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defaultThemeVersion="124226"/>
  <mc:AlternateContent xmlns:mc="http://schemas.openxmlformats.org/markup-compatibility/2006">
    <mc:Choice Requires="x15">
      <x15ac:absPath xmlns:x15ac="http://schemas.microsoft.com/office/spreadsheetml/2010/11/ac" url="C:\planuri\Licenta\"/>
    </mc:Choice>
  </mc:AlternateContent>
  <xr:revisionPtr revIDLastSave="0" documentId="13_ncr:1_{FC5EB49E-1950-4FF2-97E4-DBE5B6C9E461}" xr6:coauthVersionLast="47" xr6:coauthVersionMax="47" xr10:uidLastSave="{00000000-0000-0000-0000-000000000000}"/>
  <workbookProtection workbookAlgorithmName="SHA-512" workbookHashValue="m+lbz812JNIo6c4WrM0mObdJeIx4ZbXFt96hzcWu/ZvBSt3T6xQ+3SJTerUZv9Pnsui9y0Off8esRNiUbM1j2g==" workbookSaltValue="Z6ibdx6INx6h6hzhKLCMBQ==" workbookSpinCount="100000" lockStructure="1"/>
  <bookViews>
    <workbookView xWindow="9030" yWindow="30" windowWidth="19755" windowHeight="14940" activeTab="2" xr2:uid="{00000000-000D-0000-FFFF-FFFF00000000}"/>
  </bookViews>
  <sheets>
    <sheet name="Coperta" sheetId="11" r:id="rId1"/>
    <sheet name="PLANURI" sheetId="10" r:id="rId2"/>
    <sheet name="Date sintetice" sheetId="12" r:id="rId3"/>
    <sheet name="Materii" sheetId="13" state="hidden" r:id="rId4"/>
  </sheets>
  <definedNames>
    <definedName name="_xlnm.Print_Area" localSheetId="0">Coperta!$A$2:$Y$111</definedName>
    <definedName name="_xlnm.Print_Area" localSheetId="1">PLANURI!$A$1:$AW$534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2" i="12" l="1"/>
  <c r="E58" i="10"/>
  <c r="G63" i="12"/>
  <c r="BD567" i="10"/>
  <c r="BD566" i="10"/>
  <c r="BD565" i="10"/>
  <c r="BD564" i="10"/>
  <c r="BD563" i="10"/>
  <c r="BD562" i="10"/>
  <c r="BD561" i="10"/>
  <c r="BD560" i="10"/>
  <c r="BD559" i="10"/>
  <c r="BD558" i="10"/>
  <c r="BD557" i="10"/>
  <c r="BD556" i="10"/>
  <c r="BB567" i="10"/>
  <c r="BB566" i="10"/>
  <c r="BB565" i="10"/>
  <c r="BB564" i="10"/>
  <c r="BB563" i="10"/>
  <c r="BB562" i="10"/>
  <c r="BB561" i="10"/>
  <c r="BB560" i="10"/>
  <c r="BB559" i="10"/>
  <c r="BB558" i="10"/>
  <c r="BB557" i="10"/>
  <c r="BB556" i="10"/>
  <c r="BD551" i="10"/>
  <c r="BD550" i="10"/>
  <c r="BD549" i="10"/>
  <c r="BD548" i="10"/>
  <c r="BD547" i="10"/>
  <c r="BD546" i="10"/>
  <c r="BD545" i="10"/>
  <c r="BD544" i="10"/>
  <c r="BD543" i="10"/>
  <c r="BD542" i="10"/>
  <c r="BD541" i="10"/>
  <c r="BD540" i="10"/>
  <c r="BB551" i="10"/>
  <c r="BB550" i="10"/>
  <c r="BB549" i="10"/>
  <c r="BB548" i="10"/>
  <c r="BB547" i="10"/>
  <c r="BB546" i="10"/>
  <c r="BB545" i="10"/>
  <c r="BB544" i="10"/>
  <c r="BB543" i="10"/>
  <c r="BB542" i="10"/>
  <c r="BB541" i="10"/>
  <c r="BB540" i="10"/>
  <c r="A455" i="13"/>
  <c r="B455" i="13"/>
  <c r="C455" i="13"/>
  <c r="H455" i="13"/>
  <c r="I455" i="13"/>
  <c r="J455" i="13"/>
  <c r="K455" i="13"/>
  <c r="L455" i="13"/>
  <c r="M455" i="13"/>
  <c r="N455" i="13"/>
  <c r="O455" i="13"/>
  <c r="P455" i="13"/>
  <c r="Q455" i="13"/>
  <c r="R455" i="13"/>
  <c r="S455" i="13"/>
  <c r="T455" i="13"/>
  <c r="U455" i="13"/>
  <c r="W455" i="13"/>
  <c r="AB455" i="13"/>
  <c r="AD455" i="13"/>
  <c r="AE455" i="13"/>
  <c r="AF455" i="13"/>
  <c r="A456" i="13"/>
  <c r="B456" i="13"/>
  <c r="C456" i="13"/>
  <c r="H456" i="13"/>
  <c r="I456" i="13"/>
  <c r="J456" i="13"/>
  <c r="K456" i="13"/>
  <c r="L456" i="13"/>
  <c r="M456" i="13"/>
  <c r="N456" i="13"/>
  <c r="O456" i="13"/>
  <c r="P456" i="13"/>
  <c r="Q456" i="13"/>
  <c r="R456" i="13"/>
  <c r="S456" i="13"/>
  <c r="T456" i="13"/>
  <c r="U456" i="13"/>
  <c r="W456" i="13"/>
  <c r="AB456" i="13"/>
  <c r="AD456" i="13"/>
  <c r="AE456" i="13"/>
  <c r="AF456" i="13"/>
  <c r="A448" i="13"/>
  <c r="B448" i="13"/>
  <c r="C448" i="13"/>
  <c r="H448" i="13"/>
  <c r="I448" i="13"/>
  <c r="J448" i="13"/>
  <c r="K448" i="13"/>
  <c r="L448" i="13"/>
  <c r="M448" i="13"/>
  <c r="N448" i="13"/>
  <c r="O448" i="13"/>
  <c r="P448" i="13"/>
  <c r="Q448" i="13"/>
  <c r="R448" i="13"/>
  <c r="S448" i="13"/>
  <c r="T448" i="13"/>
  <c r="U448" i="13"/>
  <c r="W448" i="13"/>
  <c r="AB448" i="13"/>
  <c r="AD448" i="13"/>
  <c r="AE448" i="13"/>
  <c r="AF448" i="13"/>
  <c r="A449" i="13"/>
  <c r="B449" i="13"/>
  <c r="C449" i="13"/>
  <c r="H449" i="13"/>
  <c r="I449" i="13"/>
  <c r="J449" i="13"/>
  <c r="K449" i="13"/>
  <c r="L449" i="13"/>
  <c r="M449" i="13"/>
  <c r="N449" i="13"/>
  <c r="O449" i="13"/>
  <c r="P449" i="13"/>
  <c r="Q449" i="13"/>
  <c r="R449" i="13"/>
  <c r="S449" i="13"/>
  <c r="T449" i="13"/>
  <c r="U449" i="13"/>
  <c r="W449" i="13"/>
  <c r="AB449" i="13"/>
  <c r="AD449" i="13"/>
  <c r="AE449" i="13"/>
  <c r="AF449" i="13"/>
  <c r="A441" i="13"/>
  <c r="B441" i="13"/>
  <c r="C441" i="13"/>
  <c r="H441" i="13"/>
  <c r="I441" i="13"/>
  <c r="J441" i="13"/>
  <c r="K441" i="13"/>
  <c r="L441" i="13"/>
  <c r="M441" i="13"/>
  <c r="N441" i="13"/>
  <c r="O441" i="13"/>
  <c r="P441" i="13"/>
  <c r="Q441" i="13"/>
  <c r="R441" i="13"/>
  <c r="S441" i="13"/>
  <c r="T441" i="13"/>
  <c r="U441" i="13"/>
  <c r="W441" i="13"/>
  <c r="AB441" i="13"/>
  <c r="AD441" i="13"/>
  <c r="AE441" i="13"/>
  <c r="AF441" i="13"/>
  <c r="A442" i="13"/>
  <c r="B442" i="13"/>
  <c r="C442" i="13"/>
  <c r="H442" i="13"/>
  <c r="I442" i="13"/>
  <c r="J442" i="13"/>
  <c r="K442" i="13"/>
  <c r="L442" i="13"/>
  <c r="M442" i="13"/>
  <c r="N442" i="13"/>
  <c r="O442" i="13"/>
  <c r="P442" i="13"/>
  <c r="Q442" i="13"/>
  <c r="R442" i="13"/>
  <c r="S442" i="13"/>
  <c r="T442" i="13"/>
  <c r="U442" i="13"/>
  <c r="W442" i="13"/>
  <c r="AB442" i="13"/>
  <c r="AD442" i="13"/>
  <c r="AE442" i="13"/>
  <c r="AF442" i="13"/>
  <c r="A434" i="13"/>
  <c r="B434" i="13"/>
  <c r="C434" i="13"/>
  <c r="H434" i="13"/>
  <c r="I434" i="13"/>
  <c r="J434" i="13"/>
  <c r="K434" i="13"/>
  <c r="L434" i="13"/>
  <c r="M434" i="13"/>
  <c r="N434" i="13"/>
  <c r="O434" i="13"/>
  <c r="P434" i="13"/>
  <c r="Q434" i="13"/>
  <c r="R434" i="13"/>
  <c r="S434" i="13"/>
  <c r="T434" i="13"/>
  <c r="U434" i="13"/>
  <c r="W434" i="13"/>
  <c r="AB434" i="13"/>
  <c r="AD434" i="13"/>
  <c r="AE434" i="13"/>
  <c r="AF434" i="13"/>
  <c r="A435" i="13"/>
  <c r="B435" i="13"/>
  <c r="C435" i="13"/>
  <c r="H435" i="13"/>
  <c r="I435" i="13"/>
  <c r="J435" i="13"/>
  <c r="K435" i="13"/>
  <c r="L435" i="13"/>
  <c r="M435" i="13"/>
  <c r="N435" i="13"/>
  <c r="O435" i="13"/>
  <c r="P435" i="13"/>
  <c r="Q435" i="13"/>
  <c r="R435" i="13"/>
  <c r="S435" i="13"/>
  <c r="T435" i="13"/>
  <c r="U435" i="13"/>
  <c r="W435" i="13"/>
  <c r="AB435" i="13"/>
  <c r="AD435" i="13"/>
  <c r="AE435" i="13"/>
  <c r="AF435" i="13"/>
  <c r="A428" i="13"/>
  <c r="B428" i="13"/>
  <c r="C428" i="13"/>
  <c r="H428" i="13"/>
  <c r="I428" i="13"/>
  <c r="J428" i="13"/>
  <c r="K428" i="13"/>
  <c r="L428" i="13"/>
  <c r="M428" i="13"/>
  <c r="N428" i="13"/>
  <c r="O428" i="13"/>
  <c r="P428" i="13"/>
  <c r="Q428" i="13"/>
  <c r="R428" i="13"/>
  <c r="S428" i="13"/>
  <c r="T428" i="13"/>
  <c r="U428" i="13"/>
  <c r="W428" i="13"/>
  <c r="AB428" i="13"/>
  <c r="AD428" i="13"/>
  <c r="AE428" i="13"/>
  <c r="AF428" i="13"/>
  <c r="A422" i="13"/>
  <c r="B422" i="13"/>
  <c r="C422" i="13"/>
  <c r="H422" i="13"/>
  <c r="I422" i="13"/>
  <c r="J422" i="13"/>
  <c r="K422" i="13"/>
  <c r="L422" i="13"/>
  <c r="M422" i="13"/>
  <c r="N422" i="13"/>
  <c r="O422" i="13"/>
  <c r="P422" i="13"/>
  <c r="Q422" i="13"/>
  <c r="R422" i="13"/>
  <c r="S422" i="13"/>
  <c r="T422" i="13"/>
  <c r="U422" i="13"/>
  <c r="W422" i="13"/>
  <c r="AB422" i="13"/>
  <c r="AD422" i="13"/>
  <c r="AE422" i="13"/>
  <c r="AF422" i="13"/>
  <c r="A416" i="13"/>
  <c r="B416" i="13"/>
  <c r="C416" i="13"/>
  <c r="H416" i="13"/>
  <c r="I416" i="13"/>
  <c r="J416" i="13"/>
  <c r="K416" i="13"/>
  <c r="L416" i="13"/>
  <c r="M416" i="13"/>
  <c r="N416" i="13"/>
  <c r="O416" i="13"/>
  <c r="P416" i="13"/>
  <c r="Q416" i="13"/>
  <c r="R416" i="13"/>
  <c r="S416" i="13"/>
  <c r="T416" i="13"/>
  <c r="U416" i="13"/>
  <c r="W416" i="13"/>
  <c r="AB416" i="13"/>
  <c r="AD416" i="13"/>
  <c r="AE416" i="13"/>
  <c r="AF416" i="13"/>
  <c r="A410" i="13"/>
  <c r="B410" i="13"/>
  <c r="C410" i="13"/>
  <c r="H410" i="13"/>
  <c r="I410" i="13"/>
  <c r="J410" i="13"/>
  <c r="K410" i="13"/>
  <c r="L410" i="13"/>
  <c r="M410" i="13"/>
  <c r="N410" i="13"/>
  <c r="O410" i="13"/>
  <c r="P410" i="13"/>
  <c r="Q410" i="13"/>
  <c r="R410" i="13"/>
  <c r="S410" i="13"/>
  <c r="T410" i="13"/>
  <c r="U410" i="13"/>
  <c r="W410" i="13"/>
  <c r="AB410" i="13"/>
  <c r="AD410" i="13"/>
  <c r="AE410" i="13"/>
  <c r="AF410" i="13"/>
  <c r="A404" i="13"/>
  <c r="B404" i="13"/>
  <c r="C404" i="13"/>
  <c r="H404" i="13"/>
  <c r="I404" i="13"/>
  <c r="J404" i="13"/>
  <c r="K404" i="13"/>
  <c r="L404" i="13"/>
  <c r="M404" i="13"/>
  <c r="N404" i="13"/>
  <c r="O404" i="13"/>
  <c r="P404" i="13"/>
  <c r="Q404" i="13"/>
  <c r="R404" i="13"/>
  <c r="S404" i="13"/>
  <c r="T404" i="13"/>
  <c r="U404" i="13"/>
  <c r="W404" i="13"/>
  <c r="AB404" i="13"/>
  <c r="AD404" i="13"/>
  <c r="AE404" i="13"/>
  <c r="AF404" i="13"/>
  <c r="A398" i="13"/>
  <c r="B398" i="13"/>
  <c r="C398" i="13"/>
  <c r="H398" i="13"/>
  <c r="I398" i="13"/>
  <c r="J398" i="13"/>
  <c r="K398" i="13"/>
  <c r="L398" i="13"/>
  <c r="M398" i="13"/>
  <c r="N398" i="13"/>
  <c r="O398" i="13"/>
  <c r="P398" i="13"/>
  <c r="Q398" i="13"/>
  <c r="R398" i="13"/>
  <c r="S398" i="13"/>
  <c r="T398" i="13"/>
  <c r="U398" i="13"/>
  <c r="W398" i="13"/>
  <c r="AB398" i="13"/>
  <c r="AD398" i="13"/>
  <c r="AE398" i="13"/>
  <c r="AF398" i="13"/>
  <c r="A392" i="13"/>
  <c r="B392" i="13"/>
  <c r="C392" i="13"/>
  <c r="H392" i="13"/>
  <c r="I392" i="13"/>
  <c r="J392" i="13"/>
  <c r="K392" i="13"/>
  <c r="L392" i="13"/>
  <c r="M392" i="13"/>
  <c r="N392" i="13"/>
  <c r="O392" i="13"/>
  <c r="P392" i="13"/>
  <c r="Q392" i="13"/>
  <c r="R392" i="13"/>
  <c r="S392" i="13"/>
  <c r="T392" i="13"/>
  <c r="U392" i="13"/>
  <c r="W392" i="13"/>
  <c r="AB392" i="13"/>
  <c r="AD392" i="13"/>
  <c r="AE392" i="13"/>
  <c r="AF392" i="13"/>
  <c r="A386" i="13"/>
  <c r="B386" i="13"/>
  <c r="C386" i="13"/>
  <c r="H386" i="13"/>
  <c r="I386" i="13"/>
  <c r="J386" i="13"/>
  <c r="K386" i="13"/>
  <c r="L386" i="13"/>
  <c r="M386" i="13"/>
  <c r="N386" i="13"/>
  <c r="O386" i="13"/>
  <c r="P386" i="13"/>
  <c r="Q386" i="13"/>
  <c r="R386" i="13"/>
  <c r="S386" i="13"/>
  <c r="T386" i="13"/>
  <c r="U386" i="13"/>
  <c r="W386" i="13"/>
  <c r="AB386" i="13"/>
  <c r="AD386" i="13"/>
  <c r="AE386" i="13"/>
  <c r="AF386" i="13"/>
  <c r="BR551" i="10"/>
  <c r="BR550" i="10"/>
  <c r="BR549" i="10"/>
  <c r="BR548" i="10"/>
  <c r="BR547" i="10"/>
  <c r="BR546" i="10"/>
  <c r="BR545" i="10"/>
  <c r="BR544" i="10"/>
  <c r="BR543" i="10"/>
  <c r="BR542" i="10"/>
  <c r="BR541" i="10"/>
  <c r="BR540" i="10"/>
  <c r="BT1075" i="10" l="1"/>
  <c r="BS1075" i="10"/>
  <c r="V456" i="13" s="1"/>
  <c r="BR1075" i="10"/>
  <c r="BQ1075" i="10"/>
  <c r="BJ1075" i="10"/>
  <c r="BI1075" i="10"/>
  <c r="BH1075" i="10"/>
  <c r="BG1075" i="10"/>
  <c r="BF1075" i="10"/>
  <c r="BE1075" i="10"/>
  <c r="BC1075" i="10"/>
  <c r="F456" i="13" s="1"/>
  <c r="AX1075" i="10"/>
  <c r="AZ1075" i="10"/>
  <c r="BT1074" i="10"/>
  <c r="BR1074" i="10"/>
  <c r="BQ1074" i="10"/>
  <c r="BJ1074" i="10"/>
  <c r="BI1074" i="10"/>
  <c r="BH1074" i="10"/>
  <c r="BG1074" i="10"/>
  <c r="BF1074" i="10"/>
  <c r="BE1074" i="10"/>
  <c r="AZ1074" i="10"/>
  <c r="BS1074" i="10" s="1"/>
  <c r="V455" i="13" s="1"/>
  <c r="AX1074" i="10"/>
  <c r="BA1074" i="10"/>
  <c r="D455" i="13" s="1"/>
  <c r="BV1074" i="10"/>
  <c r="Y455" i="13" s="1"/>
  <c r="BB1075" i="10"/>
  <c r="E456" i="13" s="1"/>
  <c r="BU1075" i="10"/>
  <c r="X456" i="13" s="1"/>
  <c r="BT1068" i="10"/>
  <c r="BR1068" i="10"/>
  <c r="BQ1068" i="10"/>
  <c r="BJ1068" i="10"/>
  <c r="BI1068" i="10"/>
  <c r="BH1068" i="10"/>
  <c r="BG1068" i="10"/>
  <c r="BF1068" i="10"/>
  <c r="BE1068" i="10"/>
  <c r="AZ1068" i="10"/>
  <c r="BS1068" i="10" s="1"/>
  <c r="V449" i="13" s="1"/>
  <c r="BT1067" i="10"/>
  <c r="BR1067" i="10"/>
  <c r="BQ1067" i="10"/>
  <c r="BJ1067" i="10"/>
  <c r="BI1067" i="10"/>
  <c r="BH1067" i="10"/>
  <c r="BG1067" i="10"/>
  <c r="BF1067" i="10"/>
  <c r="BE1067" i="10"/>
  <c r="AZ1067" i="10"/>
  <c r="BS1067" i="10" s="1"/>
  <c r="V448" i="13" s="1"/>
  <c r="BC1067" i="10"/>
  <c r="F448" i="13" s="1"/>
  <c r="BD1067" i="10"/>
  <c r="G448" i="13" s="1"/>
  <c r="BU1067" i="10"/>
  <c r="X448" i="13" s="1"/>
  <c r="BV1067" i="10"/>
  <c r="Y448" i="13" s="1"/>
  <c r="BA1068" i="10"/>
  <c r="D449" i="13" s="1"/>
  <c r="BU1068" i="10"/>
  <c r="X449" i="13" s="1"/>
  <c r="BT1060" i="10"/>
  <c r="BR1060" i="10"/>
  <c r="BQ1060" i="10"/>
  <c r="BJ1060" i="10"/>
  <c r="BI1060" i="10"/>
  <c r="BH1060" i="10"/>
  <c r="BG1060" i="10"/>
  <c r="BF1060" i="10"/>
  <c r="BE1060" i="10"/>
  <c r="AZ1060" i="10"/>
  <c r="BS1060" i="10" s="1"/>
  <c r="V441" i="13" s="1"/>
  <c r="BT1061" i="10"/>
  <c r="BR1061" i="10"/>
  <c r="BQ1061" i="10"/>
  <c r="BJ1061" i="10"/>
  <c r="BI1061" i="10"/>
  <c r="BH1061" i="10"/>
  <c r="BG1061" i="10"/>
  <c r="BF1061" i="10"/>
  <c r="BE1061" i="10"/>
  <c r="AZ1061" i="10"/>
  <c r="BC1061" i="10" s="1"/>
  <c r="F442" i="13" s="1"/>
  <c r="BD1060" i="10"/>
  <c r="G441" i="13" s="1"/>
  <c r="BU1060" i="10"/>
  <c r="X441" i="13" s="1"/>
  <c r="BT1054" i="10"/>
  <c r="BR1054" i="10"/>
  <c r="BQ1054" i="10"/>
  <c r="BJ1054" i="10"/>
  <c r="BI1054" i="10"/>
  <c r="BH1054" i="10"/>
  <c r="BG1054" i="10"/>
  <c r="BF1054" i="10"/>
  <c r="BE1054" i="10"/>
  <c r="AZ1054" i="10"/>
  <c r="BS1054" i="10" s="1"/>
  <c r="V435" i="13" s="1"/>
  <c r="BT1053" i="10"/>
  <c r="BR1053" i="10"/>
  <c r="BQ1053" i="10"/>
  <c r="BJ1053" i="10"/>
  <c r="BI1053" i="10"/>
  <c r="BH1053" i="10"/>
  <c r="BG1053" i="10"/>
  <c r="BF1053" i="10"/>
  <c r="BE1053" i="10"/>
  <c r="AZ1053" i="10"/>
  <c r="BC1053" i="10" s="1"/>
  <c r="F434" i="13" s="1"/>
  <c r="BU1053" i="10"/>
  <c r="X434" i="13" s="1"/>
  <c r="BA1054" i="10"/>
  <c r="D435" i="13" s="1"/>
  <c r="BD1054" i="10"/>
  <c r="G435" i="13" s="1"/>
  <c r="BU1054" i="10"/>
  <c r="X435" i="13" s="1"/>
  <c r="BV1054" i="10"/>
  <c r="Y435" i="13" s="1"/>
  <c r="BW1054" i="10"/>
  <c r="AG435" i="13" s="1"/>
  <c r="BT1047" i="10"/>
  <c r="BR1047" i="10"/>
  <c r="BQ1047" i="10"/>
  <c r="BJ1047" i="10"/>
  <c r="BI1047" i="10"/>
  <c r="BH1047" i="10"/>
  <c r="BG1047" i="10"/>
  <c r="BF1047" i="10"/>
  <c r="BE1047" i="10"/>
  <c r="AZ1047" i="10"/>
  <c r="BB1047" i="10" s="1"/>
  <c r="E428" i="13" s="1"/>
  <c r="BT1041" i="10"/>
  <c r="BR1041" i="10"/>
  <c r="BQ1041" i="10"/>
  <c r="BJ1041" i="10"/>
  <c r="BI1041" i="10"/>
  <c r="BH1041" i="10"/>
  <c r="BG1041" i="10"/>
  <c r="BF1041" i="10"/>
  <c r="BE1041" i="10"/>
  <c r="AZ1041" i="10"/>
  <c r="BS1041" i="10" s="1"/>
  <c r="V422" i="13" s="1"/>
  <c r="BT1035" i="10"/>
  <c r="BR1035" i="10"/>
  <c r="BQ1035" i="10"/>
  <c r="BJ1035" i="10"/>
  <c r="BI1035" i="10"/>
  <c r="BH1035" i="10"/>
  <c r="BG1035" i="10"/>
  <c r="BF1035" i="10"/>
  <c r="BE1035" i="10"/>
  <c r="AZ1035" i="10"/>
  <c r="BS1035" i="10" s="1"/>
  <c r="V416" i="13" s="1"/>
  <c r="BT1029" i="10"/>
  <c r="BR1029" i="10"/>
  <c r="BQ1029" i="10"/>
  <c r="BJ1029" i="10"/>
  <c r="BI1029" i="10"/>
  <c r="BH1029" i="10"/>
  <c r="BG1029" i="10"/>
  <c r="BF1029" i="10"/>
  <c r="BE1029" i="10"/>
  <c r="AZ1029" i="10"/>
  <c r="BC1029" i="10" s="1"/>
  <c r="F410" i="13" s="1"/>
  <c r="BT1023" i="10"/>
  <c r="BR1023" i="10"/>
  <c r="BQ1023" i="10"/>
  <c r="BJ1023" i="10"/>
  <c r="BI1023" i="10"/>
  <c r="BH1023" i="10"/>
  <c r="BG1023" i="10"/>
  <c r="BF1023" i="10"/>
  <c r="BE1023" i="10"/>
  <c r="AZ1023" i="10"/>
  <c r="BC1023" i="10" s="1"/>
  <c r="F404" i="13" s="1"/>
  <c r="BT1017" i="10"/>
  <c r="BR1017" i="10"/>
  <c r="BQ1017" i="10"/>
  <c r="BJ1017" i="10"/>
  <c r="BI1017" i="10"/>
  <c r="BH1017" i="10"/>
  <c r="BG1017" i="10"/>
  <c r="BF1017" i="10"/>
  <c r="BE1017" i="10"/>
  <c r="AZ1017" i="10"/>
  <c r="BA1017" i="10" s="1"/>
  <c r="BT1011" i="10"/>
  <c r="BR1011" i="10"/>
  <c r="BQ1011" i="10"/>
  <c r="BJ1011" i="10"/>
  <c r="BI1011" i="10"/>
  <c r="BH1011" i="10"/>
  <c r="BG1011" i="10"/>
  <c r="BF1011" i="10"/>
  <c r="BE1011" i="10"/>
  <c r="AZ1011" i="10"/>
  <c r="BC1011" i="10" s="1"/>
  <c r="F392" i="13" s="1"/>
  <c r="BT1005" i="10"/>
  <c r="BR1005" i="10"/>
  <c r="BQ1005" i="10"/>
  <c r="BJ1005" i="10"/>
  <c r="BI1005" i="10"/>
  <c r="BH1005" i="10"/>
  <c r="BG1005" i="10"/>
  <c r="BF1005" i="10"/>
  <c r="BE1005" i="10"/>
  <c r="AZ1005" i="10"/>
  <c r="BC567" i="10"/>
  <c r="BA567" i="10"/>
  <c r="BC566" i="10"/>
  <c r="BA566" i="10"/>
  <c r="BC565" i="10"/>
  <c r="BA565" i="10"/>
  <c r="BC564" i="10"/>
  <c r="BA564" i="10"/>
  <c r="BC563" i="10"/>
  <c r="BA563" i="10"/>
  <c r="BC562" i="10"/>
  <c r="BA562" i="10"/>
  <c r="BC561" i="10"/>
  <c r="BA561" i="10"/>
  <c r="BC560" i="10"/>
  <c r="BA560" i="10"/>
  <c r="BC559" i="10"/>
  <c r="BA559" i="10"/>
  <c r="BC558" i="10"/>
  <c r="BA558" i="10"/>
  <c r="BC557" i="10"/>
  <c r="BA557" i="10"/>
  <c r="BC556" i="10"/>
  <c r="BA556" i="10"/>
  <c r="J524" i="10"/>
  <c r="I524" i="10"/>
  <c r="H524" i="10"/>
  <c r="G524" i="10"/>
  <c r="K521" i="10"/>
  <c r="E522" i="10"/>
  <c r="E521" i="10"/>
  <c r="AL520" i="10"/>
  <c r="AL517" i="10"/>
  <c r="Z520" i="10"/>
  <c r="AX1068" i="10" s="1"/>
  <c r="Z517" i="10"/>
  <c r="AX1067" i="10" s="1"/>
  <c r="N520" i="10"/>
  <c r="AX1061" i="10" s="1"/>
  <c r="N517" i="10"/>
  <c r="AX1060" i="10" s="1"/>
  <c r="B520" i="10"/>
  <c r="AX1054" i="10" s="1"/>
  <c r="B517" i="10"/>
  <c r="AX1053" i="10" s="1"/>
  <c r="AT487" i="10"/>
  <c r="AS487" i="10"/>
  <c r="AR487" i="10"/>
  <c r="AQ487" i="10"/>
  <c r="AH487" i="10"/>
  <c r="AG487" i="10"/>
  <c r="AF487" i="10"/>
  <c r="AE487" i="10"/>
  <c r="V487" i="10"/>
  <c r="U487" i="10"/>
  <c r="T487" i="10"/>
  <c r="S487" i="10"/>
  <c r="J487" i="10"/>
  <c r="I487" i="10"/>
  <c r="H487" i="10"/>
  <c r="G487" i="10"/>
  <c r="AU484" i="10"/>
  <c r="AI484" i="10"/>
  <c r="W484" i="10"/>
  <c r="K484" i="10"/>
  <c r="AO485" i="10"/>
  <c r="AC485" i="10"/>
  <c r="Q485" i="10"/>
  <c r="E485" i="10"/>
  <c r="AO484" i="10"/>
  <c r="AC484" i="10"/>
  <c r="Q484" i="10"/>
  <c r="E484" i="10"/>
  <c r="AL483" i="10"/>
  <c r="AX1047" i="10" s="1"/>
  <c r="Z483" i="10"/>
  <c r="AX1041" i="10" s="1"/>
  <c r="N483" i="10"/>
  <c r="AX1035" i="10" s="1"/>
  <c r="B483" i="10"/>
  <c r="AX1029" i="10" s="1"/>
  <c r="AT461" i="10"/>
  <c r="AS461" i="10"/>
  <c r="AR461" i="10"/>
  <c r="AQ461" i="10"/>
  <c r="AH461" i="10"/>
  <c r="AG461" i="10"/>
  <c r="AF461" i="10"/>
  <c r="AE461" i="10"/>
  <c r="V461" i="10"/>
  <c r="U461" i="10"/>
  <c r="T461" i="10"/>
  <c r="S461" i="10"/>
  <c r="J461" i="10"/>
  <c r="I461" i="10"/>
  <c r="H461" i="10"/>
  <c r="G461" i="10"/>
  <c r="AU458" i="10"/>
  <c r="AI458" i="10"/>
  <c r="W458" i="10"/>
  <c r="K458" i="10"/>
  <c r="AO459" i="10"/>
  <c r="AC459" i="10"/>
  <c r="Q459" i="10"/>
  <c r="E459" i="10"/>
  <c r="AO458" i="10"/>
  <c r="AC458" i="10"/>
  <c r="Q458" i="10"/>
  <c r="E458" i="10"/>
  <c r="AL457" i="10"/>
  <c r="AX1023" i="10" s="1"/>
  <c r="Z457" i="10"/>
  <c r="AX1017" i="10" s="1"/>
  <c r="N457" i="10"/>
  <c r="AX1011" i="10" s="1"/>
  <c r="B457" i="10"/>
  <c r="AX1005" i="10" s="1"/>
  <c r="BW1017" i="10" l="1"/>
  <c r="AG398" i="13" s="1"/>
  <c r="D398" i="13"/>
  <c r="BA1075" i="10"/>
  <c r="D456" i="13" s="1"/>
  <c r="BW1075" i="10"/>
  <c r="AG456" i="13" s="1"/>
  <c r="BD1075" i="10"/>
  <c r="G456" i="13" s="1"/>
  <c r="BV1075" i="10"/>
  <c r="Y456" i="13" s="1"/>
  <c r="BD1074" i="10"/>
  <c r="G455" i="13" s="1"/>
  <c r="BC1074" i="10"/>
  <c r="F455" i="13" s="1"/>
  <c r="BU1074" i="10"/>
  <c r="X455" i="13" s="1"/>
  <c r="BW1074" i="10"/>
  <c r="AG455" i="13" s="1"/>
  <c r="BB1074" i="10"/>
  <c r="E455" i="13" s="1"/>
  <c r="BV1061" i="10"/>
  <c r="Y442" i="13" s="1"/>
  <c r="BC1068" i="10"/>
  <c r="F449" i="13" s="1"/>
  <c r="BB1054" i="10"/>
  <c r="E435" i="13" s="1"/>
  <c r="BW1067" i="10"/>
  <c r="AG448" i="13" s="1"/>
  <c r="BB1067" i="10"/>
  <c r="E448" i="13" s="1"/>
  <c r="BV1047" i="10"/>
  <c r="Y428" i="13" s="1"/>
  <c r="BW1068" i="10"/>
  <c r="AG449" i="13" s="1"/>
  <c r="BD1068" i="10"/>
  <c r="G449" i="13" s="1"/>
  <c r="BB1068" i="10"/>
  <c r="E449" i="13" s="1"/>
  <c r="BV1068" i="10"/>
  <c r="Y449" i="13" s="1"/>
  <c r="BA1067" i="10"/>
  <c r="D448" i="13" s="1"/>
  <c r="BA1061" i="10"/>
  <c r="D442" i="13" s="1"/>
  <c r="BU1061" i="10"/>
  <c r="X442" i="13" s="1"/>
  <c r="BD1053" i="10"/>
  <c r="G434" i="13" s="1"/>
  <c r="BD1061" i="10"/>
  <c r="G442" i="13" s="1"/>
  <c r="BW1061" i="10"/>
  <c r="AG442" i="13" s="1"/>
  <c r="BB1061" i="10"/>
  <c r="E442" i="13" s="1"/>
  <c r="BS1061" i="10"/>
  <c r="V442" i="13" s="1"/>
  <c r="BU1005" i="10"/>
  <c r="X386" i="13" s="1"/>
  <c r="BV1041" i="10"/>
  <c r="Y422" i="13" s="1"/>
  <c r="BW1053" i="10"/>
  <c r="AG434" i="13" s="1"/>
  <c r="BB1053" i="10"/>
  <c r="E434" i="13" s="1"/>
  <c r="BW1060" i="10"/>
  <c r="AG441" i="13" s="1"/>
  <c r="BB1060" i="10"/>
  <c r="E441" i="13" s="1"/>
  <c r="BC1060" i="10"/>
  <c r="F441" i="13" s="1"/>
  <c r="BV1053" i="10"/>
  <c r="Y434" i="13" s="1"/>
  <c r="BS1053" i="10"/>
  <c r="V434" i="13" s="1"/>
  <c r="BV1060" i="10"/>
  <c r="Y441" i="13" s="1"/>
  <c r="BA1060" i="10"/>
  <c r="D441" i="13" s="1"/>
  <c r="BC1041" i="10"/>
  <c r="F422" i="13" s="1"/>
  <c r="BC1054" i="10"/>
  <c r="F435" i="13" s="1"/>
  <c r="BA1053" i="10"/>
  <c r="D434" i="13" s="1"/>
  <c r="BW1041" i="10"/>
  <c r="AG422" i="13" s="1"/>
  <c r="BU1041" i="10"/>
  <c r="X422" i="13" s="1"/>
  <c r="BB1041" i="10"/>
  <c r="E422" i="13" s="1"/>
  <c r="BW1047" i="10"/>
  <c r="AG428" i="13" s="1"/>
  <c r="BU1047" i="10"/>
  <c r="X428" i="13" s="1"/>
  <c r="BC1047" i="10"/>
  <c r="F428" i="13" s="1"/>
  <c r="BV1023" i="10"/>
  <c r="Y404" i="13" s="1"/>
  <c r="BD1029" i="10"/>
  <c r="G410" i="13" s="1"/>
  <c r="BD1041" i="10"/>
  <c r="G422" i="13" s="1"/>
  <c r="BD1047" i="10"/>
  <c r="G428" i="13" s="1"/>
  <c r="BS1047" i="10"/>
  <c r="V428" i="13" s="1"/>
  <c r="BA1047" i="10"/>
  <c r="D428" i="13" s="1"/>
  <c r="BV1035" i="10"/>
  <c r="Y416" i="13" s="1"/>
  <c r="BU1035" i="10"/>
  <c r="X416" i="13" s="1"/>
  <c r="BV1029" i="10"/>
  <c r="Y410" i="13" s="1"/>
  <c r="BD1035" i="10"/>
  <c r="G416" i="13" s="1"/>
  <c r="BA1041" i="10"/>
  <c r="D422" i="13" s="1"/>
  <c r="BU1023" i="10"/>
  <c r="X404" i="13" s="1"/>
  <c r="BU1029" i="10"/>
  <c r="X410" i="13" s="1"/>
  <c r="BB1035" i="10"/>
  <c r="E416" i="13" s="1"/>
  <c r="BC1035" i="10"/>
  <c r="F416" i="13" s="1"/>
  <c r="BD1017" i="10"/>
  <c r="G398" i="13" s="1"/>
  <c r="BA1035" i="10"/>
  <c r="BB1023" i="10"/>
  <c r="E404" i="13" s="1"/>
  <c r="BB1029" i="10"/>
  <c r="E410" i="13" s="1"/>
  <c r="BS1029" i="10"/>
  <c r="V410" i="13" s="1"/>
  <c r="BA1029" i="10"/>
  <c r="BV1017" i="10"/>
  <c r="Y398" i="13" s="1"/>
  <c r="BU1011" i="10"/>
  <c r="X392" i="13" s="1"/>
  <c r="BU1017" i="10"/>
  <c r="X398" i="13" s="1"/>
  <c r="BD1023" i="10"/>
  <c r="G404" i="13" s="1"/>
  <c r="BS1023" i="10"/>
  <c r="V404" i="13" s="1"/>
  <c r="BA1023" i="10"/>
  <c r="BB1017" i="10"/>
  <c r="E398" i="13" s="1"/>
  <c r="BC1017" i="10"/>
  <c r="F398" i="13" s="1"/>
  <c r="BD1011" i="10"/>
  <c r="G392" i="13" s="1"/>
  <c r="BS1017" i="10"/>
  <c r="V398" i="13" s="1"/>
  <c r="BV1005" i="10"/>
  <c r="Y386" i="13" s="1"/>
  <c r="BB1011" i="10"/>
  <c r="E392" i="13" s="1"/>
  <c r="BV1011" i="10"/>
  <c r="Y392" i="13" s="1"/>
  <c r="BD1005" i="10"/>
  <c r="G386" i="13" s="1"/>
  <c r="BB1005" i="10"/>
  <c r="E386" i="13" s="1"/>
  <c r="BC1005" i="10"/>
  <c r="F386" i="13" s="1"/>
  <c r="BS1011" i="10"/>
  <c r="V392" i="13" s="1"/>
  <c r="BA1011" i="10"/>
  <c r="BS1005" i="10"/>
  <c r="V386" i="13" s="1"/>
  <c r="BA1005" i="10"/>
  <c r="BW1011" i="10" l="1"/>
  <c r="AG392" i="13" s="1"/>
  <c r="D392" i="13"/>
  <c r="BW1023" i="10"/>
  <c r="AG404" i="13" s="1"/>
  <c r="D404" i="13"/>
  <c r="BW1005" i="10"/>
  <c r="AG386" i="13" s="1"/>
  <c r="D386" i="13"/>
  <c r="BW1029" i="10"/>
  <c r="AG410" i="13" s="1"/>
  <c r="D410" i="13"/>
  <c r="BW1035" i="10"/>
  <c r="AG416" i="13" s="1"/>
  <c r="D416" i="13"/>
  <c r="H763" i="10"/>
  <c r="I763" i="10"/>
  <c r="J763" i="10"/>
  <c r="N763" i="10" s="1"/>
  <c r="D763" i="10" s="1"/>
  <c r="O763" i="10" s="1"/>
  <c r="L763" i="10"/>
  <c r="K763" i="10"/>
  <c r="F763" i="10"/>
  <c r="H764" i="10"/>
  <c r="J764" i="10" s="1"/>
  <c r="N764" i="10" s="1"/>
  <c r="I764" i="10"/>
  <c r="L764" i="10"/>
  <c r="K764" i="10"/>
  <c r="F764" i="10"/>
  <c r="H765" i="10"/>
  <c r="I765" i="10"/>
  <c r="J765" i="10"/>
  <c r="L765" i="10"/>
  <c r="K765" i="10"/>
  <c r="F765" i="10"/>
  <c r="H766" i="10"/>
  <c r="I766" i="10"/>
  <c r="J766" i="10" s="1"/>
  <c r="L766" i="10"/>
  <c r="K766" i="10"/>
  <c r="F766" i="10"/>
  <c r="H767" i="10"/>
  <c r="J767" i="10" s="1"/>
  <c r="I767" i="10"/>
  <c r="L767" i="10"/>
  <c r="K767" i="10"/>
  <c r="F767" i="10"/>
  <c r="H768" i="10"/>
  <c r="I768" i="10"/>
  <c r="L768" i="10"/>
  <c r="K768" i="10"/>
  <c r="F768" i="10"/>
  <c r="H769" i="10"/>
  <c r="I769" i="10"/>
  <c r="J769" i="10"/>
  <c r="L769" i="10"/>
  <c r="K769" i="10"/>
  <c r="F769" i="10"/>
  <c r="H770" i="10"/>
  <c r="I770" i="10"/>
  <c r="L770" i="10"/>
  <c r="K770" i="10"/>
  <c r="F770" i="10"/>
  <c r="H771" i="10"/>
  <c r="I771" i="10"/>
  <c r="L771" i="10"/>
  <c r="K771" i="10"/>
  <c r="F771" i="10"/>
  <c r="H772" i="10"/>
  <c r="I772" i="10"/>
  <c r="L772" i="10"/>
  <c r="K772" i="10"/>
  <c r="F772" i="10"/>
  <c r="H773" i="10"/>
  <c r="I773" i="10"/>
  <c r="J773" i="10" s="1"/>
  <c r="L773" i="10"/>
  <c r="K773" i="10"/>
  <c r="F773" i="10"/>
  <c r="AZ636" i="10"/>
  <c r="BB636" i="10" s="1"/>
  <c r="E17" i="13" s="1"/>
  <c r="AZ637" i="10"/>
  <c r="BD637" i="10" s="1"/>
  <c r="AZ638" i="10"/>
  <c r="AZ639" i="10"/>
  <c r="BA639" i="10" s="1"/>
  <c r="AZ640" i="10"/>
  <c r="BS640" i="10" s="1"/>
  <c r="V21" i="13" s="1"/>
  <c r="AZ641" i="10"/>
  <c r="BD641" i="10" s="1"/>
  <c r="AZ642" i="10"/>
  <c r="AZ643" i="10"/>
  <c r="BB643" i="10" s="1"/>
  <c r="E24" i="13" s="1"/>
  <c r="AZ644" i="10"/>
  <c r="AZ645" i="10"/>
  <c r="AZ646" i="10"/>
  <c r="BC646" i="10" s="1"/>
  <c r="F27" i="13" s="1"/>
  <c r="AZ635" i="10"/>
  <c r="C16" i="13" s="1"/>
  <c r="BC645" i="10"/>
  <c r="F26" i="13" s="1"/>
  <c r="BB637" i="10"/>
  <c r="E18" i="13" s="1"/>
  <c r="BB646" i="10"/>
  <c r="E27" i="13" s="1"/>
  <c r="AZ633" i="10"/>
  <c r="BU633" i="10" s="1"/>
  <c r="X14" i="13" s="1"/>
  <c r="AZ632" i="10"/>
  <c r="BK632" i="10" s="1"/>
  <c r="N13" i="13" s="1"/>
  <c r="AZ631" i="10"/>
  <c r="BA631" i="10" s="1"/>
  <c r="AZ622" i="10"/>
  <c r="C3" i="13" s="1"/>
  <c r="AZ623" i="10"/>
  <c r="AZ624" i="10"/>
  <c r="AZ625" i="10"/>
  <c r="BB625" i="10" s="1"/>
  <c r="E6" i="13" s="1"/>
  <c r="AZ626" i="10"/>
  <c r="AZ627" i="10"/>
  <c r="BA627" i="10" s="1"/>
  <c r="D8" i="13" s="1"/>
  <c r="AZ628" i="10"/>
  <c r="BC628" i="10" s="1"/>
  <c r="F9" i="13" s="1"/>
  <c r="AZ629" i="10"/>
  <c r="BD629" i="10" s="1"/>
  <c r="G10" i="13" s="1"/>
  <c r="AZ630" i="10"/>
  <c r="BS631" i="10" s="1"/>
  <c r="V12" i="13" s="1"/>
  <c r="BA637" i="10"/>
  <c r="BW637" i="10" s="1"/>
  <c r="AG18" i="13" s="1"/>
  <c r="BA645" i="10"/>
  <c r="B24" i="10"/>
  <c r="AX623" i="10" s="1"/>
  <c r="A4" i="13" s="1"/>
  <c r="B4" i="13"/>
  <c r="BH623" i="10"/>
  <c r="K4" i="13" s="1"/>
  <c r="BI623" i="10"/>
  <c r="L4" i="13" s="1"/>
  <c r="BR623" i="10"/>
  <c r="U4" i="13" s="1"/>
  <c r="BT623" i="10"/>
  <c r="W4" i="13" s="1"/>
  <c r="A4" i="10"/>
  <c r="H6" i="10"/>
  <c r="AB4" i="13"/>
  <c r="H9" i="10"/>
  <c r="AC292" i="13" s="1"/>
  <c r="AD4" i="13"/>
  <c r="AE4" i="13"/>
  <c r="AF4" i="13"/>
  <c r="B27" i="10"/>
  <c r="AX624" i="10" s="1"/>
  <c r="A5" i="13" s="1"/>
  <c r="B5" i="13"/>
  <c r="BH624" i="10"/>
  <c r="BI624" i="10"/>
  <c r="L5" i="13" s="1"/>
  <c r="BR624" i="10"/>
  <c r="U5" i="13" s="1"/>
  <c r="BT624" i="10"/>
  <c r="W5" i="13" s="1"/>
  <c r="AA5" i="13"/>
  <c r="AB5" i="13"/>
  <c r="AD5" i="13"/>
  <c r="AE5" i="13"/>
  <c r="AF5" i="13"/>
  <c r="B30" i="10"/>
  <c r="AX625" i="10" s="1"/>
  <c r="A6" i="13" s="1"/>
  <c r="B6" i="13"/>
  <c r="BD625" i="10"/>
  <c r="G6" i="13" s="1"/>
  <c r="BH625" i="10"/>
  <c r="BI625" i="10"/>
  <c r="L6" i="13" s="1"/>
  <c r="BR625" i="10"/>
  <c r="U6" i="13" s="1"/>
  <c r="BT625" i="10"/>
  <c r="W6" i="13" s="1"/>
  <c r="AB6" i="13"/>
  <c r="AD6" i="13"/>
  <c r="AE6" i="13"/>
  <c r="AF6" i="13"/>
  <c r="B33" i="10"/>
  <c r="AX626" i="10" s="1"/>
  <c r="A7" i="13" s="1"/>
  <c r="B7" i="13"/>
  <c r="BH626" i="10"/>
  <c r="BI626" i="10"/>
  <c r="L7" i="13" s="1"/>
  <c r="BR626" i="10"/>
  <c r="U7" i="13" s="1"/>
  <c r="BT626" i="10"/>
  <c r="W7" i="13" s="1"/>
  <c r="AB7" i="13"/>
  <c r="AD7" i="13"/>
  <c r="AE7" i="13"/>
  <c r="AF7" i="13"/>
  <c r="B36" i="10"/>
  <c r="AX627" i="10" s="1"/>
  <c r="A8" i="13" s="1"/>
  <c r="B8" i="13"/>
  <c r="BH627" i="10"/>
  <c r="K8" i="13" s="1"/>
  <c r="BI627" i="10"/>
  <c r="BR627" i="10"/>
  <c r="BT627" i="10"/>
  <c r="W8" i="13" s="1"/>
  <c r="AB8" i="13"/>
  <c r="AD8" i="13"/>
  <c r="AE8" i="13"/>
  <c r="AF8" i="13"/>
  <c r="B39" i="10"/>
  <c r="AX628" i="10" s="1"/>
  <c r="A9" i="13" s="1"/>
  <c r="B9" i="13"/>
  <c r="BH628" i="10"/>
  <c r="K9" i="13" s="1"/>
  <c r="BI628" i="10"/>
  <c r="BR628" i="10"/>
  <c r="U9" i="13" s="1"/>
  <c r="BT628" i="10"/>
  <c r="W9" i="13" s="1"/>
  <c r="AB9" i="13"/>
  <c r="AD9" i="13"/>
  <c r="AE9" i="13"/>
  <c r="AF9" i="13"/>
  <c r="B42" i="10"/>
  <c r="AX629" i="10" s="1"/>
  <c r="A10" i="13" s="1"/>
  <c r="B10" i="13"/>
  <c r="BH629" i="10"/>
  <c r="BI629" i="10"/>
  <c r="BR629" i="10"/>
  <c r="U10" i="13" s="1"/>
  <c r="BT629" i="10"/>
  <c r="W10" i="13" s="1"/>
  <c r="AB10" i="13"/>
  <c r="AD10" i="13"/>
  <c r="AE10" i="13"/>
  <c r="AF10" i="13"/>
  <c r="B45" i="10"/>
  <c r="AX630" i="10" s="1"/>
  <c r="A11" i="13" s="1"/>
  <c r="B11" i="13"/>
  <c r="BH630" i="10"/>
  <c r="K11" i="13" s="1"/>
  <c r="BI630" i="10"/>
  <c r="L11" i="13" s="1"/>
  <c r="BR630" i="10"/>
  <c r="U11" i="13" s="1"/>
  <c r="BT630" i="10"/>
  <c r="W11" i="13" s="1"/>
  <c r="AB11" i="13"/>
  <c r="AD11" i="13"/>
  <c r="AE11" i="13"/>
  <c r="AF11" i="13"/>
  <c r="B48" i="10"/>
  <c r="AX631" i="10" s="1"/>
  <c r="A12" i="13" s="1"/>
  <c r="B12" i="13"/>
  <c r="BH631" i="10"/>
  <c r="BI631" i="10"/>
  <c r="BR631" i="10"/>
  <c r="BT631" i="10"/>
  <c r="W12" i="13" s="1"/>
  <c r="AB12" i="13"/>
  <c r="AD12" i="13"/>
  <c r="AE12" i="13"/>
  <c r="AF12" i="13"/>
  <c r="B51" i="10"/>
  <c r="AX632" i="10" s="1"/>
  <c r="A13" i="13" s="1"/>
  <c r="B13" i="13"/>
  <c r="BH632" i="10"/>
  <c r="K13" i="13" s="1"/>
  <c r="BI632" i="10"/>
  <c r="L13" i="13" s="1"/>
  <c r="BR632" i="10"/>
  <c r="U13" i="13" s="1"/>
  <c r="BT632" i="10"/>
  <c r="W13" i="13" s="1"/>
  <c r="AB13" i="13"/>
  <c r="AD13" i="13"/>
  <c r="AE13" i="13"/>
  <c r="AF13" i="13"/>
  <c r="B54" i="10"/>
  <c r="AX633" i="10" s="1"/>
  <c r="A14" i="13" s="1"/>
  <c r="B14" i="13"/>
  <c r="BH633" i="10"/>
  <c r="K14" i="13" s="1"/>
  <c r="BI633" i="10"/>
  <c r="L14" i="13" s="1"/>
  <c r="BR633" i="10"/>
  <c r="U14" i="13" s="1"/>
  <c r="BT633" i="10"/>
  <c r="W14" i="13" s="1"/>
  <c r="AB14" i="13"/>
  <c r="AD14" i="13"/>
  <c r="AE14" i="13"/>
  <c r="AF14" i="13"/>
  <c r="A15" i="13"/>
  <c r="B15" i="13"/>
  <c r="C15" i="13"/>
  <c r="D15" i="13"/>
  <c r="E15" i="13"/>
  <c r="F15" i="13"/>
  <c r="G15" i="13"/>
  <c r="H15" i="13"/>
  <c r="I15" i="13"/>
  <c r="J15" i="13"/>
  <c r="K15" i="13"/>
  <c r="L15" i="13"/>
  <c r="M15" i="13"/>
  <c r="N15" i="13"/>
  <c r="O15" i="13"/>
  <c r="P15" i="13"/>
  <c r="Q15" i="13"/>
  <c r="R15" i="13"/>
  <c r="S15" i="13"/>
  <c r="T15" i="13"/>
  <c r="U15" i="13"/>
  <c r="W15" i="13"/>
  <c r="X15" i="13"/>
  <c r="Y15" i="13"/>
  <c r="AB15" i="13"/>
  <c r="AD15" i="13"/>
  <c r="AE15" i="13"/>
  <c r="AF15" i="13"/>
  <c r="BW634" i="10"/>
  <c r="AG15" i="13" s="1"/>
  <c r="N21" i="10"/>
  <c r="AX635" i="10" s="1"/>
  <c r="A16" i="13" s="1"/>
  <c r="B16" i="13"/>
  <c r="BH635" i="10"/>
  <c r="BI635" i="10"/>
  <c r="L16" i="13" s="1"/>
  <c r="BR635" i="10"/>
  <c r="BT635" i="10"/>
  <c r="W16" i="13" s="1"/>
  <c r="AB16" i="13"/>
  <c r="AD16" i="13"/>
  <c r="AE16" i="13"/>
  <c r="AF16" i="13"/>
  <c r="N24" i="10"/>
  <c r="AX636" i="10" s="1"/>
  <c r="A17" i="13" s="1"/>
  <c r="B17" i="13"/>
  <c r="BH636" i="10"/>
  <c r="K17" i="13" s="1"/>
  <c r="BI636" i="10"/>
  <c r="L17" i="13" s="1"/>
  <c r="BR636" i="10"/>
  <c r="BT636" i="10"/>
  <c r="W17" i="13" s="1"/>
  <c r="AB17" i="13"/>
  <c r="AD17" i="13"/>
  <c r="AE17" i="13"/>
  <c r="AF17" i="13"/>
  <c r="N27" i="10"/>
  <c r="AX637" i="10" s="1"/>
  <c r="A18" i="13" s="1"/>
  <c r="B18" i="13"/>
  <c r="C18" i="13"/>
  <c r="BC637" i="10"/>
  <c r="F18" i="13" s="1"/>
  <c r="G18" i="13"/>
  <c r="BH637" i="10"/>
  <c r="BI637" i="10"/>
  <c r="BN637" i="10"/>
  <c r="BK637" i="10" s="1"/>
  <c r="N18" i="13" s="1"/>
  <c r="BO637" i="10"/>
  <c r="R18" i="13" s="1"/>
  <c r="BR637" i="10"/>
  <c r="U18" i="13" s="1"/>
  <c r="BS637" i="10"/>
  <c r="V18" i="13" s="1"/>
  <c r="BT637" i="10"/>
  <c r="W18" i="13" s="1"/>
  <c r="AB18" i="13"/>
  <c r="AD18" i="13"/>
  <c r="AE18" i="13"/>
  <c r="AF18" i="13"/>
  <c r="N30" i="10"/>
  <c r="AX638" i="10" s="1"/>
  <c r="A19" i="13" s="1"/>
  <c r="B19" i="13"/>
  <c r="BH638" i="10"/>
  <c r="K19" i="13" s="1"/>
  <c r="BI638" i="10"/>
  <c r="L19" i="13" s="1"/>
  <c r="BR638" i="10"/>
  <c r="U19" i="13" s="1"/>
  <c r="BT638" i="10"/>
  <c r="W19" i="13" s="1"/>
  <c r="AB19" i="13"/>
  <c r="AD19" i="13"/>
  <c r="AE19" i="13"/>
  <c r="AF19" i="13"/>
  <c r="N33" i="10"/>
  <c r="AX639" i="10" s="1"/>
  <c r="A20" i="13" s="1"/>
  <c r="B20" i="13"/>
  <c r="BH639" i="10"/>
  <c r="K20" i="13" s="1"/>
  <c r="BI639" i="10"/>
  <c r="BR639" i="10"/>
  <c r="U20" i="13" s="1"/>
  <c r="BT639" i="10"/>
  <c r="W20" i="13" s="1"/>
  <c r="AB20" i="13"/>
  <c r="AD20" i="13"/>
  <c r="AE20" i="13"/>
  <c r="AF20" i="13"/>
  <c r="N36" i="10"/>
  <c r="AX640" i="10" s="1"/>
  <c r="A21" i="13" s="1"/>
  <c r="B21" i="13"/>
  <c r="BH640" i="10"/>
  <c r="K21" i="13" s="1"/>
  <c r="BI640" i="10"/>
  <c r="BR640" i="10"/>
  <c r="BT640" i="10"/>
  <c r="W21" i="13" s="1"/>
  <c r="AB21" i="13"/>
  <c r="AD21" i="13"/>
  <c r="AE21" i="13"/>
  <c r="AF21" i="13"/>
  <c r="N39" i="10"/>
  <c r="AX641" i="10" s="1"/>
  <c r="A22" i="13" s="1"/>
  <c r="B22" i="13"/>
  <c r="C22" i="13"/>
  <c r="BC641" i="10"/>
  <c r="F22" i="13" s="1"/>
  <c r="G22" i="13"/>
  <c r="BH641" i="10"/>
  <c r="K22" i="13" s="1"/>
  <c r="BI641" i="10"/>
  <c r="BN641" i="10"/>
  <c r="Q22" i="13" s="1"/>
  <c r="BO641" i="10"/>
  <c r="BR641" i="10"/>
  <c r="BS641" i="10"/>
  <c r="V22" i="13" s="1"/>
  <c r="BT641" i="10"/>
  <c r="W22" i="13" s="1"/>
  <c r="AB22" i="13"/>
  <c r="AD22" i="13"/>
  <c r="AE22" i="13"/>
  <c r="AF22" i="13"/>
  <c r="N42" i="10"/>
  <c r="AX642" i="10" s="1"/>
  <c r="A23" i="13" s="1"/>
  <c r="B23" i="13"/>
  <c r="BH642" i="10"/>
  <c r="K23" i="13" s="1"/>
  <c r="BI642" i="10"/>
  <c r="L23" i="13" s="1"/>
  <c r="BN642" i="10"/>
  <c r="Q23" i="13" s="1"/>
  <c r="BR642" i="10"/>
  <c r="U23" i="13" s="1"/>
  <c r="BT642" i="10"/>
  <c r="W23" i="13" s="1"/>
  <c r="AB23" i="13"/>
  <c r="AD23" i="13"/>
  <c r="AE23" i="13"/>
  <c r="AF23" i="13"/>
  <c r="N45" i="10"/>
  <c r="AX643" i="10" s="1"/>
  <c r="A24" i="13" s="1"/>
  <c r="B24" i="13"/>
  <c r="BH643" i="10"/>
  <c r="BI643" i="10"/>
  <c r="L24" i="13" s="1"/>
  <c r="BR643" i="10"/>
  <c r="U24" i="13" s="1"/>
  <c r="BT643" i="10"/>
  <c r="W24" i="13" s="1"/>
  <c r="AB24" i="13"/>
  <c r="AD24" i="13"/>
  <c r="AE24" i="13"/>
  <c r="AF24" i="13"/>
  <c r="N48" i="10"/>
  <c r="AX644" i="10" s="1"/>
  <c r="A25" i="13" s="1"/>
  <c r="B25" i="13"/>
  <c r="BH644" i="10"/>
  <c r="K25" i="13" s="1"/>
  <c r="BI644" i="10"/>
  <c r="L25" i="13" s="1"/>
  <c r="BR644" i="10"/>
  <c r="U25" i="13" s="1"/>
  <c r="BT644" i="10"/>
  <c r="W25" i="13" s="1"/>
  <c r="AB25" i="13"/>
  <c r="AD25" i="13"/>
  <c r="AE25" i="13"/>
  <c r="AF25" i="13"/>
  <c r="N51" i="10"/>
  <c r="AX645" i="10" s="1"/>
  <c r="A26" i="13" s="1"/>
  <c r="B26" i="13"/>
  <c r="C26" i="13"/>
  <c r="BH645" i="10"/>
  <c r="K26" i="13" s="1"/>
  <c r="BI645" i="10"/>
  <c r="L26" i="13" s="1"/>
  <c r="BO645" i="10"/>
  <c r="BL645" i="10" s="1"/>
  <c r="O26" i="13" s="1"/>
  <c r="BR645" i="10"/>
  <c r="BQ645" i="10" s="1"/>
  <c r="T26" i="13" s="1"/>
  <c r="BT645" i="10"/>
  <c r="W26" i="13" s="1"/>
  <c r="AB26" i="13"/>
  <c r="AD26" i="13"/>
  <c r="AE26" i="13"/>
  <c r="AF26" i="13"/>
  <c r="N54" i="10"/>
  <c r="AX646" i="10" s="1"/>
  <c r="A27" i="13" s="1"/>
  <c r="B27" i="13"/>
  <c r="C27" i="13"/>
  <c r="BH646" i="10"/>
  <c r="BI646" i="10"/>
  <c r="BF646" i="10" s="1"/>
  <c r="I27" i="13" s="1"/>
  <c r="BN646" i="10"/>
  <c r="BO646" i="10"/>
  <c r="BL646" i="10" s="1"/>
  <c r="O27" i="13" s="1"/>
  <c r="BR646" i="10"/>
  <c r="U27" i="13" s="1"/>
  <c r="BT646" i="10"/>
  <c r="W27" i="13" s="1"/>
  <c r="AB27" i="13"/>
  <c r="AD27" i="13"/>
  <c r="AE27" i="13"/>
  <c r="AF27" i="13"/>
  <c r="A28" i="13"/>
  <c r="B28" i="13"/>
  <c r="C28" i="13"/>
  <c r="D28" i="13"/>
  <c r="E28" i="13"/>
  <c r="F28" i="13"/>
  <c r="G28" i="13"/>
  <c r="H28" i="13"/>
  <c r="I28" i="13"/>
  <c r="J28" i="13"/>
  <c r="K28" i="13"/>
  <c r="L28" i="13"/>
  <c r="M28" i="13"/>
  <c r="N28" i="13"/>
  <c r="O28" i="13"/>
  <c r="P28" i="13"/>
  <c r="Q28" i="13"/>
  <c r="R28" i="13"/>
  <c r="S28" i="13"/>
  <c r="T28" i="13"/>
  <c r="U28" i="13"/>
  <c r="W28" i="13"/>
  <c r="X28" i="13"/>
  <c r="Y28" i="13"/>
  <c r="AB28" i="13"/>
  <c r="AD28" i="13"/>
  <c r="AE28" i="13"/>
  <c r="AF28" i="13"/>
  <c r="BW647" i="10"/>
  <c r="AG28" i="13" s="1"/>
  <c r="A29" i="13"/>
  <c r="B29" i="13"/>
  <c r="C29" i="13"/>
  <c r="D29" i="13"/>
  <c r="E29" i="13"/>
  <c r="F29" i="13"/>
  <c r="G29" i="13"/>
  <c r="H29" i="13"/>
  <c r="I29" i="13"/>
  <c r="J29" i="13"/>
  <c r="K29" i="13"/>
  <c r="L29" i="13"/>
  <c r="M29" i="13"/>
  <c r="N29" i="13"/>
  <c r="O29" i="13"/>
  <c r="P29" i="13"/>
  <c r="Q29" i="13"/>
  <c r="R29" i="13"/>
  <c r="S29" i="13"/>
  <c r="T29" i="13"/>
  <c r="U29" i="13"/>
  <c r="V29" i="13"/>
  <c r="W29" i="13"/>
  <c r="X29" i="13"/>
  <c r="Y29" i="13"/>
  <c r="AB29" i="13"/>
  <c r="AD29" i="13"/>
  <c r="AE29" i="13"/>
  <c r="AF29" i="13"/>
  <c r="BW648" i="10"/>
  <c r="AG29" i="13" s="1"/>
  <c r="Z21" i="10"/>
  <c r="AX649" i="10" s="1"/>
  <c r="A30" i="13" s="1"/>
  <c r="B30" i="13"/>
  <c r="AZ649" i="10"/>
  <c r="BH649" i="10"/>
  <c r="BI649" i="10"/>
  <c r="L30" i="13" s="1"/>
  <c r="BR649" i="10"/>
  <c r="U30" i="13" s="1"/>
  <c r="BT649" i="10"/>
  <c r="W30" i="13" s="1"/>
  <c r="AB30" i="13"/>
  <c r="AD30" i="13"/>
  <c r="AE30" i="13"/>
  <c r="AF30" i="13"/>
  <c r="Z24" i="10"/>
  <c r="AX650" i="10" s="1"/>
  <c r="A31" i="13" s="1"/>
  <c r="B31" i="13"/>
  <c r="AZ650" i="10"/>
  <c r="BC650" i="10" s="1"/>
  <c r="F31" i="13" s="1"/>
  <c r="BH650" i="10"/>
  <c r="BI650" i="10"/>
  <c r="L31" i="13" s="1"/>
  <c r="BR650" i="10"/>
  <c r="U31" i="13" s="1"/>
  <c r="BT650" i="10"/>
  <c r="W31" i="13" s="1"/>
  <c r="AB31" i="13"/>
  <c r="AD31" i="13"/>
  <c r="AE31" i="13"/>
  <c r="AF31" i="13"/>
  <c r="Z27" i="10"/>
  <c r="AX651" i="10" s="1"/>
  <c r="A32" i="13" s="1"/>
  <c r="B32" i="13"/>
  <c r="AZ651" i="10"/>
  <c r="BB651" i="10" s="1"/>
  <c r="E32" i="13" s="1"/>
  <c r="BH651" i="10"/>
  <c r="K32" i="13" s="1"/>
  <c r="BI651" i="10"/>
  <c r="L32" i="13" s="1"/>
  <c r="BR651" i="10"/>
  <c r="U32" i="13" s="1"/>
  <c r="BT651" i="10"/>
  <c r="W32" i="13" s="1"/>
  <c r="AB32" i="13"/>
  <c r="AD32" i="13"/>
  <c r="AE32" i="13"/>
  <c r="AF32" i="13"/>
  <c r="Z30" i="10"/>
  <c r="AX652" i="10" s="1"/>
  <c r="A33" i="13" s="1"/>
  <c r="B33" i="13"/>
  <c r="AZ652" i="10"/>
  <c r="BB652" i="10" s="1"/>
  <c r="E33" i="13" s="1"/>
  <c r="BH652" i="10"/>
  <c r="K33" i="13" s="1"/>
  <c r="BI652" i="10"/>
  <c r="L33" i="13" s="1"/>
  <c r="BR652" i="10"/>
  <c r="U33" i="13" s="1"/>
  <c r="BS652" i="10"/>
  <c r="V33" i="13" s="1"/>
  <c r="BT652" i="10"/>
  <c r="W33" i="13" s="1"/>
  <c r="AB33" i="13"/>
  <c r="AD33" i="13"/>
  <c r="AE33" i="13"/>
  <c r="AF33" i="13"/>
  <c r="Z33" i="10"/>
  <c r="AX653" i="10" s="1"/>
  <c r="A34" i="13" s="1"/>
  <c r="B34" i="13"/>
  <c r="AZ653" i="10"/>
  <c r="BD653" i="10" s="1"/>
  <c r="G34" i="13" s="1"/>
  <c r="BH653" i="10"/>
  <c r="K34" i="13" s="1"/>
  <c r="BI653" i="10"/>
  <c r="L34" i="13" s="1"/>
  <c r="BR653" i="10"/>
  <c r="U34" i="13" s="1"/>
  <c r="BT653" i="10"/>
  <c r="W34" i="13" s="1"/>
  <c r="AB34" i="13"/>
  <c r="AD34" i="13"/>
  <c r="AE34" i="13"/>
  <c r="AF34" i="13"/>
  <c r="Z36" i="10"/>
  <c r="AX654" i="10" s="1"/>
  <c r="A35" i="13" s="1"/>
  <c r="B35" i="13"/>
  <c r="AZ654" i="10"/>
  <c r="BH654" i="10"/>
  <c r="K35" i="13" s="1"/>
  <c r="BI654" i="10"/>
  <c r="L35" i="13" s="1"/>
  <c r="BR654" i="10"/>
  <c r="U35" i="13" s="1"/>
  <c r="BT654" i="10"/>
  <c r="W35" i="13" s="1"/>
  <c r="AB35" i="13"/>
  <c r="AD35" i="13"/>
  <c r="AE35" i="13"/>
  <c r="AF35" i="13"/>
  <c r="Z39" i="10"/>
  <c r="AX655" i="10" s="1"/>
  <c r="A36" i="13" s="1"/>
  <c r="B36" i="13"/>
  <c r="AZ655" i="10"/>
  <c r="BH655" i="10"/>
  <c r="K36" i="13" s="1"/>
  <c r="BI655" i="10"/>
  <c r="L36" i="13" s="1"/>
  <c r="BR655" i="10"/>
  <c r="U36" i="13" s="1"/>
  <c r="BT655" i="10"/>
  <c r="W36" i="13" s="1"/>
  <c r="AB36" i="13"/>
  <c r="AD36" i="13"/>
  <c r="AE36" i="13"/>
  <c r="AF36" i="13"/>
  <c r="Z42" i="10"/>
  <c r="AX656" i="10" s="1"/>
  <c r="A37" i="13" s="1"/>
  <c r="B37" i="13"/>
  <c r="AZ656" i="10"/>
  <c r="BH656" i="10"/>
  <c r="K37" i="13" s="1"/>
  <c r="BI656" i="10"/>
  <c r="BR656" i="10"/>
  <c r="U37" i="13" s="1"/>
  <c r="BT656" i="10"/>
  <c r="W37" i="13" s="1"/>
  <c r="AB37" i="13"/>
  <c r="AD37" i="13"/>
  <c r="AE37" i="13"/>
  <c r="AF37" i="13"/>
  <c r="Z45" i="10"/>
  <c r="AX657" i="10" s="1"/>
  <c r="A38" i="13" s="1"/>
  <c r="B38" i="13"/>
  <c r="AZ657" i="10"/>
  <c r="BD657" i="10" s="1"/>
  <c r="G38" i="13" s="1"/>
  <c r="BH657" i="10"/>
  <c r="K38" i="13" s="1"/>
  <c r="BI657" i="10"/>
  <c r="L38" i="13" s="1"/>
  <c r="BR657" i="10"/>
  <c r="U38" i="13" s="1"/>
  <c r="BT657" i="10"/>
  <c r="W38" i="13" s="1"/>
  <c r="AB38" i="13"/>
  <c r="AD38" i="13"/>
  <c r="AE38" i="13"/>
  <c r="AF38" i="13"/>
  <c r="Z48" i="10"/>
  <c r="AX658" i="10" s="1"/>
  <c r="A39" i="13" s="1"/>
  <c r="B39" i="13"/>
  <c r="AZ658" i="10"/>
  <c r="BH658" i="10"/>
  <c r="K39" i="13" s="1"/>
  <c r="BI658" i="10"/>
  <c r="L39" i="13" s="1"/>
  <c r="BR658" i="10"/>
  <c r="U39" i="13" s="1"/>
  <c r="BT658" i="10"/>
  <c r="W39" i="13" s="1"/>
  <c r="AB39" i="13"/>
  <c r="AD39" i="13"/>
  <c r="AE39" i="13"/>
  <c r="AF39" i="13"/>
  <c r="Z51" i="10"/>
  <c r="AX659" i="10" s="1"/>
  <c r="A40" i="13" s="1"/>
  <c r="B40" i="13"/>
  <c r="AZ659" i="10"/>
  <c r="BA659" i="10" s="1"/>
  <c r="D40" i="13" s="1"/>
  <c r="BH659" i="10"/>
  <c r="K40" i="13" s="1"/>
  <c r="BI659" i="10"/>
  <c r="L40" i="13" s="1"/>
  <c r="BR659" i="10"/>
  <c r="U40" i="13" s="1"/>
  <c r="BT659" i="10"/>
  <c r="W40" i="13" s="1"/>
  <c r="AB40" i="13"/>
  <c r="AD40" i="13"/>
  <c r="AE40" i="13"/>
  <c r="AF40" i="13"/>
  <c r="Z54" i="10"/>
  <c r="AX660" i="10" s="1"/>
  <c r="A41" i="13" s="1"/>
  <c r="B41" i="13"/>
  <c r="AZ660" i="10"/>
  <c r="BH660" i="10"/>
  <c r="K41" i="13" s="1"/>
  <c r="BI660" i="10"/>
  <c r="L41" i="13" s="1"/>
  <c r="BR660" i="10"/>
  <c r="U41" i="13" s="1"/>
  <c r="BT660" i="10"/>
  <c r="W41" i="13" s="1"/>
  <c r="AB41" i="13"/>
  <c r="AD41" i="13"/>
  <c r="AE41" i="13"/>
  <c r="AF41" i="13"/>
  <c r="A42" i="13"/>
  <c r="B42" i="13"/>
  <c r="C42" i="13"/>
  <c r="D42" i="13"/>
  <c r="E42" i="13"/>
  <c r="F42" i="13"/>
  <c r="G42" i="13"/>
  <c r="H42" i="13"/>
  <c r="I42" i="13"/>
  <c r="J42" i="13"/>
  <c r="K42" i="13"/>
  <c r="L42" i="13"/>
  <c r="M42" i="13"/>
  <c r="N42" i="13"/>
  <c r="O42" i="13"/>
  <c r="P42" i="13"/>
  <c r="Q42" i="13"/>
  <c r="R42" i="13"/>
  <c r="S42" i="13"/>
  <c r="T42" i="13"/>
  <c r="U42" i="13"/>
  <c r="W42" i="13"/>
  <c r="X42" i="13"/>
  <c r="Y42" i="13"/>
  <c r="AB42" i="13"/>
  <c r="AD42" i="13"/>
  <c r="AE42" i="13"/>
  <c r="AF42" i="13"/>
  <c r="BW661" i="10"/>
  <c r="AG42" i="13" s="1"/>
  <c r="AL21" i="10"/>
  <c r="AX662" i="10" s="1"/>
  <c r="A43" i="13" s="1"/>
  <c r="B43" i="13"/>
  <c r="AZ662" i="10"/>
  <c r="BH662" i="10"/>
  <c r="K43" i="13" s="1"/>
  <c r="BI662" i="10"/>
  <c r="L43" i="13" s="1"/>
  <c r="BR662" i="10"/>
  <c r="BT662" i="10"/>
  <c r="W43" i="13" s="1"/>
  <c r="AB43" i="13"/>
  <c r="AD43" i="13"/>
  <c r="AE43" i="13"/>
  <c r="AF43" i="13"/>
  <c r="AL24" i="10"/>
  <c r="AX663" i="10" s="1"/>
  <c r="A44" i="13" s="1"/>
  <c r="B44" i="13"/>
  <c r="AZ663" i="10"/>
  <c r="BH663" i="10"/>
  <c r="K44" i="13" s="1"/>
  <c r="BI663" i="10"/>
  <c r="L44" i="13" s="1"/>
  <c r="BR663" i="10"/>
  <c r="U44" i="13" s="1"/>
  <c r="BT663" i="10"/>
  <c r="W44" i="13" s="1"/>
  <c r="AB44" i="13"/>
  <c r="AD44" i="13"/>
  <c r="AE44" i="13"/>
  <c r="AF44" i="13"/>
  <c r="AL27" i="10"/>
  <c r="AX664" i="10" s="1"/>
  <c r="A45" i="13" s="1"/>
  <c r="B45" i="13"/>
  <c r="AZ664" i="10"/>
  <c r="BH664" i="10"/>
  <c r="K45" i="13" s="1"/>
  <c r="BI664" i="10"/>
  <c r="L45" i="13" s="1"/>
  <c r="BR664" i="10"/>
  <c r="BT664" i="10"/>
  <c r="W45" i="13" s="1"/>
  <c r="AB45" i="13"/>
  <c r="AD45" i="13"/>
  <c r="AE45" i="13"/>
  <c r="AF45" i="13"/>
  <c r="AL30" i="10"/>
  <c r="AX665" i="10" s="1"/>
  <c r="A46" i="13" s="1"/>
  <c r="B46" i="13"/>
  <c r="AZ665" i="10"/>
  <c r="BA665" i="10" s="1"/>
  <c r="D46" i="13" s="1"/>
  <c r="BH665" i="10"/>
  <c r="K46" i="13" s="1"/>
  <c r="BI665" i="10"/>
  <c r="L46" i="13" s="1"/>
  <c r="BR665" i="10"/>
  <c r="U46" i="13" s="1"/>
  <c r="BT665" i="10"/>
  <c r="W46" i="13" s="1"/>
  <c r="AB46" i="13"/>
  <c r="AD46" i="13"/>
  <c r="AE46" i="13"/>
  <c r="AF46" i="13"/>
  <c r="AL33" i="10"/>
  <c r="AX666" i="10" s="1"/>
  <c r="A47" i="13" s="1"/>
  <c r="B47" i="13"/>
  <c r="AZ666" i="10"/>
  <c r="BH666" i="10"/>
  <c r="K47" i="13" s="1"/>
  <c r="BI666" i="10"/>
  <c r="BR666" i="10"/>
  <c r="U47" i="13" s="1"/>
  <c r="BT666" i="10"/>
  <c r="W47" i="13" s="1"/>
  <c r="AB47" i="13"/>
  <c r="AD47" i="13"/>
  <c r="AE47" i="13"/>
  <c r="AF47" i="13"/>
  <c r="AL36" i="10"/>
  <c r="AX667" i="10" s="1"/>
  <c r="A48" i="13" s="1"/>
  <c r="B48" i="13"/>
  <c r="AZ667" i="10"/>
  <c r="BD667" i="10" s="1"/>
  <c r="G48" i="13" s="1"/>
  <c r="BH667" i="10"/>
  <c r="K48" i="13" s="1"/>
  <c r="BI667" i="10"/>
  <c r="L48" i="13" s="1"/>
  <c r="BR667" i="10"/>
  <c r="U48" i="13" s="1"/>
  <c r="BT667" i="10"/>
  <c r="W48" i="13" s="1"/>
  <c r="AB48" i="13"/>
  <c r="AD48" i="13"/>
  <c r="AE48" i="13"/>
  <c r="AF48" i="13"/>
  <c r="AL39" i="10"/>
  <c r="AX668" i="10" s="1"/>
  <c r="A49" i="13" s="1"/>
  <c r="B49" i="13"/>
  <c r="AZ668" i="10"/>
  <c r="BH668" i="10"/>
  <c r="K49" i="13" s="1"/>
  <c r="BI668" i="10"/>
  <c r="BR668" i="10"/>
  <c r="U49" i="13" s="1"/>
  <c r="BT668" i="10"/>
  <c r="W49" i="13" s="1"/>
  <c r="AB49" i="13"/>
  <c r="AD49" i="13"/>
  <c r="AE49" i="13"/>
  <c r="AF49" i="13"/>
  <c r="AL42" i="10"/>
  <c r="AX669" i="10" s="1"/>
  <c r="A50" i="13" s="1"/>
  <c r="B50" i="13"/>
  <c r="AZ669" i="10"/>
  <c r="BB669" i="10" s="1"/>
  <c r="E50" i="13" s="1"/>
  <c r="BH669" i="10"/>
  <c r="K50" i="13" s="1"/>
  <c r="BI669" i="10"/>
  <c r="L50" i="13" s="1"/>
  <c r="BR669" i="10"/>
  <c r="U50" i="13" s="1"/>
  <c r="BT669" i="10"/>
  <c r="W50" i="13" s="1"/>
  <c r="AB50" i="13"/>
  <c r="AD50" i="13"/>
  <c r="AE50" i="13"/>
  <c r="AF50" i="13"/>
  <c r="AL45" i="10"/>
  <c r="AX670" i="10" s="1"/>
  <c r="A51" i="13" s="1"/>
  <c r="B51" i="13"/>
  <c r="AZ670" i="10"/>
  <c r="BH670" i="10"/>
  <c r="K51" i="13" s="1"/>
  <c r="BI670" i="10"/>
  <c r="L51" i="13" s="1"/>
  <c r="BR670" i="10"/>
  <c r="U51" i="13" s="1"/>
  <c r="BT670" i="10"/>
  <c r="W51" i="13" s="1"/>
  <c r="AB51" i="13"/>
  <c r="AD51" i="13"/>
  <c r="AE51" i="13"/>
  <c r="AF51" i="13"/>
  <c r="AL48" i="10"/>
  <c r="AX671" i="10" s="1"/>
  <c r="A52" i="13" s="1"/>
  <c r="B52" i="13"/>
  <c r="AZ671" i="10"/>
  <c r="BH671" i="10"/>
  <c r="K52" i="13" s="1"/>
  <c r="BI671" i="10"/>
  <c r="L52" i="13" s="1"/>
  <c r="BR671" i="10"/>
  <c r="U52" i="13" s="1"/>
  <c r="BT671" i="10"/>
  <c r="W52" i="13" s="1"/>
  <c r="AB52" i="13"/>
  <c r="AD52" i="13"/>
  <c r="AE52" i="13"/>
  <c r="AF52" i="13"/>
  <c r="AL51" i="10"/>
  <c r="AX672" i="10" s="1"/>
  <c r="A53" i="13" s="1"/>
  <c r="B53" i="13"/>
  <c r="AZ672" i="10"/>
  <c r="BD672" i="10" s="1"/>
  <c r="G53" i="13" s="1"/>
  <c r="BH672" i="10"/>
  <c r="K53" i="13" s="1"/>
  <c r="BI672" i="10"/>
  <c r="L53" i="13" s="1"/>
  <c r="BR672" i="10"/>
  <c r="U53" i="13" s="1"/>
  <c r="BT672" i="10"/>
  <c r="W53" i="13" s="1"/>
  <c r="AB53" i="13"/>
  <c r="AD53" i="13"/>
  <c r="AE53" i="13"/>
  <c r="AF53" i="13"/>
  <c r="AL54" i="10"/>
  <c r="AX673" i="10" s="1"/>
  <c r="A54" i="13" s="1"/>
  <c r="B54" i="13"/>
  <c r="AZ673" i="10"/>
  <c r="BE673" i="10" s="1"/>
  <c r="H54" i="13" s="1"/>
  <c r="BH673" i="10"/>
  <c r="K54" i="13" s="1"/>
  <c r="BI673" i="10"/>
  <c r="L54" i="13" s="1"/>
  <c r="BR673" i="10"/>
  <c r="U54" i="13" s="1"/>
  <c r="BT673" i="10"/>
  <c r="W54" i="13" s="1"/>
  <c r="AB54" i="13"/>
  <c r="AD54" i="13"/>
  <c r="AE54" i="13"/>
  <c r="AF54" i="13"/>
  <c r="A55" i="13"/>
  <c r="B55" i="13"/>
  <c r="C55" i="13"/>
  <c r="D55" i="13"/>
  <c r="E55" i="13"/>
  <c r="F55" i="13"/>
  <c r="G55" i="13"/>
  <c r="H55" i="13"/>
  <c r="I55" i="13"/>
  <c r="J55" i="13"/>
  <c r="K55" i="13"/>
  <c r="L55" i="13"/>
  <c r="M55" i="13"/>
  <c r="N55" i="13"/>
  <c r="O55" i="13"/>
  <c r="P55" i="13"/>
  <c r="Q55" i="13"/>
  <c r="R55" i="13"/>
  <c r="S55" i="13"/>
  <c r="T55" i="13"/>
  <c r="U55" i="13"/>
  <c r="W55" i="13"/>
  <c r="X55" i="13"/>
  <c r="Y55" i="13"/>
  <c r="AB55" i="13"/>
  <c r="AD55" i="13"/>
  <c r="AE55" i="13"/>
  <c r="AF55" i="13"/>
  <c r="BW674" i="10"/>
  <c r="AG55" i="13" s="1"/>
  <c r="A56" i="13"/>
  <c r="B56" i="13"/>
  <c r="C56" i="13"/>
  <c r="D56" i="13"/>
  <c r="E56" i="13"/>
  <c r="F56" i="13"/>
  <c r="G56" i="13"/>
  <c r="H56" i="13"/>
  <c r="I56" i="13"/>
  <c r="J56" i="13"/>
  <c r="K56" i="13"/>
  <c r="L56" i="13"/>
  <c r="M56" i="13"/>
  <c r="N56" i="13"/>
  <c r="O56" i="13"/>
  <c r="P56" i="13"/>
  <c r="Q56" i="13"/>
  <c r="R56" i="13"/>
  <c r="S56" i="13"/>
  <c r="T56" i="13"/>
  <c r="U56" i="13"/>
  <c r="V56" i="13"/>
  <c r="W56" i="13"/>
  <c r="X56" i="13"/>
  <c r="Y56" i="13"/>
  <c r="AB56" i="13"/>
  <c r="AD56" i="13"/>
  <c r="AE56" i="13"/>
  <c r="AF56" i="13"/>
  <c r="BW675" i="10"/>
  <c r="AG56" i="13" s="1"/>
  <c r="B78" i="10"/>
  <c r="AX676" i="10" s="1"/>
  <c r="A57" i="13" s="1"/>
  <c r="B57" i="13"/>
  <c r="AZ676" i="10"/>
  <c r="BS676" i="10" s="1"/>
  <c r="V57" i="13" s="1"/>
  <c r="BH676" i="10"/>
  <c r="BI676" i="10"/>
  <c r="L57" i="13" s="1"/>
  <c r="BR676" i="10"/>
  <c r="U57" i="13" s="1"/>
  <c r="BT676" i="10"/>
  <c r="W57" i="13" s="1"/>
  <c r="AB57" i="13"/>
  <c r="AD57" i="13"/>
  <c r="AE57" i="13"/>
  <c r="AF57" i="13"/>
  <c r="B81" i="10"/>
  <c r="AX677" i="10" s="1"/>
  <c r="A58" i="13" s="1"/>
  <c r="B58" i="13"/>
  <c r="AZ677" i="10"/>
  <c r="BD677" i="10" s="1"/>
  <c r="G58" i="13" s="1"/>
  <c r="BH677" i="10"/>
  <c r="BI677" i="10"/>
  <c r="BR677" i="10"/>
  <c r="U58" i="13" s="1"/>
  <c r="BT677" i="10"/>
  <c r="W58" i="13" s="1"/>
  <c r="AB58" i="13"/>
  <c r="AD58" i="13"/>
  <c r="AE58" i="13"/>
  <c r="AF58" i="13"/>
  <c r="B84" i="10"/>
  <c r="AX678" i="10" s="1"/>
  <c r="A59" i="13" s="1"/>
  <c r="B59" i="13"/>
  <c r="AZ678" i="10"/>
  <c r="BD678" i="10" s="1"/>
  <c r="G59" i="13" s="1"/>
  <c r="BH678" i="10"/>
  <c r="K59" i="13" s="1"/>
  <c r="BI678" i="10"/>
  <c r="L59" i="13" s="1"/>
  <c r="BR678" i="10"/>
  <c r="BT678" i="10"/>
  <c r="W59" i="13" s="1"/>
  <c r="AB59" i="13"/>
  <c r="AD59" i="13"/>
  <c r="AE59" i="13"/>
  <c r="AF59" i="13"/>
  <c r="B87" i="10"/>
  <c r="AX679" i="10" s="1"/>
  <c r="A60" i="13" s="1"/>
  <c r="B60" i="13"/>
  <c r="AZ679" i="10"/>
  <c r="BH679" i="10"/>
  <c r="K60" i="13" s="1"/>
  <c r="BI679" i="10"/>
  <c r="L60" i="13" s="1"/>
  <c r="BR679" i="10"/>
  <c r="U60" i="13" s="1"/>
  <c r="BT679" i="10"/>
  <c r="W60" i="13" s="1"/>
  <c r="AB60" i="13"/>
  <c r="AD60" i="13"/>
  <c r="AE60" i="13"/>
  <c r="AF60" i="13"/>
  <c r="B90" i="10"/>
  <c r="AX680" i="10" s="1"/>
  <c r="A61" i="13" s="1"/>
  <c r="B61" i="13"/>
  <c r="AZ680" i="10"/>
  <c r="BH680" i="10"/>
  <c r="K61" i="13" s="1"/>
  <c r="BI680" i="10"/>
  <c r="L61" i="13" s="1"/>
  <c r="BR680" i="10"/>
  <c r="BT680" i="10"/>
  <c r="W61" i="13" s="1"/>
  <c r="AB61" i="13"/>
  <c r="AD61" i="13"/>
  <c r="AE61" i="13"/>
  <c r="AF61" i="13"/>
  <c r="B93" i="10"/>
  <c r="AX681" i="10" s="1"/>
  <c r="A62" i="13" s="1"/>
  <c r="B62" i="13"/>
  <c r="AZ681" i="10"/>
  <c r="BH681" i="10"/>
  <c r="BI681" i="10"/>
  <c r="L62" i="13" s="1"/>
  <c r="BR681" i="10"/>
  <c r="BT681" i="10"/>
  <c r="W62" i="13" s="1"/>
  <c r="AB62" i="13"/>
  <c r="AD62" i="13"/>
  <c r="AE62" i="13"/>
  <c r="AF62" i="13"/>
  <c r="B96" i="10"/>
  <c r="AX682" i="10" s="1"/>
  <c r="A63" i="13" s="1"/>
  <c r="B63" i="13"/>
  <c r="AZ682" i="10"/>
  <c r="BC682" i="10" s="1"/>
  <c r="F63" i="13" s="1"/>
  <c r="BH682" i="10"/>
  <c r="K63" i="13" s="1"/>
  <c r="BI682" i="10"/>
  <c r="L63" i="13" s="1"/>
  <c r="BR682" i="10"/>
  <c r="U63" i="13" s="1"/>
  <c r="BT682" i="10"/>
  <c r="W63" i="13" s="1"/>
  <c r="AB63" i="13"/>
  <c r="AD63" i="13"/>
  <c r="AE63" i="13"/>
  <c r="AF63" i="13"/>
  <c r="B99" i="10"/>
  <c r="AX683" i="10" s="1"/>
  <c r="A64" i="13" s="1"/>
  <c r="B64" i="13"/>
  <c r="AZ683" i="10"/>
  <c r="BH683" i="10"/>
  <c r="K64" i="13" s="1"/>
  <c r="BI683" i="10"/>
  <c r="L64" i="13" s="1"/>
  <c r="BR683" i="10"/>
  <c r="U64" i="13" s="1"/>
  <c r="BT683" i="10"/>
  <c r="W64" i="13" s="1"/>
  <c r="AB64" i="13"/>
  <c r="AD64" i="13"/>
  <c r="AE64" i="13"/>
  <c r="AF64" i="13"/>
  <c r="B102" i="10"/>
  <c r="AX684" i="10" s="1"/>
  <c r="A65" i="13" s="1"/>
  <c r="B65" i="13"/>
  <c r="AZ684" i="10"/>
  <c r="BH684" i="10"/>
  <c r="K65" i="13" s="1"/>
  <c r="BI684" i="10"/>
  <c r="L65" i="13" s="1"/>
  <c r="BR684" i="10"/>
  <c r="U65" i="13" s="1"/>
  <c r="BT684" i="10"/>
  <c r="W65" i="13" s="1"/>
  <c r="AB65" i="13"/>
  <c r="AD65" i="13"/>
  <c r="AE65" i="13"/>
  <c r="AF65" i="13"/>
  <c r="B105" i="10"/>
  <c r="AX685" i="10" s="1"/>
  <c r="A66" i="13" s="1"/>
  <c r="B66" i="13"/>
  <c r="AZ685" i="10"/>
  <c r="C66" i="13" s="1"/>
  <c r="BH685" i="10"/>
  <c r="K66" i="13" s="1"/>
  <c r="BI685" i="10"/>
  <c r="L66" i="13" s="1"/>
  <c r="BR685" i="10"/>
  <c r="U66" i="13" s="1"/>
  <c r="BT685" i="10"/>
  <c r="W66" i="13" s="1"/>
  <c r="AB66" i="13"/>
  <c r="AD66" i="13"/>
  <c r="AE66" i="13"/>
  <c r="AF66" i="13"/>
  <c r="B108" i="10"/>
  <c r="AX686" i="10" s="1"/>
  <c r="A67" i="13" s="1"/>
  <c r="B67" i="13"/>
  <c r="AZ686" i="10"/>
  <c r="BH686" i="10"/>
  <c r="K67" i="13" s="1"/>
  <c r="BI686" i="10"/>
  <c r="BR686" i="10"/>
  <c r="U67" i="13" s="1"/>
  <c r="BT686" i="10"/>
  <c r="W67" i="13" s="1"/>
  <c r="AB67" i="13"/>
  <c r="AD67" i="13"/>
  <c r="AE67" i="13"/>
  <c r="AF67" i="13"/>
  <c r="A68" i="13"/>
  <c r="B68" i="13"/>
  <c r="C68" i="13"/>
  <c r="D68" i="13"/>
  <c r="E68" i="13"/>
  <c r="F68" i="13"/>
  <c r="G68" i="13"/>
  <c r="H68" i="13"/>
  <c r="I68" i="13"/>
  <c r="J68" i="13"/>
  <c r="K68" i="13"/>
  <c r="L68" i="13"/>
  <c r="M68" i="13"/>
  <c r="N68" i="13"/>
  <c r="O68" i="13"/>
  <c r="P68" i="13"/>
  <c r="Q68" i="13"/>
  <c r="R68" i="13"/>
  <c r="S68" i="13"/>
  <c r="T68" i="13"/>
  <c r="U68" i="13"/>
  <c r="W68" i="13"/>
  <c r="X68" i="13"/>
  <c r="Y68" i="13"/>
  <c r="AB68" i="13"/>
  <c r="AD68" i="13"/>
  <c r="AE68" i="13"/>
  <c r="AF68" i="13"/>
  <c r="BW687" i="10"/>
  <c r="AG68" i="13" s="1"/>
  <c r="N78" i="10"/>
  <c r="AX688" i="10" s="1"/>
  <c r="A69" i="13" s="1"/>
  <c r="B69" i="13"/>
  <c r="AZ688" i="10"/>
  <c r="BH688" i="10"/>
  <c r="K69" i="13" s="1"/>
  <c r="BI688" i="10"/>
  <c r="L69" i="13" s="1"/>
  <c r="BR688" i="10"/>
  <c r="U69" i="13" s="1"/>
  <c r="BT688" i="10"/>
  <c r="W69" i="13" s="1"/>
  <c r="AB69" i="13"/>
  <c r="AD69" i="13"/>
  <c r="AE69" i="13"/>
  <c r="AF69" i="13"/>
  <c r="N81" i="10"/>
  <c r="AX689" i="10" s="1"/>
  <c r="A70" i="13" s="1"/>
  <c r="B70" i="13"/>
  <c r="AZ689" i="10"/>
  <c r="BH689" i="10"/>
  <c r="K70" i="13" s="1"/>
  <c r="BI689" i="10"/>
  <c r="L70" i="13" s="1"/>
  <c r="BR689" i="10"/>
  <c r="U70" i="13" s="1"/>
  <c r="BT689" i="10"/>
  <c r="W70" i="13" s="1"/>
  <c r="AB70" i="13"/>
  <c r="AD70" i="13"/>
  <c r="AE70" i="13"/>
  <c r="AF70" i="13"/>
  <c r="N84" i="10"/>
  <c r="AX690" i="10" s="1"/>
  <c r="A71" i="13" s="1"/>
  <c r="B71" i="13"/>
  <c r="AZ690" i="10"/>
  <c r="BB690" i="10" s="1"/>
  <c r="E71" i="13" s="1"/>
  <c r="BH690" i="10"/>
  <c r="K71" i="13" s="1"/>
  <c r="BI690" i="10"/>
  <c r="L71" i="13" s="1"/>
  <c r="BR690" i="10"/>
  <c r="U71" i="13" s="1"/>
  <c r="BT690" i="10"/>
  <c r="W71" i="13" s="1"/>
  <c r="AB71" i="13"/>
  <c r="AD71" i="13"/>
  <c r="AE71" i="13"/>
  <c r="AF71" i="13"/>
  <c r="N87" i="10"/>
  <c r="AX691" i="10" s="1"/>
  <c r="A72" i="13" s="1"/>
  <c r="B72" i="13"/>
  <c r="AZ691" i="10"/>
  <c r="BB691" i="10" s="1"/>
  <c r="E72" i="13" s="1"/>
  <c r="BH691" i="10"/>
  <c r="K72" i="13" s="1"/>
  <c r="BI691" i="10"/>
  <c r="L72" i="13" s="1"/>
  <c r="BR691" i="10"/>
  <c r="U72" i="13" s="1"/>
  <c r="BT691" i="10"/>
  <c r="W72" i="13" s="1"/>
  <c r="AB72" i="13"/>
  <c r="AD72" i="13"/>
  <c r="AE72" i="13"/>
  <c r="AF72" i="13"/>
  <c r="N90" i="10"/>
  <c r="AX692" i="10" s="1"/>
  <c r="A73" i="13" s="1"/>
  <c r="B73" i="13"/>
  <c r="AZ692" i="10"/>
  <c r="BC692" i="10" s="1"/>
  <c r="F73" i="13" s="1"/>
  <c r="BH692" i="10"/>
  <c r="K73" i="13" s="1"/>
  <c r="BI692" i="10"/>
  <c r="L73" i="13" s="1"/>
  <c r="BR692" i="10"/>
  <c r="U73" i="13" s="1"/>
  <c r="BT692" i="10"/>
  <c r="W73" i="13" s="1"/>
  <c r="AB73" i="13"/>
  <c r="AD73" i="13"/>
  <c r="AE73" i="13"/>
  <c r="AF73" i="13"/>
  <c r="N93" i="10"/>
  <c r="AX693" i="10" s="1"/>
  <c r="A74" i="13" s="1"/>
  <c r="B74" i="13"/>
  <c r="AZ693" i="10"/>
  <c r="BB693" i="10" s="1"/>
  <c r="E74" i="13" s="1"/>
  <c r="BH693" i="10"/>
  <c r="K74" i="13" s="1"/>
  <c r="BI693" i="10"/>
  <c r="BR693" i="10"/>
  <c r="U74" i="13" s="1"/>
  <c r="BT693" i="10"/>
  <c r="W74" i="13" s="1"/>
  <c r="AB74" i="13"/>
  <c r="AD74" i="13"/>
  <c r="AE74" i="13"/>
  <c r="AF74" i="13"/>
  <c r="N96" i="10"/>
  <c r="AX694" i="10" s="1"/>
  <c r="A75" i="13" s="1"/>
  <c r="B75" i="13"/>
  <c r="AZ694" i="10"/>
  <c r="BH694" i="10"/>
  <c r="K75" i="13" s="1"/>
  <c r="BI694" i="10"/>
  <c r="L75" i="13" s="1"/>
  <c r="BR694" i="10"/>
  <c r="U75" i="13" s="1"/>
  <c r="BT694" i="10"/>
  <c r="W75" i="13" s="1"/>
  <c r="AB75" i="13"/>
  <c r="AD75" i="13"/>
  <c r="AE75" i="13"/>
  <c r="AF75" i="13"/>
  <c r="N99" i="10"/>
  <c r="AX695" i="10" s="1"/>
  <c r="A76" i="13" s="1"/>
  <c r="B76" i="13"/>
  <c r="AZ695" i="10"/>
  <c r="BH695" i="10"/>
  <c r="K76" i="13" s="1"/>
  <c r="BI695" i="10"/>
  <c r="L76" i="13" s="1"/>
  <c r="BR695" i="10"/>
  <c r="U76" i="13" s="1"/>
  <c r="BT695" i="10"/>
  <c r="W76" i="13" s="1"/>
  <c r="AB76" i="13"/>
  <c r="AD76" i="13"/>
  <c r="AE76" i="13"/>
  <c r="AF76" i="13"/>
  <c r="N102" i="10"/>
  <c r="AX696" i="10" s="1"/>
  <c r="A77" i="13" s="1"/>
  <c r="B77" i="13"/>
  <c r="AZ696" i="10"/>
  <c r="BA696" i="10" s="1"/>
  <c r="D77" i="13" s="1"/>
  <c r="BH696" i="10"/>
  <c r="K77" i="13" s="1"/>
  <c r="BI696" i="10"/>
  <c r="L77" i="13" s="1"/>
  <c r="BR696" i="10"/>
  <c r="U77" i="13" s="1"/>
  <c r="BT696" i="10"/>
  <c r="W77" i="13" s="1"/>
  <c r="AB77" i="13"/>
  <c r="AD77" i="13"/>
  <c r="AE77" i="13"/>
  <c r="AF77" i="13"/>
  <c r="N105" i="10"/>
  <c r="AX697" i="10" s="1"/>
  <c r="A78" i="13" s="1"/>
  <c r="B78" i="13"/>
  <c r="AZ697" i="10"/>
  <c r="BS697" i="10" s="1"/>
  <c r="V78" i="13" s="1"/>
  <c r="BH697" i="10"/>
  <c r="K78" i="13" s="1"/>
  <c r="BI697" i="10"/>
  <c r="L78" i="13" s="1"/>
  <c r="BR697" i="10"/>
  <c r="U78" i="13" s="1"/>
  <c r="BT697" i="10"/>
  <c r="W78" i="13" s="1"/>
  <c r="AB78" i="13"/>
  <c r="AD78" i="13"/>
  <c r="AE78" i="13"/>
  <c r="AF78" i="13"/>
  <c r="N108" i="10"/>
  <c r="AX698" i="10" s="1"/>
  <c r="A79" i="13" s="1"/>
  <c r="B79" i="13"/>
  <c r="AZ698" i="10"/>
  <c r="BF698" i="10" s="1"/>
  <c r="I79" i="13" s="1"/>
  <c r="BH698" i="10"/>
  <c r="K79" i="13" s="1"/>
  <c r="BI698" i="10"/>
  <c r="L79" i="13" s="1"/>
  <c r="BR698" i="10"/>
  <c r="U79" i="13" s="1"/>
  <c r="BT698" i="10"/>
  <c r="W79" i="13" s="1"/>
  <c r="AB79" i="13"/>
  <c r="AD79" i="13"/>
  <c r="AE79" i="13"/>
  <c r="AF79" i="13"/>
  <c r="A80" i="13"/>
  <c r="B80" i="13"/>
  <c r="C80" i="13"/>
  <c r="D80" i="13"/>
  <c r="E80" i="13"/>
  <c r="F80" i="13"/>
  <c r="G80" i="13"/>
  <c r="H80" i="13"/>
  <c r="I80" i="13"/>
  <c r="J80" i="13"/>
  <c r="K80" i="13"/>
  <c r="L80" i="13"/>
  <c r="M80" i="13"/>
  <c r="N80" i="13"/>
  <c r="O80" i="13"/>
  <c r="P80" i="13"/>
  <c r="Q80" i="13"/>
  <c r="R80" i="13"/>
  <c r="S80" i="13"/>
  <c r="T80" i="13"/>
  <c r="U80" i="13"/>
  <c r="W80" i="13"/>
  <c r="X80" i="13"/>
  <c r="Y80" i="13"/>
  <c r="AB80" i="13"/>
  <c r="AD80" i="13"/>
  <c r="AE80" i="13"/>
  <c r="AF80" i="13"/>
  <c r="BW699" i="10"/>
  <c r="AG80" i="13" s="1"/>
  <c r="A81" i="13"/>
  <c r="B81" i="13"/>
  <c r="C81" i="13"/>
  <c r="D81" i="13"/>
  <c r="E81" i="13"/>
  <c r="F81" i="13"/>
  <c r="G81" i="13"/>
  <c r="H81" i="13"/>
  <c r="I81" i="13"/>
  <c r="J81" i="13"/>
  <c r="K81" i="13"/>
  <c r="L81" i="13"/>
  <c r="M81" i="13"/>
  <c r="N81" i="13"/>
  <c r="O81" i="13"/>
  <c r="P81" i="13"/>
  <c r="Q81" i="13"/>
  <c r="R81" i="13"/>
  <c r="S81" i="13"/>
  <c r="T81" i="13"/>
  <c r="U81" i="13"/>
  <c r="V81" i="13"/>
  <c r="W81" i="13"/>
  <c r="X81" i="13"/>
  <c r="Y81" i="13"/>
  <c r="AB81" i="13"/>
  <c r="AD81" i="13"/>
  <c r="AE81" i="13"/>
  <c r="AF81" i="13"/>
  <c r="BW700" i="10"/>
  <c r="AG81" i="13" s="1"/>
  <c r="Z78" i="10"/>
  <c r="AX701" i="10" s="1"/>
  <c r="A82" i="13" s="1"/>
  <c r="B82" i="13"/>
  <c r="AZ701" i="10"/>
  <c r="BH701" i="10"/>
  <c r="K82" i="13" s="1"/>
  <c r="BI701" i="10"/>
  <c r="L82" i="13" s="1"/>
  <c r="BR701" i="10"/>
  <c r="U82" i="13" s="1"/>
  <c r="BT701" i="10"/>
  <c r="W82" i="13" s="1"/>
  <c r="AB82" i="13"/>
  <c r="AD82" i="13"/>
  <c r="AE82" i="13"/>
  <c r="AF82" i="13"/>
  <c r="Z81" i="10"/>
  <c r="B83" i="13"/>
  <c r="AZ702" i="10"/>
  <c r="BC702" i="10" s="1"/>
  <c r="F83" i="13" s="1"/>
  <c r="BH702" i="10"/>
  <c r="K83" i="13" s="1"/>
  <c r="BI702" i="10"/>
  <c r="L83" i="13" s="1"/>
  <c r="BR702" i="10"/>
  <c r="U83" i="13" s="1"/>
  <c r="BT702" i="10"/>
  <c r="W83" i="13" s="1"/>
  <c r="AB83" i="13"/>
  <c r="AD83" i="13"/>
  <c r="AE83" i="13"/>
  <c r="AF83" i="13"/>
  <c r="Z84" i="10"/>
  <c r="AX703" i="10" s="1"/>
  <c r="A84" i="13" s="1"/>
  <c r="B84" i="13"/>
  <c r="AZ703" i="10"/>
  <c r="BN703" i="10" s="1"/>
  <c r="BH703" i="10"/>
  <c r="K84" i="13" s="1"/>
  <c r="BI703" i="10"/>
  <c r="L84" i="13" s="1"/>
  <c r="BR703" i="10"/>
  <c r="U84" i="13" s="1"/>
  <c r="BT703" i="10"/>
  <c r="W84" i="13" s="1"/>
  <c r="AB84" i="13"/>
  <c r="AD84" i="13"/>
  <c r="AE84" i="13"/>
  <c r="AF84" i="13"/>
  <c r="Z87" i="10"/>
  <c r="AX704" i="10" s="1"/>
  <c r="A85" i="13" s="1"/>
  <c r="B85" i="13"/>
  <c r="AZ704" i="10"/>
  <c r="BC704" i="10" s="1"/>
  <c r="F85" i="13" s="1"/>
  <c r="BH704" i="10"/>
  <c r="BI704" i="10"/>
  <c r="L85" i="13" s="1"/>
  <c r="BR704" i="10"/>
  <c r="U85" i="13" s="1"/>
  <c r="BT704" i="10"/>
  <c r="W85" i="13" s="1"/>
  <c r="AB85" i="13"/>
  <c r="AD85" i="13"/>
  <c r="AE85" i="13"/>
  <c r="AF85" i="13"/>
  <c r="Z90" i="10"/>
  <c r="AX705" i="10" s="1"/>
  <c r="A86" i="13" s="1"/>
  <c r="B86" i="13"/>
  <c r="AZ705" i="10"/>
  <c r="BH705" i="10"/>
  <c r="K86" i="13" s="1"/>
  <c r="BI705" i="10"/>
  <c r="L86" i="13" s="1"/>
  <c r="BR705" i="10"/>
  <c r="U86" i="13" s="1"/>
  <c r="BT705" i="10"/>
  <c r="W86" i="13" s="1"/>
  <c r="AB86" i="13"/>
  <c r="AD86" i="13"/>
  <c r="AE86" i="13"/>
  <c r="AF86" i="13"/>
  <c r="Z93" i="10"/>
  <c r="AX706" i="10" s="1"/>
  <c r="A87" i="13" s="1"/>
  <c r="B87" i="13"/>
  <c r="AZ706" i="10"/>
  <c r="BA706" i="10" s="1"/>
  <c r="BW706" i="10" s="1"/>
  <c r="AG87" i="13" s="1"/>
  <c r="BH706" i="10"/>
  <c r="K87" i="13" s="1"/>
  <c r="BI706" i="10"/>
  <c r="L87" i="13" s="1"/>
  <c r="BR706" i="10"/>
  <c r="U87" i="13" s="1"/>
  <c r="BT706" i="10"/>
  <c r="W87" i="13" s="1"/>
  <c r="AB87" i="13"/>
  <c r="AD87" i="13"/>
  <c r="AE87" i="13"/>
  <c r="AF87" i="13"/>
  <c r="Z96" i="10"/>
  <c r="B88" i="13"/>
  <c r="AZ707" i="10"/>
  <c r="C88" i="13" s="1"/>
  <c r="BH707" i="10"/>
  <c r="K88" i="13" s="1"/>
  <c r="BI707" i="10"/>
  <c r="L88" i="13" s="1"/>
  <c r="BR707" i="10"/>
  <c r="U88" i="13" s="1"/>
  <c r="BT707" i="10"/>
  <c r="W88" i="13" s="1"/>
  <c r="AB88" i="13"/>
  <c r="AD88" i="13"/>
  <c r="AE88" i="13"/>
  <c r="AF88" i="13"/>
  <c r="Z99" i="10"/>
  <c r="AX708" i="10" s="1"/>
  <c r="A89" i="13" s="1"/>
  <c r="B89" i="13"/>
  <c r="AZ708" i="10"/>
  <c r="BA708" i="10" s="1"/>
  <c r="D89" i="13" s="1"/>
  <c r="BH708" i="10"/>
  <c r="K89" i="13" s="1"/>
  <c r="BI708" i="10"/>
  <c r="L89" i="13" s="1"/>
  <c r="BR708" i="10"/>
  <c r="U89" i="13" s="1"/>
  <c r="BT708" i="10"/>
  <c r="W89" i="13" s="1"/>
  <c r="AB89" i="13"/>
  <c r="AD89" i="13"/>
  <c r="AE89" i="13"/>
  <c r="AF89" i="13"/>
  <c r="Z102" i="10"/>
  <c r="AX709" i="10" s="1"/>
  <c r="A90" i="13" s="1"/>
  <c r="B90" i="13"/>
  <c r="AZ709" i="10"/>
  <c r="BH709" i="10"/>
  <c r="K90" i="13" s="1"/>
  <c r="BI709" i="10"/>
  <c r="L90" i="13" s="1"/>
  <c r="BR709" i="10"/>
  <c r="U90" i="13" s="1"/>
  <c r="BT709" i="10"/>
  <c r="W90" i="13" s="1"/>
  <c r="AB90" i="13"/>
  <c r="AD90" i="13"/>
  <c r="AE90" i="13"/>
  <c r="AF90" i="13"/>
  <c r="Z105" i="10"/>
  <c r="AX710" i="10" s="1"/>
  <c r="A91" i="13" s="1"/>
  <c r="B91" i="13"/>
  <c r="AZ710" i="10"/>
  <c r="BO710" i="10" s="1"/>
  <c r="R91" i="13" s="1"/>
  <c r="BH710" i="10"/>
  <c r="K91" i="13" s="1"/>
  <c r="BI710" i="10"/>
  <c r="L91" i="13" s="1"/>
  <c r="BR710" i="10"/>
  <c r="U91" i="13" s="1"/>
  <c r="BT710" i="10"/>
  <c r="W91" i="13" s="1"/>
  <c r="AB91" i="13"/>
  <c r="AD91" i="13"/>
  <c r="AE91" i="13"/>
  <c r="AF91" i="13"/>
  <c r="Z108" i="10"/>
  <c r="AX711" i="10" s="1"/>
  <c r="A92" i="13" s="1"/>
  <c r="B92" i="13"/>
  <c r="AZ711" i="10"/>
  <c r="BH711" i="10"/>
  <c r="K92" i="13" s="1"/>
  <c r="BI711" i="10"/>
  <c r="L92" i="13" s="1"/>
  <c r="BR711" i="10"/>
  <c r="U92" i="13" s="1"/>
  <c r="BT711" i="10"/>
  <c r="W92" i="13" s="1"/>
  <c r="AB92" i="13"/>
  <c r="AD92" i="13"/>
  <c r="AE92" i="13"/>
  <c r="AF92" i="13"/>
  <c r="A93" i="13"/>
  <c r="B93" i="13"/>
  <c r="C93" i="13"/>
  <c r="D93" i="13"/>
  <c r="E93" i="13"/>
  <c r="F93" i="13"/>
  <c r="G93" i="13"/>
  <c r="H93" i="13"/>
  <c r="I93" i="13"/>
  <c r="J93" i="13"/>
  <c r="K93" i="13"/>
  <c r="L93" i="13"/>
  <c r="M93" i="13"/>
  <c r="N93" i="13"/>
  <c r="O93" i="13"/>
  <c r="P93" i="13"/>
  <c r="Q93" i="13"/>
  <c r="R93" i="13"/>
  <c r="S93" i="13"/>
  <c r="T93" i="13"/>
  <c r="U93" i="13"/>
  <c r="W93" i="13"/>
  <c r="X93" i="13"/>
  <c r="Y93" i="13"/>
  <c r="AB93" i="13"/>
  <c r="AD93" i="13"/>
  <c r="AE93" i="13"/>
  <c r="AF93" i="13"/>
  <c r="BW712" i="10"/>
  <c r="AG93" i="13" s="1"/>
  <c r="AL78" i="10"/>
  <c r="AX713" i="10" s="1"/>
  <c r="A94" i="13" s="1"/>
  <c r="B94" i="13"/>
  <c r="AZ713" i="10"/>
  <c r="BS713" i="10" s="1"/>
  <c r="V94" i="13" s="1"/>
  <c r="BH713" i="10"/>
  <c r="BI713" i="10"/>
  <c r="L94" i="13" s="1"/>
  <c r="BR713" i="10"/>
  <c r="U94" i="13" s="1"/>
  <c r="BT713" i="10"/>
  <c r="W94" i="13" s="1"/>
  <c r="AB94" i="13"/>
  <c r="AD94" i="13"/>
  <c r="AE94" i="13"/>
  <c r="AF94" i="13"/>
  <c r="AL81" i="10"/>
  <c r="AX714" i="10" s="1"/>
  <c r="A95" i="13" s="1"/>
  <c r="B95" i="13"/>
  <c r="AZ714" i="10"/>
  <c r="BH714" i="10"/>
  <c r="K95" i="13" s="1"/>
  <c r="BI714" i="10"/>
  <c r="L95" i="13" s="1"/>
  <c r="BR714" i="10"/>
  <c r="U95" i="13" s="1"/>
  <c r="BT714" i="10"/>
  <c r="W95" i="13" s="1"/>
  <c r="AB95" i="13"/>
  <c r="AD95" i="13"/>
  <c r="AE95" i="13"/>
  <c r="AF95" i="13"/>
  <c r="AL84" i="10"/>
  <c r="AX715" i="10" s="1"/>
  <c r="A96" i="13" s="1"/>
  <c r="B96" i="13"/>
  <c r="AZ715" i="10"/>
  <c r="BD715" i="10" s="1"/>
  <c r="G96" i="13" s="1"/>
  <c r="BH715" i="10"/>
  <c r="K96" i="13" s="1"/>
  <c r="BI715" i="10"/>
  <c r="L96" i="13" s="1"/>
  <c r="BR715" i="10"/>
  <c r="U96" i="13" s="1"/>
  <c r="BT715" i="10"/>
  <c r="W96" i="13" s="1"/>
  <c r="AB96" i="13"/>
  <c r="AD96" i="13"/>
  <c r="AE96" i="13"/>
  <c r="AF96" i="13"/>
  <c r="AL87" i="10"/>
  <c r="AX716" i="10" s="1"/>
  <c r="A97" i="13" s="1"/>
  <c r="B97" i="13"/>
  <c r="AZ716" i="10"/>
  <c r="BD716" i="10" s="1"/>
  <c r="G97" i="13" s="1"/>
  <c r="BH716" i="10"/>
  <c r="K97" i="13" s="1"/>
  <c r="BI716" i="10"/>
  <c r="L97" i="13" s="1"/>
  <c r="BR716" i="10"/>
  <c r="U97" i="13" s="1"/>
  <c r="BT716" i="10"/>
  <c r="W97" i="13" s="1"/>
  <c r="AB97" i="13"/>
  <c r="AD97" i="13"/>
  <c r="AE97" i="13"/>
  <c r="AF97" i="13"/>
  <c r="AL90" i="10"/>
  <c r="AX717" i="10" s="1"/>
  <c r="A98" i="13" s="1"/>
  <c r="B98" i="13"/>
  <c r="AZ717" i="10"/>
  <c r="C98" i="13" s="1"/>
  <c r="BH717" i="10"/>
  <c r="K98" i="13" s="1"/>
  <c r="BI717" i="10"/>
  <c r="BR717" i="10"/>
  <c r="U98" i="13" s="1"/>
  <c r="BT717" i="10"/>
  <c r="W98" i="13" s="1"/>
  <c r="AB98" i="13"/>
  <c r="AD98" i="13"/>
  <c r="AE98" i="13"/>
  <c r="AF98" i="13"/>
  <c r="AL93" i="10"/>
  <c r="AX718" i="10" s="1"/>
  <c r="A99" i="13" s="1"/>
  <c r="B99" i="13"/>
  <c r="AZ718" i="10"/>
  <c r="BH718" i="10"/>
  <c r="K99" i="13" s="1"/>
  <c r="BI718" i="10"/>
  <c r="L99" i="13" s="1"/>
  <c r="BR718" i="10"/>
  <c r="U99" i="13" s="1"/>
  <c r="BT718" i="10"/>
  <c r="W99" i="13" s="1"/>
  <c r="AB99" i="13"/>
  <c r="AD99" i="13"/>
  <c r="AE99" i="13"/>
  <c r="AF99" i="13"/>
  <c r="AL96" i="10"/>
  <c r="AX719" i="10" s="1"/>
  <c r="A100" i="13" s="1"/>
  <c r="B100" i="13"/>
  <c r="AZ719" i="10"/>
  <c r="BO719" i="10" s="1"/>
  <c r="R100" i="13" s="1"/>
  <c r="BH719" i="10"/>
  <c r="K100" i="13" s="1"/>
  <c r="BI719" i="10"/>
  <c r="L100" i="13" s="1"/>
  <c r="BR719" i="10"/>
  <c r="U100" i="13" s="1"/>
  <c r="BT719" i="10"/>
  <c r="W100" i="13" s="1"/>
  <c r="AB100" i="13"/>
  <c r="AD100" i="13"/>
  <c r="AE100" i="13"/>
  <c r="AF100" i="13"/>
  <c r="AL99" i="10"/>
  <c r="AX720" i="10" s="1"/>
  <c r="A101" i="13" s="1"/>
  <c r="B101" i="13"/>
  <c r="AZ720" i="10"/>
  <c r="BH720" i="10"/>
  <c r="K101" i="13" s="1"/>
  <c r="BI720" i="10"/>
  <c r="L101" i="13" s="1"/>
  <c r="BR720" i="10"/>
  <c r="U101" i="13" s="1"/>
  <c r="BT720" i="10"/>
  <c r="W101" i="13" s="1"/>
  <c r="AB101" i="13"/>
  <c r="AD101" i="13"/>
  <c r="AE101" i="13"/>
  <c r="AF101" i="13"/>
  <c r="AL102" i="10"/>
  <c r="AX721" i="10" s="1"/>
  <c r="A102" i="13" s="1"/>
  <c r="B102" i="13"/>
  <c r="AZ721" i="10"/>
  <c r="BH721" i="10"/>
  <c r="K102" i="13" s="1"/>
  <c r="BI721" i="10"/>
  <c r="L102" i="13" s="1"/>
  <c r="BR721" i="10"/>
  <c r="U102" i="13" s="1"/>
  <c r="BT721" i="10"/>
  <c r="W102" i="13" s="1"/>
  <c r="AB102" i="13"/>
  <c r="AD102" i="13"/>
  <c r="AE102" i="13"/>
  <c r="AF102" i="13"/>
  <c r="AL105" i="10"/>
  <c r="AX722" i="10" s="1"/>
  <c r="A103" i="13" s="1"/>
  <c r="B103" i="13"/>
  <c r="AZ722" i="10"/>
  <c r="BH722" i="10"/>
  <c r="K103" i="13" s="1"/>
  <c r="BI722" i="10"/>
  <c r="L103" i="13" s="1"/>
  <c r="BR722" i="10"/>
  <c r="U103" i="13" s="1"/>
  <c r="BT722" i="10"/>
  <c r="W103" i="13" s="1"/>
  <c r="AB103" i="13"/>
  <c r="AD103" i="13"/>
  <c r="AE103" i="13"/>
  <c r="AF103" i="13"/>
  <c r="AL108" i="10"/>
  <c r="AX723" i="10" s="1"/>
  <c r="A104" i="13" s="1"/>
  <c r="B104" i="13"/>
  <c r="AZ723" i="10"/>
  <c r="BG723" i="10" s="1"/>
  <c r="J104" i="13" s="1"/>
  <c r="BH723" i="10"/>
  <c r="K104" i="13" s="1"/>
  <c r="BI723" i="10"/>
  <c r="L104" i="13" s="1"/>
  <c r="BR723" i="10"/>
  <c r="U104" i="13" s="1"/>
  <c r="BT723" i="10"/>
  <c r="W104" i="13" s="1"/>
  <c r="AB104" i="13"/>
  <c r="AD104" i="13"/>
  <c r="AE104" i="13"/>
  <c r="AF104" i="13"/>
  <c r="A105" i="13"/>
  <c r="B105" i="13"/>
  <c r="C105" i="13"/>
  <c r="D105" i="13"/>
  <c r="E105" i="13"/>
  <c r="F105" i="13"/>
  <c r="G105" i="13"/>
  <c r="H105" i="13"/>
  <c r="I105" i="13"/>
  <c r="J105" i="13"/>
  <c r="K105" i="13"/>
  <c r="L105" i="13"/>
  <c r="M105" i="13"/>
  <c r="N105" i="13"/>
  <c r="O105" i="13"/>
  <c r="P105" i="13"/>
  <c r="Q105" i="13"/>
  <c r="R105" i="13"/>
  <c r="S105" i="13"/>
  <c r="T105" i="13"/>
  <c r="U105" i="13"/>
  <c r="W105" i="13"/>
  <c r="X105" i="13"/>
  <c r="Y105" i="13"/>
  <c r="AB105" i="13"/>
  <c r="AD105" i="13"/>
  <c r="AE105" i="13"/>
  <c r="AF105" i="13"/>
  <c r="BW724" i="10"/>
  <c r="AG105" i="13" s="1"/>
  <c r="A106" i="13"/>
  <c r="B106" i="13"/>
  <c r="C106" i="13"/>
  <c r="D106" i="13"/>
  <c r="E106" i="13"/>
  <c r="F106" i="13"/>
  <c r="G106" i="13"/>
  <c r="H106" i="13"/>
  <c r="I106" i="13"/>
  <c r="J106" i="13"/>
  <c r="K106" i="13"/>
  <c r="L106" i="13"/>
  <c r="M106" i="13"/>
  <c r="N106" i="13"/>
  <c r="O106" i="13"/>
  <c r="P106" i="13"/>
  <c r="Q106" i="13"/>
  <c r="R106" i="13"/>
  <c r="S106" i="13"/>
  <c r="T106" i="13"/>
  <c r="U106" i="13"/>
  <c r="V106" i="13"/>
  <c r="W106" i="13"/>
  <c r="X106" i="13"/>
  <c r="Y106" i="13"/>
  <c r="AB106" i="13"/>
  <c r="AD106" i="13"/>
  <c r="AE106" i="13"/>
  <c r="AF106" i="13"/>
  <c r="BW725" i="10"/>
  <c r="AG106" i="13" s="1"/>
  <c r="B129" i="10"/>
  <c r="AX726" i="10" s="1"/>
  <c r="A107" i="13" s="1"/>
  <c r="B107" i="13"/>
  <c r="AZ726" i="10"/>
  <c r="BC726" i="10" s="1"/>
  <c r="F107" i="13" s="1"/>
  <c r="BH726" i="10"/>
  <c r="K107" i="13" s="1"/>
  <c r="BI726" i="10"/>
  <c r="L107" i="13" s="1"/>
  <c r="BR726" i="10"/>
  <c r="U107" i="13" s="1"/>
  <c r="BT726" i="10"/>
  <c r="W107" i="13" s="1"/>
  <c r="AB107" i="13"/>
  <c r="AD107" i="13"/>
  <c r="AE107" i="13"/>
  <c r="AF107" i="13"/>
  <c r="B132" i="10"/>
  <c r="AX727" i="10" s="1"/>
  <c r="A108" i="13" s="1"/>
  <c r="B108" i="13"/>
  <c r="AZ727" i="10"/>
  <c r="BH727" i="10"/>
  <c r="K108" i="13" s="1"/>
  <c r="BI727" i="10"/>
  <c r="L108" i="13" s="1"/>
  <c r="BR727" i="10"/>
  <c r="U108" i="13" s="1"/>
  <c r="BT727" i="10"/>
  <c r="W108" i="13" s="1"/>
  <c r="AB108" i="13"/>
  <c r="AD108" i="13"/>
  <c r="AE108" i="13"/>
  <c r="AF108" i="13"/>
  <c r="B135" i="10"/>
  <c r="AX728" i="10" s="1"/>
  <c r="A109" i="13" s="1"/>
  <c r="B109" i="13"/>
  <c r="AZ728" i="10"/>
  <c r="BH728" i="10"/>
  <c r="K109" i="13" s="1"/>
  <c r="BI728" i="10"/>
  <c r="L109" i="13" s="1"/>
  <c r="BR728" i="10"/>
  <c r="U109" i="13" s="1"/>
  <c r="BT728" i="10"/>
  <c r="W109" i="13" s="1"/>
  <c r="AB109" i="13"/>
  <c r="AD109" i="13"/>
  <c r="AE109" i="13"/>
  <c r="AF109" i="13"/>
  <c r="B138" i="10"/>
  <c r="AX729" i="10" s="1"/>
  <c r="A110" i="13" s="1"/>
  <c r="B110" i="13"/>
  <c r="AZ729" i="10"/>
  <c r="BH729" i="10"/>
  <c r="K110" i="13" s="1"/>
  <c r="BI729" i="10"/>
  <c r="L110" i="13" s="1"/>
  <c r="BR729" i="10"/>
  <c r="U110" i="13" s="1"/>
  <c r="BT729" i="10"/>
  <c r="W110" i="13" s="1"/>
  <c r="AB110" i="13"/>
  <c r="AD110" i="13"/>
  <c r="AE110" i="13"/>
  <c r="AF110" i="13"/>
  <c r="B141" i="10"/>
  <c r="AX730" i="10" s="1"/>
  <c r="A111" i="13" s="1"/>
  <c r="B111" i="13"/>
  <c r="AZ730" i="10"/>
  <c r="BH730" i="10"/>
  <c r="K111" i="13" s="1"/>
  <c r="BI730" i="10"/>
  <c r="L111" i="13" s="1"/>
  <c r="BR730" i="10"/>
  <c r="U111" i="13" s="1"/>
  <c r="BT730" i="10"/>
  <c r="W111" i="13" s="1"/>
  <c r="AB111" i="13"/>
  <c r="AD111" i="13"/>
  <c r="AE111" i="13"/>
  <c r="AF111" i="13"/>
  <c r="B144" i="10"/>
  <c r="AX731" i="10" s="1"/>
  <c r="A112" i="13" s="1"/>
  <c r="B112" i="13"/>
  <c r="AZ731" i="10"/>
  <c r="BD731" i="10" s="1"/>
  <c r="G112" i="13" s="1"/>
  <c r="BH731" i="10"/>
  <c r="K112" i="13" s="1"/>
  <c r="BI731" i="10"/>
  <c r="L112" i="13" s="1"/>
  <c r="BR731" i="10"/>
  <c r="U112" i="13" s="1"/>
  <c r="BT731" i="10"/>
  <c r="W112" i="13" s="1"/>
  <c r="AB112" i="13"/>
  <c r="AD112" i="13"/>
  <c r="AE112" i="13"/>
  <c r="AF112" i="13"/>
  <c r="B147" i="10"/>
  <c r="AX732" i="10" s="1"/>
  <c r="A113" i="13" s="1"/>
  <c r="B113" i="13"/>
  <c r="AZ732" i="10"/>
  <c r="BH732" i="10"/>
  <c r="K113" i="13" s="1"/>
  <c r="BI732" i="10"/>
  <c r="L113" i="13" s="1"/>
  <c r="BR732" i="10"/>
  <c r="U113" i="13" s="1"/>
  <c r="BT732" i="10"/>
  <c r="W113" i="13" s="1"/>
  <c r="AB113" i="13"/>
  <c r="AD113" i="13"/>
  <c r="AE113" i="13"/>
  <c r="AF113" i="13"/>
  <c r="B150" i="10"/>
  <c r="AX733" i="10" s="1"/>
  <c r="A114" i="13" s="1"/>
  <c r="B114" i="13"/>
  <c r="AZ733" i="10"/>
  <c r="BC733" i="10" s="1"/>
  <c r="F114" i="13" s="1"/>
  <c r="BH733" i="10"/>
  <c r="K114" i="13" s="1"/>
  <c r="BI733" i="10"/>
  <c r="L114" i="13" s="1"/>
  <c r="BR733" i="10"/>
  <c r="U114" i="13" s="1"/>
  <c r="BT733" i="10"/>
  <c r="W114" i="13" s="1"/>
  <c r="AB114" i="13"/>
  <c r="AD114" i="13"/>
  <c r="AE114" i="13"/>
  <c r="AF114" i="13"/>
  <c r="B153" i="10"/>
  <c r="AX734" i="10" s="1"/>
  <c r="A115" i="13" s="1"/>
  <c r="B115" i="13"/>
  <c r="AZ734" i="10"/>
  <c r="BA734" i="10" s="1"/>
  <c r="D115" i="13" s="1"/>
  <c r="BH734" i="10"/>
  <c r="K115" i="13" s="1"/>
  <c r="BI734" i="10"/>
  <c r="L115" i="13" s="1"/>
  <c r="BR734" i="10"/>
  <c r="U115" i="13" s="1"/>
  <c r="BT734" i="10"/>
  <c r="W115" i="13" s="1"/>
  <c r="AB115" i="13"/>
  <c r="AD115" i="13"/>
  <c r="AE115" i="13"/>
  <c r="AF115" i="13"/>
  <c r="B156" i="10"/>
  <c r="AX735" i="10" s="1"/>
  <c r="A116" i="13" s="1"/>
  <c r="B116" i="13"/>
  <c r="AZ735" i="10"/>
  <c r="BH735" i="10"/>
  <c r="K116" i="13" s="1"/>
  <c r="BI735" i="10"/>
  <c r="L116" i="13" s="1"/>
  <c r="BR735" i="10"/>
  <c r="U116" i="13" s="1"/>
  <c r="BT735" i="10"/>
  <c r="W116" i="13" s="1"/>
  <c r="AB116" i="13"/>
  <c r="AD116" i="13"/>
  <c r="AE116" i="13"/>
  <c r="AF116" i="13"/>
  <c r="B159" i="10"/>
  <c r="AX736" i="10" s="1"/>
  <c r="A117" i="13" s="1"/>
  <c r="B117" i="13"/>
  <c r="AZ736" i="10"/>
  <c r="BH736" i="10"/>
  <c r="K117" i="13" s="1"/>
  <c r="BI736" i="10"/>
  <c r="L117" i="13" s="1"/>
  <c r="BR736" i="10"/>
  <c r="U117" i="13" s="1"/>
  <c r="BT736" i="10"/>
  <c r="W117" i="13" s="1"/>
  <c r="AB117" i="13"/>
  <c r="AD117" i="13"/>
  <c r="AE117" i="13"/>
  <c r="AF117" i="13"/>
  <c r="A118" i="13"/>
  <c r="B118" i="13"/>
  <c r="C118" i="13"/>
  <c r="D118" i="13"/>
  <c r="E118" i="13"/>
  <c r="F118" i="13"/>
  <c r="G118" i="13"/>
  <c r="H118" i="13"/>
  <c r="I118" i="13"/>
  <c r="J118" i="13"/>
  <c r="K118" i="13"/>
  <c r="L118" i="13"/>
  <c r="M118" i="13"/>
  <c r="N118" i="13"/>
  <c r="O118" i="13"/>
  <c r="P118" i="13"/>
  <c r="Q118" i="13"/>
  <c r="R118" i="13"/>
  <c r="S118" i="13"/>
  <c r="T118" i="13"/>
  <c r="U118" i="13"/>
  <c r="W118" i="13"/>
  <c r="X118" i="13"/>
  <c r="Y118" i="13"/>
  <c r="AB118" i="13"/>
  <c r="AD118" i="13"/>
  <c r="AE118" i="13"/>
  <c r="AF118" i="13"/>
  <c r="BW737" i="10"/>
  <c r="AG118" i="13" s="1"/>
  <c r="N129" i="10"/>
  <c r="AX738" i="10" s="1"/>
  <c r="A119" i="13" s="1"/>
  <c r="B119" i="13"/>
  <c r="AZ738" i="10"/>
  <c r="BD738" i="10" s="1"/>
  <c r="G119" i="13" s="1"/>
  <c r="BH738" i="10"/>
  <c r="BI738" i="10"/>
  <c r="L119" i="13" s="1"/>
  <c r="BR738" i="10"/>
  <c r="U119" i="13" s="1"/>
  <c r="BT738" i="10"/>
  <c r="W119" i="13" s="1"/>
  <c r="AB119" i="13"/>
  <c r="AD119" i="13"/>
  <c r="AE119" i="13"/>
  <c r="AF119" i="13"/>
  <c r="N132" i="10"/>
  <c r="AX739" i="10" s="1"/>
  <c r="A120" i="13" s="1"/>
  <c r="B120" i="13"/>
  <c r="AZ739" i="10"/>
  <c r="BG739" i="10" s="1"/>
  <c r="J120" i="13" s="1"/>
  <c r="BH739" i="10"/>
  <c r="K120" i="13" s="1"/>
  <c r="BI739" i="10"/>
  <c r="L120" i="13" s="1"/>
  <c r="BR739" i="10"/>
  <c r="U120" i="13" s="1"/>
  <c r="BT739" i="10"/>
  <c r="W120" i="13" s="1"/>
  <c r="AB120" i="13"/>
  <c r="AD120" i="13"/>
  <c r="AE120" i="13"/>
  <c r="AF120" i="13"/>
  <c r="N135" i="10"/>
  <c r="AX740" i="10" s="1"/>
  <c r="A121" i="13" s="1"/>
  <c r="B121" i="13"/>
  <c r="AZ740" i="10"/>
  <c r="BH740" i="10"/>
  <c r="K121" i="13" s="1"/>
  <c r="BI740" i="10"/>
  <c r="L121" i="13" s="1"/>
  <c r="BR740" i="10"/>
  <c r="U121" i="13" s="1"/>
  <c r="BT740" i="10"/>
  <c r="W121" i="13" s="1"/>
  <c r="AB121" i="13"/>
  <c r="AD121" i="13"/>
  <c r="AE121" i="13"/>
  <c r="AF121" i="13"/>
  <c r="N138" i="10"/>
  <c r="AX741" i="10" s="1"/>
  <c r="A122" i="13" s="1"/>
  <c r="B122" i="13"/>
  <c r="AZ741" i="10"/>
  <c r="BH741" i="10"/>
  <c r="K122" i="13" s="1"/>
  <c r="BI741" i="10"/>
  <c r="L122" i="13" s="1"/>
  <c r="BR741" i="10"/>
  <c r="BT741" i="10"/>
  <c r="W122" i="13" s="1"/>
  <c r="AB122" i="13"/>
  <c r="AD122" i="13"/>
  <c r="AE122" i="13"/>
  <c r="AF122" i="13"/>
  <c r="N141" i="10"/>
  <c r="AX742" i="10" s="1"/>
  <c r="A123" i="13" s="1"/>
  <c r="B123" i="13"/>
  <c r="AZ742" i="10"/>
  <c r="BC742" i="10" s="1"/>
  <c r="F123" i="13" s="1"/>
  <c r="BH742" i="10"/>
  <c r="K123" i="13" s="1"/>
  <c r="BI742" i="10"/>
  <c r="BR742" i="10"/>
  <c r="U123" i="13" s="1"/>
  <c r="BT742" i="10"/>
  <c r="W123" i="13" s="1"/>
  <c r="AB123" i="13"/>
  <c r="AD123" i="13"/>
  <c r="AE123" i="13"/>
  <c r="AF123" i="13"/>
  <c r="N144" i="10"/>
  <c r="AX743" i="10" s="1"/>
  <c r="A124" i="13" s="1"/>
  <c r="B124" i="13"/>
  <c r="AZ743" i="10"/>
  <c r="BB743" i="10" s="1"/>
  <c r="E124" i="13" s="1"/>
  <c r="BH743" i="10"/>
  <c r="K124" i="13" s="1"/>
  <c r="BI743" i="10"/>
  <c r="L124" i="13" s="1"/>
  <c r="BR743" i="10"/>
  <c r="U124" i="13" s="1"/>
  <c r="BT743" i="10"/>
  <c r="W124" i="13" s="1"/>
  <c r="AB124" i="13"/>
  <c r="AD124" i="13"/>
  <c r="AE124" i="13"/>
  <c r="AF124" i="13"/>
  <c r="N147" i="10"/>
  <c r="AX744" i="10" s="1"/>
  <c r="A125" i="13" s="1"/>
  <c r="B125" i="13"/>
  <c r="AZ744" i="10"/>
  <c r="BH744" i="10"/>
  <c r="K125" i="13" s="1"/>
  <c r="BI744" i="10"/>
  <c r="L125" i="13" s="1"/>
  <c r="BR744" i="10"/>
  <c r="U125" i="13" s="1"/>
  <c r="BT744" i="10"/>
  <c r="W125" i="13" s="1"/>
  <c r="AB125" i="13"/>
  <c r="AD125" i="13"/>
  <c r="AE125" i="13"/>
  <c r="AF125" i="13"/>
  <c r="N150" i="10"/>
  <c r="AX745" i="10" s="1"/>
  <c r="A126" i="13" s="1"/>
  <c r="B126" i="13"/>
  <c r="AZ745" i="10"/>
  <c r="BH745" i="10"/>
  <c r="K126" i="13" s="1"/>
  <c r="BI745" i="10"/>
  <c r="BR745" i="10"/>
  <c r="BT745" i="10"/>
  <c r="W126" i="13" s="1"/>
  <c r="AB126" i="13"/>
  <c r="AD126" i="13"/>
  <c r="AE126" i="13"/>
  <c r="AF126" i="13"/>
  <c r="N153" i="10"/>
  <c r="AX746" i="10" s="1"/>
  <c r="A127" i="13" s="1"/>
  <c r="B127" i="13"/>
  <c r="AZ746" i="10"/>
  <c r="BO746" i="10" s="1"/>
  <c r="R127" i="13" s="1"/>
  <c r="BH746" i="10"/>
  <c r="K127" i="13" s="1"/>
  <c r="BI746" i="10"/>
  <c r="L127" i="13" s="1"/>
  <c r="BR746" i="10"/>
  <c r="U127" i="13" s="1"/>
  <c r="BT746" i="10"/>
  <c r="W127" i="13" s="1"/>
  <c r="AB127" i="13"/>
  <c r="AC127" i="13"/>
  <c r="AD127" i="13"/>
  <c r="AE127" i="13"/>
  <c r="AF127" i="13"/>
  <c r="N156" i="10"/>
  <c r="AX747" i="10" s="1"/>
  <c r="A128" i="13" s="1"/>
  <c r="B128" i="13"/>
  <c r="AZ747" i="10"/>
  <c r="BH747" i="10"/>
  <c r="K128" i="13" s="1"/>
  <c r="BI747" i="10"/>
  <c r="L128" i="13" s="1"/>
  <c r="BR747" i="10"/>
  <c r="U128" i="13" s="1"/>
  <c r="BT747" i="10"/>
  <c r="W128" i="13" s="1"/>
  <c r="AB128" i="13"/>
  <c r="AD128" i="13"/>
  <c r="AE128" i="13"/>
  <c r="AF128" i="13"/>
  <c r="N159" i="10"/>
  <c r="AX748" i="10" s="1"/>
  <c r="A129" i="13" s="1"/>
  <c r="B129" i="13"/>
  <c r="AZ748" i="10"/>
  <c r="BH748" i="10"/>
  <c r="K129" i="13" s="1"/>
  <c r="BI748" i="10"/>
  <c r="L129" i="13" s="1"/>
  <c r="BR748" i="10"/>
  <c r="U129" i="13" s="1"/>
  <c r="BT748" i="10"/>
  <c r="W129" i="13" s="1"/>
  <c r="AB129" i="13"/>
  <c r="AD129" i="13"/>
  <c r="AE129" i="13"/>
  <c r="AF129" i="13"/>
  <c r="A130" i="13"/>
  <c r="B130" i="13"/>
  <c r="C130" i="13"/>
  <c r="D130" i="13"/>
  <c r="E130" i="13"/>
  <c r="F130" i="13"/>
  <c r="G130" i="13"/>
  <c r="H130" i="13"/>
  <c r="I130" i="13"/>
  <c r="J130" i="13"/>
  <c r="K130" i="13"/>
  <c r="L130" i="13"/>
  <c r="M130" i="13"/>
  <c r="N130" i="13"/>
  <c r="O130" i="13"/>
  <c r="P130" i="13"/>
  <c r="Q130" i="13"/>
  <c r="R130" i="13"/>
  <c r="S130" i="13"/>
  <c r="T130" i="13"/>
  <c r="U130" i="13"/>
  <c r="W130" i="13"/>
  <c r="X130" i="13"/>
  <c r="Y130" i="13"/>
  <c r="AB130" i="13"/>
  <c r="AD130" i="13"/>
  <c r="AE130" i="13"/>
  <c r="AF130" i="13"/>
  <c r="BW749" i="10"/>
  <c r="AG130" i="13" s="1"/>
  <c r="A131" i="13"/>
  <c r="B131" i="13"/>
  <c r="C131" i="13"/>
  <c r="D131" i="13"/>
  <c r="E131" i="13"/>
  <c r="F131" i="13"/>
  <c r="G131" i="13"/>
  <c r="H131" i="13"/>
  <c r="I131" i="13"/>
  <c r="J131" i="13"/>
  <c r="K131" i="13"/>
  <c r="L131" i="13"/>
  <c r="M131" i="13"/>
  <c r="N131" i="13"/>
  <c r="O131" i="13"/>
  <c r="P131" i="13"/>
  <c r="Q131" i="13"/>
  <c r="R131" i="13"/>
  <c r="S131" i="13"/>
  <c r="T131" i="13"/>
  <c r="U131" i="13"/>
  <c r="V131" i="13"/>
  <c r="W131" i="13"/>
  <c r="X131" i="13"/>
  <c r="Y131" i="13"/>
  <c r="AB131" i="13"/>
  <c r="AD131" i="13"/>
  <c r="AE131" i="13"/>
  <c r="AF131" i="13"/>
  <c r="BW750" i="10"/>
  <c r="AG131" i="13" s="1"/>
  <c r="Z129" i="10"/>
  <c r="AX751" i="10" s="1"/>
  <c r="A132" i="13" s="1"/>
  <c r="B132" i="13"/>
  <c r="AZ751" i="10"/>
  <c r="BO751" i="10" s="1"/>
  <c r="R132" i="13" s="1"/>
  <c r="BH751" i="10"/>
  <c r="K132" i="13" s="1"/>
  <c r="BI751" i="10"/>
  <c r="L132" i="13" s="1"/>
  <c r="BR751" i="10"/>
  <c r="BT751" i="10"/>
  <c r="W132" i="13" s="1"/>
  <c r="AB132" i="13"/>
  <c r="AD132" i="13"/>
  <c r="AE132" i="13"/>
  <c r="AF132" i="13"/>
  <c r="Z132" i="10"/>
  <c r="AX752" i="10" s="1"/>
  <c r="A133" i="13" s="1"/>
  <c r="B133" i="13"/>
  <c r="AZ752" i="10"/>
  <c r="BM752" i="10" s="1"/>
  <c r="P133" i="13" s="1"/>
  <c r="BH752" i="10"/>
  <c r="K133" i="13" s="1"/>
  <c r="BI752" i="10"/>
  <c r="L133" i="13" s="1"/>
  <c r="BR752" i="10"/>
  <c r="U133" i="13" s="1"/>
  <c r="BT752" i="10"/>
  <c r="W133" i="13" s="1"/>
  <c r="AB133" i="13"/>
  <c r="AD133" i="13"/>
  <c r="AE133" i="13"/>
  <c r="AF133" i="13"/>
  <c r="Z135" i="10"/>
  <c r="AX753" i="10" s="1"/>
  <c r="A134" i="13" s="1"/>
  <c r="B134" i="13"/>
  <c r="AZ753" i="10"/>
  <c r="BL753" i="10" s="1"/>
  <c r="O134" i="13" s="1"/>
  <c r="BH753" i="10"/>
  <c r="K134" i="13" s="1"/>
  <c r="BI753" i="10"/>
  <c r="L134" i="13" s="1"/>
  <c r="BR753" i="10"/>
  <c r="U134" i="13" s="1"/>
  <c r="BT753" i="10"/>
  <c r="W134" i="13" s="1"/>
  <c r="AB134" i="13"/>
  <c r="AD134" i="13"/>
  <c r="AE134" i="13"/>
  <c r="AF134" i="13"/>
  <c r="Z138" i="10"/>
  <c r="AX754" i="10" s="1"/>
  <c r="A135" i="13" s="1"/>
  <c r="B135" i="13"/>
  <c r="AZ754" i="10"/>
  <c r="BH754" i="10"/>
  <c r="K135" i="13" s="1"/>
  <c r="BI754" i="10"/>
  <c r="L135" i="13" s="1"/>
  <c r="BR754" i="10"/>
  <c r="U135" i="13" s="1"/>
  <c r="BT754" i="10"/>
  <c r="W135" i="13" s="1"/>
  <c r="AB135" i="13"/>
  <c r="AD135" i="13"/>
  <c r="AE135" i="13"/>
  <c r="AF135" i="13"/>
  <c r="Z141" i="10"/>
  <c r="AX755" i="10" s="1"/>
  <c r="A136" i="13" s="1"/>
  <c r="B136" i="13"/>
  <c r="AZ755" i="10"/>
  <c r="BL755" i="10" s="1"/>
  <c r="O136" i="13" s="1"/>
  <c r="BH755" i="10"/>
  <c r="K136" i="13" s="1"/>
  <c r="BI755" i="10"/>
  <c r="L136" i="13" s="1"/>
  <c r="BR755" i="10"/>
  <c r="U136" i="13" s="1"/>
  <c r="BT755" i="10"/>
  <c r="W136" i="13" s="1"/>
  <c r="AB136" i="13"/>
  <c r="AD136" i="13"/>
  <c r="AE136" i="13"/>
  <c r="AF136" i="13"/>
  <c r="Z144" i="10"/>
  <c r="AX756" i="10" s="1"/>
  <c r="A137" i="13" s="1"/>
  <c r="B137" i="13"/>
  <c r="AZ756" i="10"/>
  <c r="BH756" i="10"/>
  <c r="K137" i="13" s="1"/>
  <c r="BI756" i="10"/>
  <c r="L137" i="13" s="1"/>
  <c r="BR756" i="10"/>
  <c r="U137" i="13" s="1"/>
  <c r="BT756" i="10"/>
  <c r="W137" i="13" s="1"/>
  <c r="AB137" i="13"/>
  <c r="AD137" i="13"/>
  <c r="AE137" i="13"/>
  <c r="AF137" i="13"/>
  <c r="Z147" i="10"/>
  <c r="AX757" i="10" s="1"/>
  <c r="A138" i="13" s="1"/>
  <c r="B138" i="13"/>
  <c r="AZ757" i="10"/>
  <c r="BH757" i="10"/>
  <c r="K138" i="13" s="1"/>
  <c r="BI757" i="10"/>
  <c r="L138" i="13" s="1"/>
  <c r="BR757" i="10"/>
  <c r="U138" i="13" s="1"/>
  <c r="BT757" i="10"/>
  <c r="W138" i="13" s="1"/>
  <c r="AB138" i="13"/>
  <c r="AD138" i="13"/>
  <c r="AE138" i="13"/>
  <c r="AF138" i="13"/>
  <c r="Z150" i="10"/>
  <c r="AX758" i="10" s="1"/>
  <c r="A139" i="13" s="1"/>
  <c r="B139" i="13"/>
  <c r="AZ758" i="10"/>
  <c r="BH758" i="10"/>
  <c r="K139" i="13" s="1"/>
  <c r="BI758" i="10"/>
  <c r="L139" i="13" s="1"/>
  <c r="BR758" i="10"/>
  <c r="U139" i="13" s="1"/>
  <c r="BT758" i="10"/>
  <c r="W139" i="13" s="1"/>
  <c r="AB139" i="13"/>
  <c r="AD139" i="13"/>
  <c r="AE139" i="13"/>
  <c r="AF139" i="13"/>
  <c r="Z153" i="10"/>
  <c r="AX759" i="10" s="1"/>
  <c r="A140" i="13" s="1"/>
  <c r="B140" i="13"/>
  <c r="AZ759" i="10"/>
  <c r="BH759" i="10"/>
  <c r="K140" i="13" s="1"/>
  <c r="BI759" i="10"/>
  <c r="L140" i="13" s="1"/>
  <c r="BR759" i="10"/>
  <c r="U140" i="13" s="1"/>
  <c r="BT759" i="10"/>
  <c r="W140" i="13" s="1"/>
  <c r="AB140" i="13"/>
  <c r="AD140" i="13"/>
  <c r="AE140" i="13"/>
  <c r="AF140" i="13"/>
  <c r="Z156" i="10"/>
  <c r="AX760" i="10" s="1"/>
  <c r="A141" i="13" s="1"/>
  <c r="B141" i="13"/>
  <c r="AZ760" i="10"/>
  <c r="BH760" i="10"/>
  <c r="K141" i="13" s="1"/>
  <c r="BI760" i="10"/>
  <c r="L141" i="13" s="1"/>
  <c r="BR760" i="10"/>
  <c r="U141" i="13" s="1"/>
  <c r="BT760" i="10"/>
  <c r="W141" i="13" s="1"/>
  <c r="AB141" i="13"/>
  <c r="AD141" i="13"/>
  <c r="AE141" i="13"/>
  <c r="AF141" i="13"/>
  <c r="Z159" i="10"/>
  <c r="AX761" i="10" s="1"/>
  <c r="A142" i="13" s="1"/>
  <c r="B142" i="13"/>
  <c r="AZ761" i="10"/>
  <c r="BH761" i="10"/>
  <c r="K142" i="13" s="1"/>
  <c r="BI761" i="10"/>
  <c r="L142" i="13" s="1"/>
  <c r="BR761" i="10"/>
  <c r="U142" i="13" s="1"/>
  <c r="BT761" i="10"/>
  <c r="W142" i="13" s="1"/>
  <c r="AB142" i="13"/>
  <c r="AD142" i="13"/>
  <c r="AE142" i="13"/>
  <c r="AF142" i="13"/>
  <c r="A143" i="13"/>
  <c r="B143" i="13"/>
  <c r="C143" i="13"/>
  <c r="D143" i="13"/>
  <c r="E143" i="13"/>
  <c r="F143" i="13"/>
  <c r="G143" i="13"/>
  <c r="H143" i="13"/>
  <c r="I143" i="13"/>
  <c r="J143" i="13"/>
  <c r="K143" i="13"/>
  <c r="L143" i="13"/>
  <c r="M143" i="13"/>
  <c r="N143" i="13"/>
  <c r="O143" i="13"/>
  <c r="P143" i="13"/>
  <c r="Q143" i="13"/>
  <c r="R143" i="13"/>
  <c r="S143" i="13"/>
  <c r="T143" i="13"/>
  <c r="U143" i="13"/>
  <c r="W143" i="13"/>
  <c r="X143" i="13"/>
  <c r="Y143" i="13"/>
  <c r="AB143" i="13"/>
  <c r="AD143" i="13"/>
  <c r="AE143" i="13"/>
  <c r="AF143" i="13"/>
  <c r="BW762" i="10"/>
  <c r="AG143" i="13" s="1"/>
  <c r="AL129" i="10"/>
  <c r="AX763" i="10" s="1"/>
  <c r="A144" i="13" s="1"/>
  <c r="B144" i="13"/>
  <c r="AZ763" i="10"/>
  <c r="BB763" i="10" s="1"/>
  <c r="E144" i="13" s="1"/>
  <c r="BH763" i="10"/>
  <c r="BI763" i="10"/>
  <c r="BR763" i="10"/>
  <c r="BT763" i="10"/>
  <c r="W144" i="13" s="1"/>
  <c r="AB144" i="13"/>
  <c r="AD144" i="13"/>
  <c r="AE144" i="13"/>
  <c r="AF144" i="13"/>
  <c r="AL132" i="10"/>
  <c r="AX764" i="10" s="1"/>
  <c r="A145" i="13" s="1"/>
  <c r="B145" i="13"/>
  <c r="AZ764" i="10"/>
  <c r="BO764" i="10" s="1"/>
  <c r="BL764" i="10" s="1"/>
  <c r="O145" i="13" s="1"/>
  <c r="BH764" i="10"/>
  <c r="K145" i="13" s="1"/>
  <c r="BI764" i="10"/>
  <c r="L145" i="13" s="1"/>
  <c r="BR764" i="10"/>
  <c r="U145" i="13" s="1"/>
  <c r="BT764" i="10"/>
  <c r="W145" i="13" s="1"/>
  <c r="AB145" i="13"/>
  <c r="AD145" i="13"/>
  <c r="AE145" i="13"/>
  <c r="AF145" i="13"/>
  <c r="AL135" i="10"/>
  <c r="AX765" i="10" s="1"/>
  <c r="A146" i="13" s="1"/>
  <c r="B146" i="13"/>
  <c r="AZ765" i="10"/>
  <c r="BH765" i="10"/>
  <c r="K146" i="13" s="1"/>
  <c r="BI765" i="10"/>
  <c r="L146" i="13" s="1"/>
  <c r="BR765" i="10"/>
  <c r="U146" i="13" s="1"/>
  <c r="BT765" i="10"/>
  <c r="W146" i="13" s="1"/>
  <c r="AB146" i="13"/>
  <c r="AD146" i="13"/>
  <c r="AE146" i="13"/>
  <c r="AF146" i="13"/>
  <c r="AL138" i="10"/>
  <c r="AX766" i="10" s="1"/>
  <c r="A147" i="13" s="1"/>
  <c r="B147" i="13"/>
  <c r="AZ766" i="10"/>
  <c r="BA766" i="10" s="1"/>
  <c r="D147" i="13" s="1"/>
  <c r="BH766" i="10"/>
  <c r="K147" i="13" s="1"/>
  <c r="BI766" i="10"/>
  <c r="BR766" i="10"/>
  <c r="U147" i="13" s="1"/>
  <c r="BT766" i="10"/>
  <c r="W147" i="13" s="1"/>
  <c r="AB147" i="13"/>
  <c r="AD147" i="13"/>
  <c r="AE147" i="13"/>
  <c r="AF147" i="13"/>
  <c r="AL141" i="10"/>
  <c r="AX767" i="10" s="1"/>
  <c r="A148" i="13" s="1"/>
  <c r="B148" i="13"/>
  <c r="AZ767" i="10"/>
  <c r="BH767" i="10"/>
  <c r="K148" i="13" s="1"/>
  <c r="BI767" i="10"/>
  <c r="L148" i="13" s="1"/>
  <c r="BR767" i="10"/>
  <c r="U148" i="13" s="1"/>
  <c r="BT767" i="10"/>
  <c r="W148" i="13" s="1"/>
  <c r="AB148" i="13"/>
  <c r="AD148" i="13"/>
  <c r="AE148" i="13"/>
  <c r="AF148" i="13"/>
  <c r="AL144" i="10"/>
  <c r="AX768" i="10" s="1"/>
  <c r="A149" i="13" s="1"/>
  <c r="B149" i="13"/>
  <c r="AZ768" i="10"/>
  <c r="BH768" i="10"/>
  <c r="K149" i="13" s="1"/>
  <c r="BI768" i="10"/>
  <c r="L149" i="13" s="1"/>
  <c r="BR768" i="10"/>
  <c r="U149" i="13" s="1"/>
  <c r="BT768" i="10"/>
  <c r="W149" i="13" s="1"/>
  <c r="AB149" i="13"/>
  <c r="AD149" i="13"/>
  <c r="AE149" i="13"/>
  <c r="AF149" i="13"/>
  <c r="AL147" i="10"/>
  <c r="AX769" i="10" s="1"/>
  <c r="A150" i="13" s="1"/>
  <c r="B150" i="13"/>
  <c r="AZ769" i="10"/>
  <c r="BH769" i="10"/>
  <c r="K150" i="13" s="1"/>
  <c r="BI769" i="10"/>
  <c r="L150" i="13" s="1"/>
  <c r="BR769" i="10"/>
  <c r="U150" i="13" s="1"/>
  <c r="BT769" i="10"/>
  <c r="W150" i="13" s="1"/>
  <c r="AB150" i="13"/>
  <c r="AD150" i="13"/>
  <c r="AE150" i="13"/>
  <c r="AF150" i="13"/>
  <c r="AL150" i="10"/>
  <c r="AX770" i="10" s="1"/>
  <c r="A151" i="13" s="1"/>
  <c r="B151" i="13"/>
  <c r="AZ770" i="10"/>
  <c r="BJ770" i="10" s="1"/>
  <c r="M151" i="13" s="1"/>
  <c r="BH770" i="10"/>
  <c r="K151" i="13" s="1"/>
  <c r="BI770" i="10"/>
  <c r="L151" i="13" s="1"/>
  <c r="BR770" i="10"/>
  <c r="U151" i="13" s="1"/>
  <c r="BT770" i="10"/>
  <c r="W151" i="13" s="1"/>
  <c r="AB151" i="13"/>
  <c r="AD151" i="13"/>
  <c r="AE151" i="13"/>
  <c r="AF151" i="13"/>
  <c r="AL153" i="10"/>
  <c r="AX771" i="10" s="1"/>
  <c r="A152" i="13" s="1"/>
  <c r="B152" i="13"/>
  <c r="AZ771" i="10"/>
  <c r="BH771" i="10"/>
  <c r="K152" i="13" s="1"/>
  <c r="BI771" i="10"/>
  <c r="L152" i="13" s="1"/>
  <c r="BR771" i="10"/>
  <c r="U152" i="13" s="1"/>
  <c r="BT771" i="10"/>
  <c r="W152" i="13" s="1"/>
  <c r="AB152" i="13"/>
  <c r="AD152" i="13"/>
  <c r="AE152" i="13"/>
  <c r="AF152" i="13"/>
  <c r="AL156" i="10"/>
  <c r="AX772" i="10" s="1"/>
  <c r="A153" i="13" s="1"/>
  <c r="B153" i="13"/>
  <c r="AZ772" i="10"/>
  <c r="BK772" i="10" s="1"/>
  <c r="N153" i="13" s="1"/>
  <c r="BH772" i="10"/>
  <c r="K153" i="13" s="1"/>
  <c r="BI772" i="10"/>
  <c r="L153" i="13" s="1"/>
  <c r="BR772" i="10"/>
  <c r="U153" i="13" s="1"/>
  <c r="BT772" i="10"/>
  <c r="W153" i="13" s="1"/>
  <c r="AB153" i="13"/>
  <c r="AD153" i="13"/>
  <c r="AE153" i="13"/>
  <c r="AF153" i="13"/>
  <c r="AL159" i="10"/>
  <c r="AX773" i="10" s="1"/>
  <c r="A154" i="13" s="1"/>
  <c r="B154" i="13"/>
  <c r="AZ773" i="10"/>
  <c r="BA773" i="10" s="1"/>
  <c r="D154" i="13" s="1"/>
  <c r="BH773" i="10"/>
  <c r="K154" i="13" s="1"/>
  <c r="BI773" i="10"/>
  <c r="L154" i="13" s="1"/>
  <c r="BR773" i="10"/>
  <c r="U154" i="13" s="1"/>
  <c r="BT773" i="10"/>
  <c r="W154" i="13" s="1"/>
  <c r="AB154" i="13"/>
  <c r="AD154" i="13"/>
  <c r="AE154" i="13"/>
  <c r="AF154" i="13"/>
  <c r="A155" i="13"/>
  <c r="B155" i="13"/>
  <c r="C155" i="13"/>
  <c r="D155" i="13"/>
  <c r="E155" i="13"/>
  <c r="F155" i="13"/>
  <c r="G155" i="13"/>
  <c r="H155" i="13"/>
  <c r="I155" i="13"/>
  <c r="J155" i="13"/>
  <c r="K155" i="13"/>
  <c r="L155" i="13"/>
  <c r="M155" i="13"/>
  <c r="N155" i="13"/>
  <c r="O155" i="13"/>
  <c r="P155" i="13"/>
  <c r="Q155" i="13"/>
  <c r="R155" i="13"/>
  <c r="S155" i="13"/>
  <c r="T155" i="13"/>
  <c r="U155" i="13"/>
  <c r="V155" i="13"/>
  <c r="W155" i="13"/>
  <c r="X155" i="13"/>
  <c r="Y155" i="13"/>
  <c r="AB155" i="13"/>
  <c r="AD155" i="13"/>
  <c r="AE155" i="13"/>
  <c r="AF155" i="13"/>
  <c r="BW774" i="10"/>
  <c r="AG155" i="13" s="1"/>
  <c r="A156" i="13"/>
  <c r="B156" i="13"/>
  <c r="C156" i="13"/>
  <c r="D156" i="13"/>
  <c r="E156" i="13"/>
  <c r="F156" i="13"/>
  <c r="G156" i="13"/>
  <c r="H156" i="13"/>
  <c r="I156" i="13"/>
  <c r="J156" i="13"/>
  <c r="K156" i="13"/>
  <c r="L156" i="13"/>
  <c r="M156" i="13"/>
  <c r="N156" i="13"/>
  <c r="O156" i="13"/>
  <c r="P156" i="13"/>
  <c r="Q156" i="13"/>
  <c r="R156" i="13"/>
  <c r="S156" i="13"/>
  <c r="T156" i="13"/>
  <c r="U156" i="13"/>
  <c r="V156" i="13"/>
  <c r="W156" i="13"/>
  <c r="X156" i="13"/>
  <c r="Y156" i="13"/>
  <c r="AB156" i="13"/>
  <c r="AD156" i="13"/>
  <c r="AE156" i="13"/>
  <c r="AF156" i="13"/>
  <c r="BW775" i="10"/>
  <c r="AG156" i="13" s="1"/>
  <c r="A157" i="13"/>
  <c r="B157" i="13"/>
  <c r="C157" i="13"/>
  <c r="D157" i="13"/>
  <c r="E157" i="13"/>
  <c r="F157" i="13"/>
  <c r="G157" i="13"/>
  <c r="H157" i="13"/>
  <c r="I157" i="13"/>
  <c r="J157" i="13"/>
  <c r="K157" i="13"/>
  <c r="L157" i="13"/>
  <c r="M157" i="13"/>
  <c r="N157" i="13"/>
  <c r="O157" i="13"/>
  <c r="P157" i="13"/>
  <c r="Q157" i="13"/>
  <c r="R157" i="13"/>
  <c r="S157" i="13"/>
  <c r="T157" i="13"/>
  <c r="U157" i="13"/>
  <c r="V157" i="13"/>
  <c r="W157" i="13"/>
  <c r="X157" i="13"/>
  <c r="Y157" i="13"/>
  <c r="AB157" i="13"/>
  <c r="AD157" i="13"/>
  <c r="AE157" i="13"/>
  <c r="AF157" i="13"/>
  <c r="BW776" i="10"/>
  <c r="AG157" i="13" s="1"/>
  <c r="A158" i="13"/>
  <c r="B158" i="13"/>
  <c r="C158" i="13"/>
  <c r="D158" i="13"/>
  <c r="E158" i="13"/>
  <c r="F158" i="13"/>
  <c r="G158" i="13"/>
  <c r="H158" i="13"/>
  <c r="I158" i="13"/>
  <c r="J158" i="13"/>
  <c r="K158" i="13"/>
  <c r="L158" i="13"/>
  <c r="M158" i="13"/>
  <c r="N158" i="13"/>
  <c r="O158" i="13"/>
  <c r="P158" i="13"/>
  <c r="Q158" i="13"/>
  <c r="R158" i="13"/>
  <c r="S158" i="13"/>
  <c r="T158" i="13"/>
  <c r="U158" i="13"/>
  <c r="W158" i="13"/>
  <c r="X158" i="13"/>
  <c r="Y158" i="13"/>
  <c r="AB158" i="13"/>
  <c r="AD158" i="13"/>
  <c r="AE158" i="13"/>
  <c r="AF158" i="13"/>
  <c r="BW777" i="10"/>
  <c r="AG158" i="13" s="1"/>
  <c r="A159" i="13"/>
  <c r="B159" i="13"/>
  <c r="C159" i="13"/>
  <c r="D159" i="13"/>
  <c r="E159" i="13"/>
  <c r="F159" i="13"/>
  <c r="G159" i="13"/>
  <c r="H159" i="13"/>
  <c r="I159" i="13"/>
  <c r="J159" i="13"/>
  <c r="K159" i="13"/>
  <c r="L159" i="13"/>
  <c r="M159" i="13"/>
  <c r="N159" i="13"/>
  <c r="O159" i="13"/>
  <c r="P159" i="13"/>
  <c r="Q159" i="13"/>
  <c r="R159" i="13"/>
  <c r="S159" i="13"/>
  <c r="T159" i="13"/>
  <c r="U159" i="13"/>
  <c r="V159" i="13"/>
  <c r="W159" i="13"/>
  <c r="X159" i="13"/>
  <c r="Y159" i="13"/>
  <c r="AB159" i="13"/>
  <c r="AD159" i="13"/>
  <c r="AE159" i="13"/>
  <c r="AF159" i="13"/>
  <c r="BW778" i="10"/>
  <c r="AG159" i="13" s="1"/>
  <c r="A160" i="13"/>
  <c r="B160" i="13"/>
  <c r="C160" i="13"/>
  <c r="D160" i="13"/>
  <c r="E160" i="13"/>
  <c r="F160" i="13"/>
  <c r="G160" i="13"/>
  <c r="H160" i="13"/>
  <c r="I160" i="13"/>
  <c r="J160" i="13"/>
  <c r="K160" i="13"/>
  <c r="L160" i="13"/>
  <c r="M160" i="13"/>
  <c r="N160" i="13"/>
  <c r="O160" i="13"/>
  <c r="P160" i="13"/>
  <c r="Q160" i="13"/>
  <c r="R160" i="13"/>
  <c r="S160" i="13"/>
  <c r="T160" i="13"/>
  <c r="U160" i="13"/>
  <c r="V160" i="13"/>
  <c r="W160" i="13"/>
  <c r="X160" i="13"/>
  <c r="Y160" i="13"/>
  <c r="AB160" i="13"/>
  <c r="AD160" i="13"/>
  <c r="AE160" i="13"/>
  <c r="AF160" i="13"/>
  <c r="BW779" i="10"/>
  <c r="AG160" i="13" s="1"/>
  <c r="A161" i="13"/>
  <c r="B161" i="13"/>
  <c r="C161" i="13"/>
  <c r="D161" i="13"/>
  <c r="E161" i="13"/>
  <c r="F161" i="13"/>
  <c r="G161" i="13"/>
  <c r="H161" i="13"/>
  <c r="I161" i="13"/>
  <c r="J161" i="13"/>
  <c r="K161" i="13"/>
  <c r="L161" i="13"/>
  <c r="M161" i="13"/>
  <c r="N161" i="13"/>
  <c r="O161" i="13"/>
  <c r="P161" i="13"/>
  <c r="Q161" i="13"/>
  <c r="R161" i="13"/>
  <c r="S161" i="13"/>
  <c r="T161" i="13"/>
  <c r="U161" i="13"/>
  <c r="V161" i="13"/>
  <c r="W161" i="13"/>
  <c r="X161" i="13"/>
  <c r="Y161" i="13"/>
  <c r="AB161" i="13"/>
  <c r="AD161" i="13"/>
  <c r="AE161" i="13"/>
  <c r="AF161" i="13"/>
  <c r="BW780" i="10"/>
  <c r="AG161" i="13" s="1"/>
  <c r="B199" i="10"/>
  <c r="AX781" i="10" s="1"/>
  <c r="A162" i="13" s="1"/>
  <c r="B162" i="13"/>
  <c r="AZ781" i="10"/>
  <c r="BD781" i="10" s="1"/>
  <c r="G162" i="13" s="1"/>
  <c r="BE781" i="10"/>
  <c r="H162" i="13" s="1"/>
  <c r="BF781" i="10"/>
  <c r="I162" i="13" s="1"/>
  <c r="BG781" i="10"/>
  <c r="J162" i="13" s="1"/>
  <c r="BH781" i="10"/>
  <c r="K162" i="13" s="1"/>
  <c r="BI781" i="10"/>
  <c r="L162" i="13" s="1"/>
  <c r="BJ781" i="10"/>
  <c r="M162" i="13" s="1"/>
  <c r="N162" i="13"/>
  <c r="O162" i="13"/>
  <c r="P162" i="13"/>
  <c r="Q162" i="13"/>
  <c r="R162" i="13"/>
  <c r="S162" i="13"/>
  <c r="BQ781" i="10"/>
  <c r="T162" i="13" s="1"/>
  <c r="BR781" i="10"/>
  <c r="U162" i="13" s="1"/>
  <c r="BT781" i="10"/>
  <c r="W162" i="13" s="1"/>
  <c r="AB162" i="13"/>
  <c r="AD162" i="13"/>
  <c r="AE162" i="13"/>
  <c r="AF162" i="13"/>
  <c r="B202" i="10"/>
  <c r="AX782" i="10" s="1"/>
  <c r="A163" i="13" s="1"/>
  <c r="B163" i="13"/>
  <c r="AZ782" i="10"/>
  <c r="BE782" i="10"/>
  <c r="H163" i="13" s="1"/>
  <c r="BF782" i="10"/>
  <c r="I163" i="13" s="1"/>
  <c r="BG782" i="10"/>
  <c r="J163" i="13" s="1"/>
  <c r="BH782" i="10"/>
  <c r="K163" i="13" s="1"/>
  <c r="BI782" i="10"/>
  <c r="L163" i="13" s="1"/>
  <c r="BJ782" i="10"/>
  <c r="M163" i="13" s="1"/>
  <c r="N163" i="13"/>
  <c r="O163" i="13"/>
  <c r="P163" i="13"/>
  <c r="Q163" i="13"/>
  <c r="R163" i="13"/>
  <c r="S163" i="13"/>
  <c r="BQ782" i="10"/>
  <c r="T163" i="13" s="1"/>
  <c r="BR782" i="10"/>
  <c r="U163" i="13" s="1"/>
  <c r="BT782" i="10"/>
  <c r="W163" i="13" s="1"/>
  <c r="BU782" i="10"/>
  <c r="X163" i="13" s="1"/>
  <c r="AB163" i="13"/>
  <c r="AD163" i="13"/>
  <c r="AE163" i="13"/>
  <c r="AF163" i="13"/>
  <c r="B205" i="10"/>
  <c r="AX783" i="10" s="1"/>
  <c r="A164" i="13" s="1"/>
  <c r="B164" i="13"/>
  <c r="AZ783" i="10"/>
  <c r="BB783" i="10" s="1"/>
  <c r="E164" i="13" s="1"/>
  <c r="BE783" i="10"/>
  <c r="H164" i="13" s="1"/>
  <c r="BF783" i="10"/>
  <c r="I164" i="13" s="1"/>
  <c r="BG783" i="10"/>
  <c r="J164" i="13" s="1"/>
  <c r="BH783" i="10"/>
  <c r="K164" i="13" s="1"/>
  <c r="BI783" i="10"/>
  <c r="L164" i="13" s="1"/>
  <c r="BJ783" i="10"/>
  <c r="M164" i="13" s="1"/>
  <c r="N164" i="13"/>
  <c r="O164" i="13"/>
  <c r="P164" i="13"/>
  <c r="Q164" i="13"/>
  <c r="R164" i="13"/>
  <c r="S164" i="13"/>
  <c r="BQ783" i="10"/>
  <c r="T164" i="13" s="1"/>
  <c r="BR783" i="10"/>
  <c r="U164" i="13" s="1"/>
  <c r="BT783" i="10"/>
  <c r="W164" i="13" s="1"/>
  <c r="AB164" i="13"/>
  <c r="AD164" i="13"/>
  <c r="AE164" i="13"/>
  <c r="AF164" i="13"/>
  <c r="B208" i="10"/>
  <c r="AX784" i="10" s="1"/>
  <c r="A165" i="13" s="1"/>
  <c r="B165" i="13"/>
  <c r="AZ784" i="10"/>
  <c r="BU784" i="10" s="1"/>
  <c r="X165" i="13" s="1"/>
  <c r="BE784" i="10"/>
  <c r="H165" i="13" s="1"/>
  <c r="BF784" i="10"/>
  <c r="I165" i="13" s="1"/>
  <c r="BG784" i="10"/>
  <c r="J165" i="13" s="1"/>
  <c r="BH784" i="10"/>
  <c r="K165" i="13" s="1"/>
  <c r="BI784" i="10"/>
  <c r="L165" i="13" s="1"/>
  <c r="BJ784" i="10"/>
  <c r="M165" i="13" s="1"/>
  <c r="N165" i="13"/>
  <c r="O165" i="13"/>
  <c r="P165" i="13"/>
  <c r="Q165" i="13"/>
  <c r="R165" i="13"/>
  <c r="S165" i="13"/>
  <c r="BQ784" i="10"/>
  <c r="T165" i="13" s="1"/>
  <c r="BR784" i="10"/>
  <c r="U165" i="13" s="1"/>
  <c r="BT784" i="10"/>
  <c r="W165" i="13" s="1"/>
  <c r="AB165" i="13"/>
  <c r="AD165" i="13"/>
  <c r="AE165" i="13"/>
  <c r="AF165" i="13"/>
  <c r="B211" i="10"/>
  <c r="AX785" i="10" s="1"/>
  <c r="A166" i="13" s="1"/>
  <c r="B166" i="13"/>
  <c r="AZ785" i="10"/>
  <c r="BE785" i="10"/>
  <c r="H166" i="13" s="1"/>
  <c r="BF785" i="10"/>
  <c r="I166" i="13" s="1"/>
  <c r="BG785" i="10"/>
  <c r="J166" i="13" s="1"/>
  <c r="BH785" i="10"/>
  <c r="K166" i="13" s="1"/>
  <c r="BI785" i="10"/>
  <c r="L166" i="13" s="1"/>
  <c r="BJ785" i="10"/>
  <c r="M166" i="13" s="1"/>
  <c r="N166" i="13"/>
  <c r="O166" i="13"/>
  <c r="P166" i="13"/>
  <c r="Q166" i="13"/>
  <c r="R166" i="13"/>
  <c r="S166" i="13"/>
  <c r="BQ785" i="10"/>
  <c r="T166" i="13" s="1"/>
  <c r="BR785" i="10"/>
  <c r="U166" i="13" s="1"/>
  <c r="BT785" i="10"/>
  <c r="W166" i="13" s="1"/>
  <c r="AB166" i="13"/>
  <c r="AD166" i="13"/>
  <c r="AE166" i="13"/>
  <c r="AF166" i="13"/>
  <c r="B214" i="10"/>
  <c r="AX786" i="10" s="1"/>
  <c r="A167" i="13" s="1"/>
  <c r="B167" i="13"/>
  <c r="AZ786" i="10"/>
  <c r="BE786" i="10"/>
  <c r="H167" i="13" s="1"/>
  <c r="BF786" i="10"/>
  <c r="I167" i="13" s="1"/>
  <c r="BG786" i="10"/>
  <c r="J167" i="13" s="1"/>
  <c r="BH786" i="10"/>
  <c r="K167" i="13" s="1"/>
  <c r="BI786" i="10"/>
  <c r="L167" i="13" s="1"/>
  <c r="BJ786" i="10"/>
  <c r="M167" i="13" s="1"/>
  <c r="N167" i="13"/>
  <c r="O167" i="13"/>
  <c r="P167" i="13"/>
  <c r="Q167" i="13"/>
  <c r="R167" i="13"/>
  <c r="S167" i="13"/>
  <c r="BQ786" i="10"/>
  <c r="T167" i="13" s="1"/>
  <c r="BR786" i="10"/>
  <c r="U167" i="13" s="1"/>
  <c r="BT786" i="10"/>
  <c r="W167" i="13" s="1"/>
  <c r="AB167" i="13"/>
  <c r="AD167" i="13"/>
  <c r="AE167" i="13"/>
  <c r="AF167" i="13"/>
  <c r="B217" i="10"/>
  <c r="AX787" i="10" s="1"/>
  <c r="A168" i="13" s="1"/>
  <c r="B168" i="13"/>
  <c r="AZ787" i="10"/>
  <c r="C168" i="13" s="1"/>
  <c r="BE787" i="10"/>
  <c r="H168" i="13" s="1"/>
  <c r="BF787" i="10"/>
  <c r="I168" i="13" s="1"/>
  <c r="BG787" i="10"/>
  <c r="J168" i="13" s="1"/>
  <c r="BH787" i="10"/>
  <c r="K168" i="13" s="1"/>
  <c r="BI787" i="10"/>
  <c r="L168" i="13" s="1"/>
  <c r="BJ787" i="10"/>
  <c r="M168" i="13" s="1"/>
  <c r="N168" i="13"/>
  <c r="O168" i="13"/>
  <c r="P168" i="13"/>
  <c r="Q168" i="13"/>
  <c r="R168" i="13"/>
  <c r="S168" i="13"/>
  <c r="BQ787" i="10"/>
  <c r="T168" i="13" s="1"/>
  <c r="BR787" i="10"/>
  <c r="U168" i="13" s="1"/>
  <c r="BT787" i="10"/>
  <c r="W168" i="13" s="1"/>
  <c r="BV787" i="10"/>
  <c r="Y168" i="13" s="1"/>
  <c r="AB168" i="13"/>
  <c r="AD168" i="13"/>
  <c r="AE168" i="13"/>
  <c r="AF168" i="13"/>
  <c r="B220" i="10"/>
  <c r="AX788" i="10" s="1"/>
  <c r="A169" i="13" s="1"/>
  <c r="B169" i="13"/>
  <c r="AZ788" i="10"/>
  <c r="BD788" i="10" s="1"/>
  <c r="G169" i="13" s="1"/>
  <c r="BE788" i="10"/>
  <c r="H169" i="13" s="1"/>
  <c r="BF788" i="10"/>
  <c r="I169" i="13" s="1"/>
  <c r="BG788" i="10"/>
  <c r="J169" i="13" s="1"/>
  <c r="BH788" i="10"/>
  <c r="K169" i="13" s="1"/>
  <c r="BI788" i="10"/>
  <c r="L169" i="13" s="1"/>
  <c r="BJ788" i="10"/>
  <c r="M169" i="13" s="1"/>
  <c r="N169" i="13"/>
  <c r="O169" i="13"/>
  <c r="P169" i="13"/>
  <c r="Q169" i="13"/>
  <c r="R169" i="13"/>
  <c r="S169" i="13"/>
  <c r="BQ788" i="10"/>
  <c r="T169" i="13" s="1"/>
  <c r="BR788" i="10"/>
  <c r="U169" i="13" s="1"/>
  <c r="BT788" i="10"/>
  <c r="W169" i="13" s="1"/>
  <c r="AB169" i="13"/>
  <c r="AD169" i="13"/>
  <c r="AE169" i="13"/>
  <c r="AF169" i="13"/>
  <c r="B223" i="10"/>
  <c r="AX789" i="10" s="1"/>
  <c r="A170" i="13" s="1"/>
  <c r="B170" i="13"/>
  <c r="AZ789" i="10"/>
  <c r="BE789" i="10"/>
  <c r="H170" i="13" s="1"/>
  <c r="BF789" i="10"/>
  <c r="I170" i="13" s="1"/>
  <c r="BG789" i="10"/>
  <c r="J170" i="13" s="1"/>
  <c r="BH789" i="10"/>
  <c r="K170" i="13" s="1"/>
  <c r="BI789" i="10"/>
  <c r="L170" i="13" s="1"/>
  <c r="BJ789" i="10"/>
  <c r="M170" i="13" s="1"/>
  <c r="N170" i="13"/>
  <c r="O170" i="13"/>
  <c r="P170" i="13"/>
  <c r="Q170" i="13"/>
  <c r="R170" i="13"/>
  <c r="S170" i="13"/>
  <c r="BQ789" i="10"/>
  <c r="T170" i="13" s="1"/>
  <c r="BR789" i="10"/>
  <c r="U170" i="13" s="1"/>
  <c r="BT789" i="10"/>
  <c r="W170" i="13" s="1"/>
  <c r="AB170" i="13"/>
  <c r="AD170" i="13"/>
  <c r="AE170" i="13"/>
  <c r="AF170" i="13"/>
  <c r="B226" i="10"/>
  <c r="AX790" i="10" s="1"/>
  <c r="A171" i="13" s="1"/>
  <c r="B171" i="13"/>
  <c r="AZ790" i="10"/>
  <c r="BA790" i="10" s="1"/>
  <c r="D171" i="13" s="1"/>
  <c r="BE790" i="10"/>
  <c r="H171" i="13" s="1"/>
  <c r="BF790" i="10"/>
  <c r="I171" i="13" s="1"/>
  <c r="BG790" i="10"/>
  <c r="J171" i="13" s="1"/>
  <c r="BH790" i="10"/>
  <c r="K171" i="13" s="1"/>
  <c r="BI790" i="10"/>
  <c r="L171" i="13" s="1"/>
  <c r="BJ790" i="10"/>
  <c r="M171" i="13" s="1"/>
  <c r="N171" i="13"/>
  <c r="O171" i="13"/>
  <c r="P171" i="13"/>
  <c r="Q171" i="13"/>
  <c r="R171" i="13"/>
  <c r="S171" i="13"/>
  <c r="BQ790" i="10"/>
  <c r="T171" i="13" s="1"/>
  <c r="BR790" i="10"/>
  <c r="U171" i="13" s="1"/>
  <c r="BT790" i="10"/>
  <c r="W171" i="13" s="1"/>
  <c r="AB171" i="13"/>
  <c r="AD171" i="13"/>
  <c r="AE171" i="13"/>
  <c r="AF171" i="13"/>
  <c r="B229" i="10"/>
  <c r="AX791" i="10" s="1"/>
  <c r="A172" i="13" s="1"/>
  <c r="B172" i="13"/>
  <c r="AZ791" i="10"/>
  <c r="BE791" i="10"/>
  <c r="H172" i="13" s="1"/>
  <c r="BF791" i="10"/>
  <c r="I172" i="13" s="1"/>
  <c r="BG791" i="10"/>
  <c r="J172" i="13" s="1"/>
  <c r="BH791" i="10"/>
  <c r="K172" i="13" s="1"/>
  <c r="BI791" i="10"/>
  <c r="L172" i="13" s="1"/>
  <c r="BJ791" i="10"/>
  <c r="M172" i="13" s="1"/>
  <c r="N172" i="13"/>
  <c r="O172" i="13"/>
  <c r="P172" i="13"/>
  <c r="Q172" i="13"/>
  <c r="R172" i="13"/>
  <c r="S172" i="13"/>
  <c r="BQ791" i="10"/>
  <c r="T172" i="13" s="1"/>
  <c r="BR791" i="10"/>
  <c r="U172" i="13" s="1"/>
  <c r="BT791" i="10"/>
  <c r="W172" i="13" s="1"/>
  <c r="BV791" i="10"/>
  <c r="Y172" i="13" s="1"/>
  <c r="AB172" i="13"/>
  <c r="AD172" i="13"/>
  <c r="AE172" i="13"/>
  <c r="AF172" i="13"/>
  <c r="B232" i="10"/>
  <c r="AX792" i="10" s="1"/>
  <c r="A173" i="13" s="1"/>
  <c r="B173" i="13"/>
  <c r="AZ792" i="10"/>
  <c r="BE792" i="10"/>
  <c r="H173" i="13" s="1"/>
  <c r="BF792" i="10"/>
  <c r="I173" i="13" s="1"/>
  <c r="BG792" i="10"/>
  <c r="J173" i="13" s="1"/>
  <c r="BH792" i="10"/>
  <c r="K173" i="13" s="1"/>
  <c r="BI792" i="10"/>
  <c r="L173" i="13" s="1"/>
  <c r="BJ792" i="10"/>
  <c r="M173" i="13" s="1"/>
  <c r="N173" i="13"/>
  <c r="O173" i="13"/>
  <c r="P173" i="13"/>
  <c r="Q173" i="13"/>
  <c r="R173" i="13"/>
  <c r="S173" i="13"/>
  <c r="BQ792" i="10"/>
  <c r="T173" i="13" s="1"/>
  <c r="BR792" i="10"/>
  <c r="U173" i="13" s="1"/>
  <c r="BT792" i="10"/>
  <c r="W173" i="13" s="1"/>
  <c r="AB173" i="13"/>
  <c r="AD173" i="13"/>
  <c r="AE173" i="13"/>
  <c r="AF173" i="13"/>
  <c r="A174" i="13"/>
  <c r="B174" i="13"/>
  <c r="C174" i="13"/>
  <c r="D174" i="13"/>
  <c r="E174" i="13"/>
  <c r="F174" i="13"/>
  <c r="G174" i="13"/>
  <c r="H174" i="13"/>
  <c r="I174" i="13"/>
  <c r="J174" i="13"/>
  <c r="K174" i="13"/>
  <c r="L174" i="13"/>
  <c r="M174" i="13"/>
  <c r="N174" i="13"/>
  <c r="O174" i="13"/>
  <c r="P174" i="13"/>
  <c r="Q174" i="13"/>
  <c r="R174" i="13"/>
  <c r="S174" i="13"/>
  <c r="T174" i="13"/>
  <c r="U174" i="13"/>
  <c r="V174" i="13"/>
  <c r="W174" i="13"/>
  <c r="X174" i="13"/>
  <c r="Y174" i="13"/>
  <c r="AB174" i="13"/>
  <c r="AD174" i="13"/>
  <c r="AE174" i="13"/>
  <c r="AF174" i="13"/>
  <c r="BW793" i="10"/>
  <c r="AG174" i="13" s="1"/>
  <c r="N199" i="10"/>
  <c r="AX794" i="10" s="1"/>
  <c r="A175" i="13" s="1"/>
  <c r="B175" i="13"/>
  <c r="AZ794" i="10"/>
  <c r="BD794" i="10" s="1"/>
  <c r="G175" i="13" s="1"/>
  <c r="BE794" i="10"/>
  <c r="H175" i="13" s="1"/>
  <c r="BF794" i="10"/>
  <c r="I175" i="13" s="1"/>
  <c r="BG794" i="10"/>
  <c r="J175" i="13" s="1"/>
  <c r="BH794" i="10"/>
  <c r="K175" i="13" s="1"/>
  <c r="BI794" i="10"/>
  <c r="L175" i="13" s="1"/>
  <c r="BJ794" i="10"/>
  <c r="M175" i="13" s="1"/>
  <c r="N175" i="13"/>
  <c r="O175" i="13"/>
  <c r="P175" i="13"/>
  <c r="Q175" i="13"/>
  <c r="R175" i="13"/>
  <c r="S175" i="13"/>
  <c r="BQ794" i="10"/>
  <c r="T175" i="13" s="1"/>
  <c r="BR794" i="10"/>
  <c r="U175" i="13" s="1"/>
  <c r="BT794" i="10"/>
  <c r="W175" i="13" s="1"/>
  <c r="AB175" i="13"/>
  <c r="AD175" i="13"/>
  <c r="AE175" i="13"/>
  <c r="AF175" i="13"/>
  <c r="N202" i="10"/>
  <c r="AX795" i="10" s="1"/>
  <c r="A176" i="13" s="1"/>
  <c r="B176" i="13"/>
  <c r="AZ795" i="10"/>
  <c r="BE795" i="10"/>
  <c r="H176" i="13" s="1"/>
  <c r="BF795" i="10"/>
  <c r="I176" i="13" s="1"/>
  <c r="BG795" i="10"/>
  <c r="J176" i="13" s="1"/>
  <c r="BH795" i="10"/>
  <c r="K176" i="13" s="1"/>
  <c r="BI795" i="10"/>
  <c r="L176" i="13" s="1"/>
  <c r="BJ795" i="10"/>
  <c r="M176" i="13" s="1"/>
  <c r="N176" i="13"/>
  <c r="O176" i="13"/>
  <c r="P176" i="13"/>
  <c r="Q176" i="13"/>
  <c r="R176" i="13"/>
  <c r="S176" i="13"/>
  <c r="BQ795" i="10"/>
  <c r="T176" i="13" s="1"/>
  <c r="BR795" i="10"/>
  <c r="U176" i="13" s="1"/>
  <c r="BT795" i="10"/>
  <c r="W176" i="13" s="1"/>
  <c r="BU795" i="10"/>
  <c r="X176" i="13" s="1"/>
  <c r="AB176" i="13"/>
  <c r="AD176" i="13"/>
  <c r="AE176" i="13"/>
  <c r="AF176" i="13"/>
  <c r="N205" i="10"/>
  <c r="AX796" i="10" s="1"/>
  <c r="A177" i="13" s="1"/>
  <c r="B177" i="13"/>
  <c r="AZ796" i="10"/>
  <c r="BB796" i="10" s="1"/>
  <c r="E177" i="13" s="1"/>
  <c r="BE796" i="10"/>
  <c r="H177" i="13" s="1"/>
  <c r="BF796" i="10"/>
  <c r="I177" i="13" s="1"/>
  <c r="BG796" i="10"/>
  <c r="J177" i="13" s="1"/>
  <c r="BH796" i="10"/>
  <c r="K177" i="13" s="1"/>
  <c r="BI796" i="10"/>
  <c r="L177" i="13" s="1"/>
  <c r="BJ796" i="10"/>
  <c r="M177" i="13" s="1"/>
  <c r="N177" i="13"/>
  <c r="O177" i="13"/>
  <c r="P177" i="13"/>
  <c r="Q177" i="13"/>
  <c r="R177" i="13"/>
  <c r="S177" i="13"/>
  <c r="BQ796" i="10"/>
  <c r="T177" i="13" s="1"/>
  <c r="BR796" i="10"/>
  <c r="U177" i="13" s="1"/>
  <c r="BT796" i="10"/>
  <c r="W177" i="13" s="1"/>
  <c r="AB177" i="13"/>
  <c r="AD177" i="13"/>
  <c r="AE177" i="13"/>
  <c r="AF177" i="13"/>
  <c r="N208" i="10"/>
  <c r="AX797" i="10" s="1"/>
  <c r="A178" i="13" s="1"/>
  <c r="B178" i="13"/>
  <c r="AZ797" i="10"/>
  <c r="BC797" i="10" s="1"/>
  <c r="F178" i="13" s="1"/>
  <c r="BE797" i="10"/>
  <c r="H178" i="13" s="1"/>
  <c r="BF797" i="10"/>
  <c r="I178" i="13" s="1"/>
  <c r="BG797" i="10"/>
  <c r="J178" i="13" s="1"/>
  <c r="BH797" i="10"/>
  <c r="K178" i="13" s="1"/>
  <c r="BI797" i="10"/>
  <c r="L178" i="13" s="1"/>
  <c r="BJ797" i="10"/>
  <c r="M178" i="13" s="1"/>
  <c r="N178" i="13"/>
  <c r="O178" i="13"/>
  <c r="P178" i="13"/>
  <c r="Q178" i="13"/>
  <c r="R178" i="13"/>
  <c r="S178" i="13"/>
  <c r="BQ797" i="10"/>
  <c r="T178" i="13" s="1"/>
  <c r="BR797" i="10"/>
  <c r="U178" i="13" s="1"/>
  <c r="BT797" i="10"/>
  <c r="W178" i="13" s="1"/>
  <c r="AB178" i="13"/>
  <c r="AD178" i="13"/>
  <c r="AE178" i="13"/>
  <c r="AF178" i="13"/>
  <c r="N211" i="10"/>
  <c r="AX798" i="10" s="1"/>
  <c r="A179" i="13" s="1"/>
  <c r="B179" i="13"/>
  <c r="AZ798" i="10"/>
  <c r="BE798" i="10"/>
  <c r="H179" i="13" s="1"/>
  <c r="BF798" i="10"/>
  <c r="I179" i="13" s="1"/>
  <c r="BG798" i="10"/>
  <c r="J179" i="13" s="1"/>
  <c r="BH798" i="10"/>
  <c r="K179" i="13" s="1"/>
  <c r="BI798" i="10"/>
  <c r="L179" i="13" s="1"/>
  <c r="BJ798" i="10"/>
  <c r="M179" i="13" s="1"/>
  <c r="N179" i="13"/>
  <c r="O179" i="13"/>
  <c r="P179" i="13"/>
  <c r="Q179" i="13"/>
  <c r="R179" i="13"/>
  <c r="S179" i="13"/>
  <c r="BQ798" i="10"/>
  <c r="T179" i="13" s="1"/>
  <c r="BR798" i="10"/>
  <c r="U179" i="13" s="1"/>
  <c r="BT798" i="10"/>
  <c r="W179" i="13" s="1"/>
  <c r="AB179" i="13"/>
  <c r="AD179" i="13"/>
  <c r="AE179" i="13"/>
  <c r="AF179" i="13"/>
  <c r="N214" i="10"/>
  <c r="AX799" i="10" s="1"/>
  <c r="A180" i="13" s="1"/>
  <c r="B180" i="13"/>
  <c r="AZ799" i="10"/>
  <c r="BE799" i="10"/>
  <c r="H180" i="13" s="1"/>
  <c r="BF799" i="10"/>
  <c r="I180" i="13" s="1"/>
  <c r="BG799" i="10"/>
  <c r="J180" i="13" s="1"/>
  <c r="BH799" i="10"/>
  <c r="K180" i="13" s="1"/>
  <c r="BI799" i="10"/>
  <c r="L180" i="13" s="1"/>
  <c r="BJ799" i="10"/>
  <c r="M180" i="13" s="1"/>
  <c r="N180" i="13"/>
  <c r="O180" i="13"/>
  <c r="P180" i="13"/>
  <c r="Q180" i="13"/>
  <c r="R180" i="13"/>
  <c r="S180" i="13"/>
  <c r="BQ799" i="10"/>
  <c r="T180" i="13" s="1"/>
  <c r="BR799" i="10"/>
  <c r="U180" i="13" s="1"/>
  <c r="BT799" i="10"/>
  <c r="W180" i="13" s="1"/>
  <c r="AB180" i="13"/>
  <c r="AD180" i="13"/>
  <c r="AE180" i="13"/>
  <c r="AF180" i="13"/>
  <c r="N217" i="10"/>
  <c r="AX800" i="10" s="1"/>
  <c r="A181" i="13" s="1"/>
  <c r="B181" i="13"/>
  <c r="AZ800" i="10"/>
  <c r="BD800" i="10" s="1"/>
  <c r="G181" i="13" s="1"/>
  <c r="BE800" i="10"/>
  <c r="H181" i="13" s="1"/>
  <c r="BF800" i="10"/>
  <c r="I181" i="13" s="1"/>
  <c r="BG800" i="10"/>
  <c r="J181" i="13" s="1"/>
  <c r="BH800" i="10"/>
  <c r="K181" i="13" s="1"/>
  <c r="BI800" i="10"/>
  <c r="L181" i="13" s="1"/>
  <c r="BJ800" i="10"/>
  <c r="M181" i="13" s="1"/>
  <c r="N181" i="13"/>
  <c r="O181" i="13"/>
  <c r="P181" i="13"/>
  <c r="Q181" i="13"/>
  <c r="R181" i="13"/>
  <c r="S181" i="13"/>
  <c r="BQ800" i="10"/>
  <c r="T181" i="13" s="1"/>
  <c r="BR800" i="10"/>
  <c r="U181" i="13" s="1"/>
  <c r="BT800" i="10"/>
  <c r="W181" i="13" s="1"/>
  <c r="AB181" i="13"/>
  <c r="AD181" i="13"/>
  <c r="AE181" i="13"/>
  <c r="AF181" i="13"/>
  <c r="N220" i="10"/>
  <c r="AX801" i="10" s="1"/>
  <c r="A182" i="13" s="1"/>
  <c r="B182" i="13"/>
  <c r="AZ801" i="10"/>
  <c r="BE801" i="10"/>
  <c r="H182" i="13" s="1"/>
  <c r="BF801" i="10"/>
  <c r="I182" i="13" s="1"/>
  <c r="BG801" i="10"/>
  <c r="J182" i="13" s="1"/>
  <c r="BH801" i="10"/>
  <c r="K182" i="13" s="1"/>
  <c r="BI801" i="10"/>
  <c r="L182" i="13" s="1"/>
  <c r="BJ801" i="10"/>
  <c r="M182" i="13" s="1"/>
  <c r="N182" i="13"/>
  <c r="O182" i="13"/>
  <c r="P182" i="13"/>
  <c r="Q182" i="13"/>
  <c r="R182" i="13"/>
  <c r="S182" i="13"/>
  <c r="BQ801" i="10"/>
  <c r="T182" i="13" s="1"/>
  <c r="BR801" i="10"/>
  <c r="U182" i="13" s="1"/>
  <c r="BT801" i="10"/>
  <c r="W182" i="13" s="1"/>
  <c r="AB182" i="13"/>
  <c r="AD182" i="13"/>
  <c r="AE182" i="13"/>
  <c r="AF182" i="13"/>
  <c r="N223" i="10"/>
  <c r="AX802" i="10" s="1"/>
  <c r="A183" i="13" s="1"/>
  <c r="B183" i="13"/>
  <c r="AZ802" i="10"/>
  <c r="BA802" i="10" s="1"/>
  <c r="D183" i="13" s="1"/>
  <c r="BE802" i="10"/>
  <c r="H183" i="13" s="1"/>
  <c r="BF802" i="10"/>
  <c r="I183" i="13" s="1"/>
  <c r="BG802" i="10"/>
  <c r="J183" i="13" s="1"/>
  <c r="BH802" i="10"/>
  <c r="K183" i="13" s="1"/>
  <c r="BI802" i="10"/>
  <c r="L183" i="13" s="1"/>
  <c r="BJ802" i="10"/>
  <c r="M183" i="13" s="1"/>
  <c r="N183" i="13"/>
  <c r="O183" i="13"/>
  <c r="P183" i="13"/>
  <c r="Q183" i="13"/>
  <c r="R183" i="13"/>
  <c r="S183" i="13"/>
  <c r="BQ802" i="10"/>
  <c r="T183" i="13" s="1"/>
  <c r="BR802" i="10"/>
  <c r="U183" i="13" s="1"/>
  <c r="BT802" i="10"/>
  <c r="W183" i="13" s="1"/>
  <c r="AB183" i="13"/>
  <c r="AD183" i="13"/>
  <c r="AE183" i="13"/>
  <c r="AF183" i="13"/>
  <c r="N226" i="10"/>
  <c r="AX803" i="10" s="1"/>
  <c r="A184" i="13" s="1"/>
  <c r="B184" i="13"/>
  <c r="AZ803" i="10"/>
  <c r="BD803" i="10" s="1"/>
  <c r="G184" i="13" s="1"/>
  <c r="BE803" i="10"/>
  <c r="H184" i="13" s="1"/>
  <c r="BF803" i="10"/>
  <c r="I184" i="13" s="1"/>
  <c r="BG803" i="10"/>
  <c r="J184" i="13" s="1"/>
  <c r="BH803" i="10"/>
  <c r="K184" i="13" s="1"/>
  <c r="BI803" i="10"/>
  <c r="L184" i="13" s="1"/>
  <c r="BJ803" i="10"/>
  <c r="M184" i="13" s="1"/>
  <c r="N184" i="13"/>
  <c r="O184" i="13"/>
  <c r="P184" i="13"/>
  <c r="Q184" i="13"/>
  <c r="R184" i="13"/>
  <c r="S184" i="13"/>
  <c r="BQ803" i="10"/>
  <c r="T184" i="13" s="1"/>
  <c r="BR803" i="10"/>
  <c r="U184" i="13" s="1"/>
  <c r="BT803" i="10"/>
  <c r="W184" i="13" s="1"/>
  <c r="AB184" i="13"/>
  <c r="AD184" i="13"/>
  <c r="AE184" i="13"/>
  <c r="AF184" i="13"/>
  <c r="N229" i="10"/>
  <c r="AX804" i="10" s="1"/>
  <c r="A185" i="13" s="1"/>
  <c r="B185" i="13"/>
  <c r="AZ804" i="10"/>
  <c r="BD804" i="10" s="1"/>
  <c r="G185" i="13" s="1"/>
  <c r="BE804" i="10"/>
  <c r="H185" i="13" s="1"/>
  <c r="BF804" i="10"/>
  <c r="I185" i="13" s="1"/>
  <c r="BG804" i="10"/>
  <c r="J185" i="13" s="1"/>
  <c r="BH804" i="10"/>
  <c r="K185" i="13" s="1"/>
  <c r="BI804" i="10"/>
  <c r="L185" i="13" s="1"/>
  <c r="BJ804" i="10"/>
  <c r="M185" i="13" s="1"/>
  <c r="N185" i="13"/>
  <c r="O185" i="13"/>
  <c r="P185" i="13"/>
  <c r="Q185" i="13"/>
  <c r="R185" i="13"/>
  <c r="S185" i="13"/>
  <c r="BQ804" i="10"/>
  <c r="T185" i="13" s="1"/>
  <c r="BR804" i="10"/>
  <c r="U185" i="13" s="1"/>
  <c r="BT804" i="10"/>
  <c r="W185" i="13" s="1"/>
  <c r="AB185" i="13"/>
  <c r="AD185" i="13"/>
  <c r="AE185" i="13"/>
  <c r="AF185" i="13"/>
  <c r="N232" i="10"/>
  <c r="AX805" i="10" s="1"/>
  <c r="A186" i="13" s="1"/>
  <c r="B186" i="13"/>
  <c r="AZ805" i="10"/>
  <c r="BA805" i="10" s="1"/>
  <c r="D186" i="13" s="1"/>
  <c r="BE805" i="10"/>
  <c r="H186" i="13" s="1"/>
  <c r="BF805" i="10"/>
  <c r="I186" i="13" s="1"/>
  <c r="BG805" i="10"/>
  <c r="J186" i="13" s="1"/>
  <c r="BH805" i="10"/>
  <c r="K186" i="13" s="1"/>
  <c r="BI805" i="10"/>
  <c r="L186" i="13" s="1"/>
  <c r="BJ805" i="10"/>
  <c r="M186" i="13" s="1"/>
  <c r="N186" i="13"/>
  <c r="O186" i="13"/>
  <c r="P186" i="13"/>
  <c r="Q186" i="13"/>
  <c r="R186" i="13"/>
  <c r="S186" i="13"/>
  <c r="BQ805" i="10"/>
  <c r="T186" i="13" s="1"/>
  <c r="BR805" i="10"/>
  <c r="U186" i="13" s="1"/>
  <c r="BT805" i="10"/>
  <c r="W186" i="13" s="1"/>
  <c r="AB186" i="13"/>
  <c r="AD186" i="13"/>
  <c r="AE186" i="13"/>
  <c r="AF186" i="13"/>
  <c r="A187" i="13"/>
  <c r="B187" i="13"/>
  <c r="C187" i="13"/>
  <c r="D187" i="13"/>
  <c r="E187" i="13"/>
  <c r="F187" i="13"/>
  <c r="G187" i="13"/>
  <c r="H187" i="13"/>
  <c r="I187" i="13"/>
  <c r="J187" i="13"/>
  <c r="K187" i="13"/>
  <c r="L187" i="13"/>
  <c r="M187" i="13"/>
  <c r="N187" i="13"/>
  <c r="O187" i="13"/>
  <c r="P187" i="13"/>
  <c r="Q187" i="13"/>
  <c r="R187" i="13"/>
  <c r="S187" i="13"/>
  <c r="T187" i="13"/>
  <c r="U187" i="13"/>
  <c r="V187" i="13"/>
  <c r="W187" i="13"/>
  <c r="X187" i="13"/>
  <c r="Y187" i="13"/>
  <c r="AB187" i="13"/>
  <c r="AD187" i="13"/>
  <c r="AE187" i="13"/>
  <c r="AF187" i="13"/>
  <c r="BW806" i="10"/>
  <c r="AG187" i="13" s="1"/>
  <c r="Z199" i="10"/>
  <c r="AX807" i="10" s="1"/>
  <c r="A188" i="13" s="1"/>
  <c r="B188" i="13"/>
  <c r="AZ807" i="10"/>
  <c r="BC807" i="10" s="1"/>
  <c r="F188" i="13" s="1"/>
  <c r="BE807" i="10"/>
  <c r="H188" i="13" s="1"/>
  <c r="BF807" i="10"/>
  <c r="I188" i="13" s="1"/>
  <c r="BG807" i="10"/>
  <c r="J188" i="13" s="1"/>
  <c r="BH807" i="10"/>
  <c r="K188" i="13" s="1"/>
  <c r="BI807" i="10"/>
  <c r="L188" i="13" s="1"/>
  <c r="BJ807" i="10"/>
  <c r="M188" i="13" s="1"/>
  <c r="N188" i="13"/>
  <c r="O188" i="13"/>
  <c r="P188" i="13"/>
  <c r="Q188" i="13"/>
  <c r="R188" i="13"/>
  <c r="S188" i="13"/>
  <c r="BQ807" i="10"/>
  <c r="T188" i="13" s="1"/>
  <c r="BR807" i="10"/>
  <c r="U188" i="13" s="1"/>
  <c r="BT807" i="10"/>
  <c r="W188" i="13" s="1"/>
  <c r="BU807" i="10"/>
  <c r="X188" i="13" s="1"/>
  <c r="AB188" i="13"/>
  <c r="AD188" i="13"/>
  <c r="AE188" i="13"/>
  <c r="AF188" i="13"/>
  <c r="Z202" i="10"/>
  <c r="AX808" i="10" s="1"/>
  <c r="A189" i="13" s="1"/>
  <c r="B189" i="13"/>
  <c r="AZ808" i="10"/>
  <c r="BS808" i="10" s="1"/>
  <c r="V189" i="13" s="1"/>
  <c r="BE808" i="10"/>
  <c r="H189" i="13" s="1"/>
  <c r="BF808" i="10"/>
  <c r="I189" i="13" s="1"/>
  <c r="BG808" i="10"/>
  <c r="J189" i="13" s="1"/>
  <c r="BH808" i="10"/>
  <c r="K189" i="13" s="1"/>
  <c r="BI808" i="10"/>
  <c r="L189" i="13" s="1"/>
  <c r="BJ808" i="10"/>
  <c r="M189" i="13" s="1"/>
  <c r="N189" i="13"/>
  <c r="O189" i="13"/>
  <c r="P189" i="13"/>
  <c r="Q189" i="13"/>
  <c r="R189" i="13"/>
  <c r="S189" i="13"/>
  <c r="BQ808" i="10"/>
  <c r="T189" i="13" s="1"/>
  <c r="BR808" i="10"/>
  <c r="U189" i="13" s="1"/>
  <c r="BT808" i="10"/>
  <c r="W189" i="13" s="1"/>
  <c r="AB189" i="13"/>
  <c r="AD189" i="13"/>
  <c r="AE189" i="13"/>
  <c r="AF189" i="13"/>
  <c r="Z205" i="10"/>
  <c r="AX809" i="10" s="1"/>
  <c r="A190" i="13" s="1"/>
  <c r="B190" i="13"/>
  <c r="AZ809" i="10"/>
  <c r="BD809" i="10" s="1"/>
  <c r="G190" i="13" s="1"/>
  <c r="BE809" i="10"/>
  <c r="H190" i="13" s="1"/>
  <c r="BF809" i="10"/>
  <c r="I190" i="13" s="1"/>
  <c r="BG809" i="10"/>
  <c r="J190" i="13" s="1"/>
  <c r="BH809" i="10"/>
  <c r="K190" i="13" s="1"/>
  <c r="BI809" i="10"/>
  <c r="L190" i="13" s="1"/>
  <c r="BJ809" i="10"/>
  <c r="M190" i="13" s="1"/>
  <c r="N190" i="13"/>
  <c r="O190" i="13"/>
  <c r="P190" i="13"/>
  <c r="Q190" i="13"/>
  <c r="R190" i="13"/>
  <c r="S190" i="13"/>
  <c r="BQ809" i="10"/>
  <c r="T190" i="13" s="1"/>
  <c r="BR809" i="10"/>
  <c r="U190" i="13" s="1"/>
  <c r="BT809" i="10"/>
  <c r="W190" i="13" s="1"/>
  <c r="AB190" i="13"/>
  <c r="AD190" i="13"/>
  <c r="AE190" i="13"/>
  <c r="AF190" i="13"/>
  <c r="Z208" i="10"/>
  <c r="AX810" i="10" s="1"/>
  <c r="A191" i="13" s="1"/>
  <c r="B191" i="13"/>
  <c r="AZ810" i="10"/>
  <c r="C191" i="13" s="1"/>
  <c r="BE810" i="10"/>
  <c r="H191" i="13" s="1"/>
  <c r="BF810" i="10"/>
  <c r="I191" i="13" s="1"/>
  <c r="BG810" i="10"/>
  <c r="J191" i="13" s="1"/>
  <c r="BH810" i="10"/>
  <c r="K191" i="13" s="1"/>
  <c r="BI810" i="10"/>
  <c r="L191" i="13" s="1"/>
  <c r="BJ810" i="10"/>
  <c r="M191" i="13" s="1"/>
  <c r="N191" i="13"/>
  <c r="O191" i="13"/>
  <c r="P191" i="13"/>
  <c r="Q191" i="13"/>
  <c r="R191" i="13"/>
  <c r="S191" i="13"/>
  <c r="BQ810" i="10"/>
  <c r="T191" i="13" s="1"/>
  <c r="BR810" i="10"/>
  <c r="U191" i="13" s="1"/>
  <c r="BT810" i="10"/>
  <c r="W191" i="13" s="1"/>
  <c r="AB191" i="13"/>
  <c r="AD191" i="13"/>
  <c r="AE191" i="13"/>
  <c r="AF191" i="13"/>
  <c r="Z211" i="10"/>
  <c r="AX811" i="10" s="1"/>
  <c r="A192" i="13" s="1"/>
  <c r="B192" i="13"/>
  <c r="AZ811" i="10"/>
  <c r="BE811" i="10"/>
  <c r="H192" i="13" s="1"/>
  <c r="BF811" i="10"/>
  <c r="I192" i="13" s="1"/>
  <c r="BG811" i="10"/>
  <c r="J192" i="13" s="1"/>
  <c r="BH811" i="10"/>
  <c r="K192" i="13" s="1"/>
  <c r="BI811" i="10"/>
  <c r="L192" i="13" s="1"/>
  <c r="BJ811" i="10"/>
  <c r="M192" i="13" s="1"/>
  <c r="N192" i="13"/>
  <c r="O192" i="13"/>
  <c r="P192" i="13"/>
  <c r="Q192" i="13"/>
  <c r="R192" i="13"/>
  <c r="S192" i="13"/>
  <c r="BQ811" i="10"/>
  <c r="T192" i="13" s="1"/>
  <c r="BR811" i="10"/>
  <c r="U192" i="13" s="1"/>
  <c r="BT811" i="10"/>
  <c r="W192" i="13" s="1"/>
  <c r="AB192" i="13"/>
  <c r="AD192" i="13"/>
  <c r="AE192" i="13"/>
  <c r="AF192" i="13"/>
  <c r="Z214" i="10"/>
  <c r="AX812" i="10" s="1"/>
  <c r="A193" i="13" s="1"/>
  <c r="B193" i="13"/>
  <c r="AZ812" i="10"/>
  <c r="BE812" i="10"/>
  <c r="H193" i="13" s="1"/>
  <c r="BF812" i="10"/>
  <c r="I193" i="13" s="1"/>
  <c r="BG812" i="10"/>
  <c r="J193" i="13" s="1"/>
  <c r="BH812" i="10"/>
  <c r="K193" i="13" s="1"/>
  <c r="BI812" i="10"/>
  <c r="L193" i="13" s="1"/>
  <c r="BJ812" i="10"/>
  <c r="M193" i="13" s="1"/>
  <c r="N193" i="13"/>
  <c r="O193" i="13"/>
  <c r="P193" i="13"/>
  <c r="Q193" i="13"/>
  <c r="R193" i="13"/>
  <c r="S193" i="13"/>
  <c r="BQ812" i="10"/>
  <c r="T193" i="13" s="1"/>
  <c r="BR812" i="10"/>
  <c r="U193" i="13" s="1"/>
  <c r="BT812" i="10"/>
  <c r="W193" i="13" s="1"/>
  <c r="AB193" i="13"/>
  <c r="AD193" i="13"/>
  <c r="AE193" i="13"/>
  <c r="AF193" i="13"/>
  <c r="Z217" i="10"/>
  <c r="AX813" i="10" s="1"/>
  <c r="A194" i="13" s="1"/>
  <c r="B194" i="13"/>
  <c r="AZ813" i="10"/>
  <c r="BA813" i="10" s="1"/>
  <c r="D194" i="13" s="1"/>
  <c r="BE813" i="10"/>
  <c r="H194" i="13" s="1"/>
  <c r="BF813" i="10"/>
  <c r="I194" i="13" s="1"/>
  <c r="BG813" i="10"/>
  <c r="J194" i="13" s="1"/>
  <c r="BH813" i="10"/>
  <c r="K194" i="13" s="1"/>
  <c r="BI813" i="10"/>
  <c r="L194" i="13" s="1"/>
  <c r="BJ813" i="10"/>
  <c r="M194" i="13" s="1"/>
  <c r="N194" i="13"/>
  <c r="O194" i="13"/>
  <c r="P194" i="13"/>
  <c r="Q194" i="13"/>
  <c r="R194" i="13"/>
  <c r="S194" i="13"/>
  <c r="BQ813" i="10"/>
  <c r="T194" i="13" s="1"/>
  <c r="BR813" i="10"/>
  <c r="U194" i="13" s="1"/>
  <c r="BT813" i="10"/>
  <c r="W194" i="13" s="1"/>
  <c r="BU813" i="10"/>
  <c r="X194" i="13" s="1"/>
  <c r="AB194" i="13"/>
  <c r="AD194" i="13"/>
  <c r="AE194" i="13"/>
  <c r="AF194" i="13"/>
  <c r="Z220" i="10"/>
  <c r="AX814" i="10" s="1"/>
  <c r="A195" i="13" s="1"/>
  <c r="B195" i="13"/>
  <c r="AZ814" i="10"/>
  <c r="BV814" i="10" s="1"/>
  <c r="Y195" i="13" s="1"/>
  <c r="BE814" i="10"/>
  <c r="H195" i="13" s="1"/>
  <c r="BF814" i="10"/>
  <c r="I195" i="13" s="1"/>
  <c r="BG814" i="10"/>
  <c r="J195" i="13" s="1"/>
  <c r="BH814" i="10"/>
  <c r="K195" i="13" s="1"/>
  <c r="BI814" i="10"/>
  <c r="L195" i="13" s="1"/>
  <c r="BJ814" i="10"/>
  <c r="M195" i="13" s="1"/>
  <c r="N195" i="13"/>
  <c r="O195" i="13"/>
  <c r="P195" i="13"/>
  <c r="Q195" i="13"/>
  <c r="R195" i="13"/>
  <c r="S195" i="13"/>
  <c r="BQ814" i="10"/>
  <c r="T195" i="13" s="1"/>
  <c r="BR814" i="10"/>
  <c r="U195" i="13" s="1"/>
  <c r="BT814" i="10"/>
  <c r="W195" i="13" s="1"/>
  <c r="AB195" i="13"/>
  <c r="AD195" i="13"/>
  <c r="AE195" i="13"/>
  <c r="AF195" i="13"/>
  <c r="Z223" i="10"/>
  <c r="AX815" i="10" s="1"/>
  <c r="A196" i="13" s="1"/>
  <c r="B196" i="13"/>
  <c r="AZ815" i="10"/>
  <c r="BE815" i="10"/>
  <c r="H196" i="13" s="1"/>
  <c r="BF815" i="10"/>
  <c r="I196" i="13" s="1"/>
  <c r="BG815" i="10"/>
  <c r="J196" i="13" s="1"/>
  <c r="BH815" i="10"/>
  <c r="K196" i="13" s="1"/>
  <c r="BI815" i="10"/>
  <c r="L196" i="13" s="1"/>
  <c r="BJ815" i="10"/>
  <c r="M196" i="13" s="1"/>
  <c r="N196" i="13"/>
  <c r="O196" i="13"/>
  <c r="P196" i="13"/>
  <c r="Q196" i="13"/>
  <c r="R196" i="13"/>
  <c r="S196" i="13"/>
  <c r="BQ815" i="10"/>
  <c r="T196" i="13" s="1"/>
  <c r="BR815" i="10"/>
  <c r="U196" i="13" s="1"/>
  <c r="BT815" i="10"/>
  <c r="W196" i="13" s="1"/>
  <c r="AB196" i="13"/>
  <c r="AD196" i="13"/>
  <c r="AE196" i="13"/>
  <c r="AF196" i="13"/>
  <c r="Z226" i="10"/>
  <c r="AX816" i="10" s="1"/>
  <c r="A197" i="13" s="1"/>
  <c r="B197" i="13"/>
  <c r="AZ816" i="10"/>
  <c r="BE816" i="10"/>
  <c r="H197" i="13" s="1"/>
  <c r="BF816" i="10"/>
  <c r="I197" i="13" s="1"/>
  <c r="BG816" i="10"/>
  <c r="J197" i="13" s="1"/>
  <c r="BH816" i="10"/>
  <c r="K197" i="13" s="1"/>
  <c r="BI816" i="10"/>
  <c r="L197" i="13" s="1"/>
  <c r="BJ816" i="10"/>
  <c r="M197" i="13" s="1"/>
  <c r="N197" i="13"/>
  <c r="O197" i="13"/>
  <c r="P197" i="13"/>
  <c r="Q197" i="13"/>
  <c r="R197" i="13"/>
  <c r="S197" i="13"/>
  <c r="BQ816" i="10"/>
  <c r="T197" i="13" s="1"/>
  <c r="BR816" i="10"/>
  <c r="U197" i="13" s="1"/>
  <c r="BT816" i="10"/>
  <c r="W197" i="13" s="1"/>
  <c r="AB197" i="13"/>
  <c r="AD197" i="13"/>
  <c r="AE197" i="13"/>
  <c r="AF197" i="13"/>
  <c r="Z229" i="10"/>
  <c r="AX817" i="10" s="1"/>
  <c r="A198" i="13" s="1"/>
  <c r="B198" i="13"/>
  <c r="AZ817" i="10"/>
  <c r="BS817" i="10" s="1"/>
  <c r="V198" i="13" s="1"/>
  <c r="BE817" i="10"/>
  <c r="H198" i="13" s="1"/>
  <c r="BF817" i="10"/>
  <c r="I198" i="13" s="1"/>
  <c r="BG817" i="10"/>
  <c r="J198" i="13" s="1"/>
  <c r="BH817" i="10"/>
  <c r="K198" i="13" s="1"/>
  <c r="BI817" i="10"/>
  <c r="L198" i="13" s="1"/>
  <c r="BJ817" i="10"/>
  <c r="M198" i="13" s="1"/>
  <c r="N198" i="13"/>
  <c r="O198" i="13"/>
  <c r="P198" i="13"/>
  <c r="Q198" i="13"/>
  <c r="R198" i="13"/>
  <c r="S198" i="13"/>
  <c r="BQ817" i="10"/>
  <c r="T198" i="13" s="1"/>
  <c r="BR817" i="10"/>
  <c r="U198" i="13" s="1"/>
  <c r="BT817" i="10"/>
  <c r="W198" i="13" s="1"/>
  <c r="AB198" i="13"/>
  <c r="AD198" i="13"/>
  <c r="AE198" i="13"/>
  <c r="AF198" i="13"/>
  <c r="Z232" i="10"/>
  <c r="AX818" i="10" s="1"/>
  <c r="A199" i="13" s="1"/>
  <c r="B199" i="13"/>
  <c r="AZ818" i="10"/>
  <c r="BE818" i="10"/>
  <c r="H199" i="13" s="1"/>
  <c r="BF818" i="10"/>
  <c r="I199" i="13" s="1"/>
  <c r="BG818" i="10"/>
  <c r="J199" i="13" s="1"/>
  <c r="BH818" i="10"/>
  <c r="K199" i="13" s="1"/>
  <c r="BI818" i="10"/>
  <c r="L199" i="13" s="1"/>
  <c r="BJ818" i="10"/>
  <c r="M199" i="13" s="1"/>
  <c r="N199" i="13"/>
  <c r="O199" i="13"/>
  <c r="P199" i="13"/>
  <c r="Q199" i="13"/>
  <c r="R199" i="13"/>
  <c r="S199" i="13"/>
  <c r="BQ818" i="10"/>
  <c r="T199" i="13" s="1"/>
  <c r="BR818" i="10"/>
  <c r="U199" i="13" s="1"/>
  <c r="BT818" i="10"/>
  <c r="W199" i="13" s="1"/>
  <c r="AB199" i="13"/>
  <c r="AD199" i="13"/>
  <c r="AE199" i="13"/>
  <c r="AF199" i="13"/>
  <c r="A200" i="13"/>
  <c r="B200" i="13"/>
  <c r="C200" i="13"/>
  <c r="D200" i="13"/>
  <c r="E200" i="13"/>
  <c r="F200" i="13"/>
  <c r="G200" i="13"/>
  <c r="H200" i="13"/>
  <c r="I200" i="13"/>
  <c r="J200" i="13"/>
  <c r="K200" i="13"/>
  <c r="L200" i="13"/>
  <c r="M200" i="13"/>
  <c r="N200" i="13"/>
  <c r="O200" i="13"/>
  <c r="P200" i="13"/>
  <c r="Q200" i="13"/>
  <c r="R200" i="13"/>
  <c r="S200" i="13"/>
  <c r="T200" i="13"/>
  <c r="U200" i="13"/>
  <c r="V200" i="13"/>
  <c r="W200" i="13"/>
  <c r="X200" i="13"/>
  <c r="Y200" i="13"/>
  <c r="AB200" i="13"/>
  <c r="AD200" i="13"/>
  <c r="AE200" i="13"/>
  <c r="AF200" i="13"/>
  <c r="BW819" i="10"/>
  <c r="AG200" i="13" s="1"/>
  <c r="AL199" i="10"/>
  <c r="AX820" i="10" s="1"/>
  <c r="A201" i="13" s="1"/>
  <c r="B201" i="13"/>
  <c r="AZ820" i="10"/>
  <c r="BU820" i="10" s="1"/>
  <c r="X201" i="13" s="1"/>
  <c r="BE820" i="10"/>
  <c r="H201" i="13" s="1"/>
  <c r="BF820" i="10"/>
  <c r="I201" i="13" s="1"/>
  <c r="BG820" i="10"/>
  <c r="J201" i="13" s="1"/>
  <c r="BH820" i="10"/>
  <c r="K201" i="13" s="1"/>
  <c r="BI820" i="10"/>
  <c r="L201" i="13" s="1"/>
  <c r="BJ820" i="10"/>
  <c r="M201" i="13" s="1"/>
  <c r="N201" i="13"/>
  <c r="O201" i="13"/>
  <c r="P201" i="13"/>
  <c r="Q201" i="13"/>
  <c r="R201" i="13"/>
  <c r="S201" i="13"/>
  <c r="BQ820" i="10"/>
  <c r="T201" i="13" s="1"/>
  <c r="BR820" i="10"/>
  <c r="U201" i="13" s="1"/>
  <c r="BT820" i="10"/>
  <c r="W201" i="13" s="1"/>
  <c r="AB201" i="13"/>
  <c r="AD201" i="13"/>
  <c r="AE201" i="13"/>
  <c r="AF201" i="13"/>
  <c r="AL202" i="10"/>
  <c r="AX821" i="10" s="1"/>
  <c r="A202" i="13" s="1"/>
  <c r="B202" i="13"/>
  <c r="AZ821" i="10"/>
  <c r="BE821" i="10"/>
  <c r="H202" i="13" s="1"/>
  <c r="BF821" i="10"/>
  <c r="I202" i="13" s="1"/>
  <c r="BG821" i="10"/>
  <c r="J202" i="13" s="1"/>
  <c r="BH821" i="10"/>
  <c r="K202" i="13" s="1"/>
  <c r="BI821" i="10"/>
  <c r="L202" i="13" s="1"/>
  <c r="BJ821" i="10"/>
  <c r="M202" i="13" s="1"/>
  <c r="N202" i="13"/>
  <c r="O202" i="13"/>
  <c r="P202" i="13"/>
  <c r="Q202" i="13"/>
  <c r="R202" i="13"/>
  <c r="S202" i="13"/>
  <c r="BQ821" i="10"/>
  <c r="T202" i="13" s="1"/>
  <c r="BR821" i="10"/>
  <c r="U202" i="13" s="1"/>
  <c r="BT821" i="10"/>
  <c r="W202" i="13" s="1"/>
  <c r="AB202" i="13"/>
  <c r="AD202" i="13"/>
  <c r="AE202" i="13"/>
  <c r="AF202" i="13"/>
  <c r="AL205" i="10"/>
  <c r="AX822" i="10" s="1"/>
  <c r="A203" i="13" s="1"/>
  <c r="B203" i="13"/>
  <c r="AZ822" i="10"/>
  <c r="C203" i="13" s="1"/>
  <c r="BE822" i="10"/>
  <c r="H203" i="13" s="1"/>
  <c r="BF822" i="10"/>
  <c r="I203" i="13" s="1"/>
  <c r="BG822" i="10"/>
  <c r="J203" i="13" s="1"/>
  <c r="BH822" i="10"/>
  <c r="K203" i="13" s="1"/>
  <c r="BI822" i="10"/>
  <c r="L203" i="13" s="1"/>
  <c r="BJ822" i="10"/>
  <c r="M203" i="13" s="1"/>
  <c r="N203" i="13"/>
  <c r="O203" i="13"/>
  <c r="P203" i="13"/>
  <c r="Q203" i="13"/>
  <c r="R203" i="13"/>
  <c r="S203" i="13"/>
  <c r="BQ822" i="10"/>
  <c r="T203" i="13" s="1"/>
  <c r="BR822" i="10"/>
  <c r="U203" i="13" s="1"/>
  <c r="BT822" i="10"/>
  <c r="W203" i="13" s="1"/>
  <c r="AB203" i="13"/>
  <c r="AD203" i="13"/>
  <c r="AE203" i="13"/>
  <c r="AF203" i="13"/>
  <c r="AL208" i="10"/>
  <c r="AX823" i="10" s="1"/>
  <c r="A204" i="13" s="1"/>
  <c r="B204" i="13"/>
  <c r="AZ823" i="10"/>
  <c r="BD823" i="10" s="1"/>
  <c r="G204" i="13" s="1"/>
  <c r="BE823" i="10"/>
  <c r="H204" i="13" s="1"/>
  <c r="BF823" i="10"/>
  <c r="I204" i="13" s="1"/>
  <c r="BG823" i="10"/>
  <c r="J204" i="13" s="1"/>
  <c r="BH823" i="10"/>
  <c r="K204" i="13" s="1"/>
  <c r="BI823" i="10"/>
  <c r="L204" i="13" s="1"/>
  <c r="BJ823" i="10"/>
  <c r="M204" i="13" s="1"/>
  <c r="N204" i="13"/>
  <c r="O204" i="13"/>
  <c r="P204" i="13"/>
  <c r="Q204" i="13"/>
  <c r="R204" i="13"/>
  <c r="S204" i="13"/>
  <c r="BQ823" i="10"/>
  <c r="T204" i="13" s="1"/>
  <c r="BR823" i="10"/>
  <c r="U204" i="13" s="1"/>
  <c r="BT823" i="10"/>
  <c r="W204" i="13" s="1"/>
  <c r="AB204" i="13"/>
  <c r="AD204" i="13"/>
  <c r="AE204" i="13"/>
  <c r="AF204" i="13"/>
  <c r="AL211" i="10"/>
  <c r="AX824" i="10" s="1"/>
  <c r="A205" i="13" s="1"/>
  <c r="B205" i="13"/>
  <c r="AZ824" i="10"/>
  <c r="BB824" i="10" s="1"/>
  <c r="E205" i="13" s="1"/>
  <c r="BE824" i="10"/>
  <c r="H205" i="13" s="1"/>
  <c r="BF824" i="10"/>
  <c r="I205" i="13" s="1"/>
  <c r="BG824" i="10"/>
  <c r="J205" i="13" s="1"/>
  <c r="BH824" i="10"/>
  <c r="K205" i="13" s="1"/>
  <c r="BI824" i="10"/>
  <c r="L205" i="13" s="1"/>
  <c r="BJ824" i="10"/>
  <c r="M205" i="13" s="1"/>
  <c r="N205" i="13"/>
  <c r="O205" i="13"/>
  <c r="P205" i="13"/>
  <c r="Q205" i="13"/>
  <c r="R205" i="13"/>
  <c r="S205" i="13"/>
  <c r="BQ824" i="10"/>
  <c r="T205" i="13" s="1"/>
  <c r="BR824" i="10"/>
  <c r="U205" i="13" s="1"/>
  <c r="BT824" i="10"/>
  <c r="W205" i="13" s="1"/>
  <c r="BU824" i="10"/>
  <c r="X205" i="13" s="1"/>
  <c r="AB205" i="13"/>
  <c r="AD205" i="13"/>
  <c r="AE205" i="13"/>
  <c r="AF205" i="13"/>
  <c r="AL214" i="10"/>
  <c r="AX825" i="10" s="1"/>
  <c r="A206" i="13" s="1"/>
  <c r="B206" i="13"/>
  <c r="AZ825" i="10"/>
  <c r="BE825" i="10"/>
  <c r="H206" i="13" s="1"/>
  <c r="BF825" i="10"/>
  <c r="I206" i="13" s="1"/>
  <c r="BG825" i="10"/>
  <c r="J206" i="13" s="1"/>
  <c r="BH825" i="10"/>
  <c r="K206" i="13" s="1"/>
  <c r="BI825" i="10"/>
  <c r="L206" i="13" s="1"/>
  <c r="BJ825" i="10"/>
  <c r="M206" i="13" s="1"/>
  <c r="N206" i="13"/>
  <c r="O206" i="13"/>
  <c r="P206" i="13"/>
  <c r="Q206" i="13"/>
  <c r="R206" i="13"/>
  <c r="S206" i="13"/>
  <c r="BQ825" i="10"/>
  <c r="T206" i="13" s="1"/>
  <c r="BR825" i="10"/>
  <c r="U206" i="13" s="1"/>
  <c r="BT825" i="10"/>
  <c r="W206" i="13" s="1"/>
  <c r="AB206" i="13"/>
  <c r="AD206" i="13"/>
  <c r="AE206" i="13"/>
  <c r="AF206" i="13"/>
  <c r="AL217" i="10"/>
  <c r="AX826" i="10" s="1"/>
  <c r="A207" i="13" s="1"/>
  <c r="B207" i="13"/>
  <c r="AZ826" i="10"/>
  <c r="BE826" i="10"/>
  <c r="H207" i="13" s="1"/>
  <c r="BF826" i="10"/>
  <c r="I207" i="13" s="1"/>
  <c r="BG826" i="10"/>
  <c r="J207" i="13" s="1"/>
  <c r="BH826" i="10"/>
  <c r="K207" i="13" s="1"/>
  <c r="BI826" i="10"/>
  <c r="L207" i="13" s="1"/>
  <c r="BJ826" i="10"/>
  <c r="M207" i="13" s="1"/>
  <c r="N207" i="13"/>
  <c r="O207" i="13"/>
  <c r="P207" i="13"/>
  <c r="Q207" i="13"/>
  <c r="R207" i="13"/>
  <c r="S207" i="13"/>
  <c r="BQ826" i="10"/>
  <c r="T207" i="13" s="1"/>
  <c r="BR826" i="10"/>
  <c r="U207" i="13" s="1"/>
  <c r="BT826" i="10"/>
  <c r="W207" i="13" s="1"/>
  <c r="AB207" i="13"/>
  <c r="AD207" i="13"/>
  <c r="AE207" i="13"/>
  <c r="AF207" i="13"/>
  <c r="AL220" i="10"/>
  <c r="AX827" i="10" s="1"/>
  <c r="A208" i="13" s="1"/>
  <c r="B208" i="13"/>
  <c r="AZ827" i="10"/>
  <c r="BD827" i="10" s="1"/>
  <c r="G208" i="13" s="1"/>
  <c r="BE827" i="10"/>
  <c r="H208" i="13" s="1"/>
  <c r="BF827" i="10"/>
  <c r="I208" i="13" s="1"/>
  <c r="BG827" i="10"/>
  <c r="J208" i="13" s="1"/>
  <c r="BH827" i="10"/>
  <c r="K208" i="13" s="1"/>
  <c r="BI827" i="10"/>
  <c r="L208" i="13" s="1"/>
  <c r="BJ827" i="10"/>
  <c r="M208" i="13" s="1"/>
  <c r="N208" i="13"/>
  <c r="O208" i="13"/>
  <c r="P208" i="13"/>
  <c r="Q208" i="13"/>
  <c r="R208" i="13"/>
  <c r="S208" i="13"/>
  <c r="BQ827" i="10"/>
  <c r="T208" i="13" s="1"/>
  <c r="BR827" i="10"/>
  <c r="U208" i="13" s="1"/>
  <c r="BT827" i="10"/>
  <c r="W208" i="13" s="1"/>
  <c r="AB208" i="13"/>
  <c r="AD208" i="13"/>
  <c r="AE208" i="13"/>
  <c r="AF208" i="13"/>
  <c r="AL223" i="10"/>
  <c r="AX828" i="10" s="1"/>
  <c r="A209" i="13" s="1"/>
  <c r="B209" i="13"/>
  <c r="AZ828" i="10"/>
  <c r="BB828" i="10" s="1"/>
  <c r="E209" i="13" s="1"/>
  <c r="BE828" i="10"/>
  <c r="H209" i="13" s="1"/>
  <c r="BF828" i="10"/>
  <c r="I209" i="13" s="1"/>
  <c r="BG828" i="10"/>
  <c r="J209" i="13" s="1"/>
  <c r="BH828" i="10"/>
  <c r="K209" i="13" s="1"/>
  <c r="BI828" i="10"/>
  <c r="L209" i="13" s="1"/>
  <c r="BJ828" i="10"/>
  <c r="M209" i="13" s="1"/>
  <c r="N209" i="13"/>
  <c r="O209" i="13"/>
  <c r="P209" i="13"/>
  <c r="Q209" i="13"/>
  <c r="R209" i="13"/>
  <c r="S209" i="13"/>
  <c r="BQ828" i="10"/>
  <c r="T209" i="13" s="1"/>
  <c r="BR828" i="10"/>
  <c r="U209" i="13" s="1"/>
  <c r="BT828" i="10"/>
  <c r="W209" i="13" s="1"/>
  <c r="AB209" i="13"/>
  <c r="AD209" i="13"/>
  <c r="AE209" i="13"/>
  <c r="AF209" i="13"/>
  <c r="AL226" i="10"/>
  <c r="AX829" i="10" s="1"/>
  <c r="A210" i="13" s="1"/>
  <c r="B210" i="13"/>
  <c r="AZ829" i="10"/>
  <c r="BC829" i="10" s="1"/>
  <c r="F210" i="13" s="1"/>
  <c r="BE829" i="10"/>
  <c r="H210" i="13" s="1"/>
  <c r="BF829" i="10"/>
  <c r="I210" i="13" s="1"/>
  <c r="BG829" i="10"/>
  <c r="J210" i="13" s="1"/>
  <c r="BH829" i="10"/>
  <c r="K210" i="13" s="1"/>
  <c r="BI829" i="10"/>
  <c r="L210" i="13" s="1"/>
  <c r="BJ829" i="10"/>
  <c r="M210" i="13" s="1"/>
  <c r="N210" i="13"/>
  <c r="O210" i="13"/>
  <c r="P210" i="13"/>
  <c r="Q210" i="13"/>
  <c r="R210" i="13"/>
  <c r="S210" i="13"/>
  <c r="BQ829" i="10"/>
  <c r="T210" i="13" s="1"/>
  <c r="BR829" i="10"/>
  <c r="U210" i="13" s="1"/>
  <c r="BT829" i="10"/>
  <c r="W210" i="13" s="1"/>
  <c r="AB210" i="13"/>
  <c r="AD210" i="13"/>
  <c r="AE210" i="13"/>
  <c r="AF210" i="13"/>
  <c r="AL229" i="10"/>
  <c r="AX830" i="10" s="1"/>
  <c r="A211" i="13" s="1"/>
  <c r="B211" i="13"/>
  <c r="AZ830" i="10"/>
  <c r="C211" i="13" s="1"/>
  <c r="BE830" i="10"/>
  <c r="H211" i="13" s="1"/>
  <c r="BF830" i="10"/>
  <c r="I211" i="13" s="1"/>
  <c r="BG830" i="10"/>
  <c r="J211" i="13" s="1"/>
  <c r="BH830" i="10"/>
  <c r="K211" i="13" s="1"/>
  <c r="BI830" i="10"/>
  <c r="L211" i="13" s="1"/>
  <c r="BJ830" i="10"/>
  <c r="M211" i="13" s="1"/>
  <c r="N211" i="13"/>
  <c r="O211" i="13"/>
  <c r="P211" i="13"/>
  <c r="Q211" i="13"/>
  <c r="R211" i="13"/>
  <c r="S211" i="13"/>
  <c r="BQ830" i="10"/>
  <c r="T211" i="13" s="1"/>
  <c r="BR830" i="10"/>
  <c r="U211" i="13" s="1"/>
  <c r="BT830" i="10"/>
  <c r="W211" i="13" s="1"/>
  <c r="BV830" i="10"/>
  <c r="Y211" i="13" s="1"/>
  <c r="AB211" i="13"/>
  <c r="AD211" i="13"/>
  <c r="AE211" i="13"/>
  <c r="AF211" i="13"/>
  <c r="AL232" i="10"/>
  <c r="AX831" i="10" s="1"/>
  <c r="A212" i="13" s="1"/>
  <c r="B212" i="13"/>
  <c r="AZ831" i="10"/>
  <c r="BE831" i="10"/>
  <c r="H212" i="13" s="1"/>
  <c r="BF831" i="10"/>
  <c r="I212" i="13" s="1"/>
  <c r="BG831" i="10"/>
  <c r="J212" i="13" s="1"/>
  <c r="BH831" i="10"/>
  <c r="K212" i="13" s="1"/>
  <c r="BI831" i="10"/>
  <c r="L212" i="13" s="1"/>
  <c r="BJ831" i="10"/>
  <c r="M212" i="13" s="1"/>
  <c r="N212" i="13"/>
  <c r="O212" i="13"/>
  <c r="P212" i="13"/>
  <c r="Q212" i="13"/>
  <c r="R212" i="13"/>
  <c r="S212" i="13"/>
  <c r="BQ831" i="10"/>
  <c r="T212" i="13" s="1"/>
  <c r="BR831" i="10"/>
  <c r="U212" i="13" s="1"/>
  <c r="BT831" i="10"/>
  <c r="W212" i="13" s="1"/>
  <c r="AB212" i="13"/>
  <c r="AD212" i="13"/>
  <c r="AE212" i="13"/>
  <c r="AF212" i="13"/>
  <c r="A213" i="13"/>
  <c r="B213" i="13"/>
  <c r="C213" i="13"/>
  <c r="D213" i="13"/>
  <c r="E213" i="13"/>
  <c r="F213" i="13"/>
  <c r="G213" i="13"/>
  <c r="H213" i="13"/>
  <c r="I213" i="13"/>
  <c r="J213" i="13"/>
  <c r="K213" i="13"/>
  <c r="L213" i="13"/>
  <c r="M213" i="13"/>
  <c r="N213" i="13"/>
  <c r="O213" i="13"/>
  <c r="P213" i="13"/>
  <c r="Q213" i="13"/>
  <c r="R213" i="13"/>
  <c r="S213" i="13"/>
  <c r="T213" i="13"/>
  <c r="U213" i="13"/>
  <c r="V213" i="13"/>
  <c r="W213" i="13"/>
  <c r="X213" i="13"/>
  <c r="Y213" i="13"/>
  <c r="AB213" i="13"/>
  <c r="AD213" i="13"/>
  <c r="AE213" i="13"/>
  <c r="AF213" i="13"/>
  <c r="BW832" i="10"/>
  <c r="AG213" i="13" s="1"/>
  <c r="B214" i="13"/>
  <c r="AZ833" i="10"/>
  <c r="BD833" i="10" s="1"/>
  <c r="G214" i="13" s="1"/>
  <c r="BE833" i="10"/>
  <c r="H214" i="13" s="1"/>
  <c r="BF833" i="10"/>
  <c r="I214" i="13" s="1"/>
  <c r="BG833" i="10"/>
  <c r="J214" i="13" s="1"/>
  <c r="BH833" i="10"/>
  <c r="K214" i="13" s="1"/>
  <c r="BI833" i="10"/>
  <c r="L214" i="13" s="1"/>
  <c r="BJ833" i="10"/>
  <c r="M214" i="13" s="1"/>
  <c r="N214" i="13"/>
  <c r="O214" i="13"/>
  <c r="P214" i="13"/>
  <c r="Q214" i="13"/>
  <c r="R214" i="13"/>
  <c r="S214" i="13"/>
  <c r="BQ833" i="10"/>
  <c r="T214" i="13" s="1"/>
  <c r="BR833" i="10"/>
  <c r="BT833" i="10"/>
  <c r="W214" i="13" s="1"/>
  <c r="AB214" i="13"/>
  <c r="AD214" i="13"/>
  <c r="AE214" i="13"/>
  <c r="AF214" i="13"/>
  <c r="B215" i="13"/>
  <c r="AZ834" i="10"/>
  <c r="BD834" i="10" s="1"/>
  <c r="G215" i="13" s="1"/>
  <c r="BE834" i="10"/>
  <c r="H215" i="13" s="1"/>
  <c r="BF834" i="10"/>
  <c r="I215" i="13" s="1"/>
  <c r="BG834" i="10"/>
  <c r="J215" i="13" s="1"/>
  <c r="BH834" i="10"/>
  <c r="K215" i="13" s="1"/>
  <c r="BI834" i="10"/>
  <c r="L215" i="13" s="1"/>
  <c r="BJ834" i="10"/>
  <c r="M215" i="13" s="1"/>
  <c r="N215" i="13"/>
  <c r="O215" i="13"/>
  <c r="P215" i="13"/>
  <c r="Q215" i="13"/>
  <c r="R215" i="13"/>
  <c r="S215" i="13"/>
  <c r="BQ834" i="10"/>
  <c r="T215" i="13" s="1"/>
  <c r="BR834" i="10"/>
  <c r="BT834" i="10"/>
  <c r="W215" i="13" s="1"/>
  <c r="AB215" i="13"/>
  <c r="AD215" i="13"/>
  <c r="AE215" i="13"/>
  <c r="AF215" i="13"/>
  <c r="B264" i="10"/>
  <c r="AX835" i="10" s="1"/>
  <c r="A216" i="13" s="1"/>
  <c r="B216" i="13"/>
  <c r="AZ835" i="10"/>
  <c r="BS835" i="10" s="1"/>
  <c r="V216" i="13" s="1"/>
  <c r="BE835" i="10"/>
  <c r="H216" i="13" s="1"/>
  <c r="BF835" i="10"/>
  <c r="I216" i="13" s="1"/>
  <c r="BG835" i="10"/>
  <c r="J216" i="13" s="1"/>
  <c r="BH835" i="10"/>
  <c r="K216" i="13" s="1"/>
  <c r="BI835" i="10"/>
  <c r="L216" i="13" s="1"/>
  <c r="BJ835" i="10"/>
  <c r="M216" i="13" s="1"/>
  <c r="N216" i="13"/>
  <c r="O216" i="13"/>
  <c r="P216" i="13"/>
  <c r="Q216" i="13"/>
  <c r="R216" i="13"/>
  <c r="S216" i="13"/>
  <c r="BQ835" i="10"/>
  <c r="T216" i="13" s="1"/>
  <c r="BR835" i="10"/>
  <c r="U216" i="13" s="1"/>
  <c r="BT835" i="10"/>
  <c r="W216" i="13" s="1"/>
  <c r="AB216" i="13"/>
  <c r="AD216" i="13"/>
  <c r="AE216" i="13"/>
  <c r="AF216" i="13"/>
  <c r="B267" i="10"/>
  <c r="AX836" i="10" s="1"/>
  <c r="A217" i="13" s="1"/>
  <c r="B217" i="13"/>
  <c r="AZ836" i="10"/>
  <c r="C217" i="13" s="1"/>
  <c r="BE836" i="10"/>
  <c r="H217" i="13" s="1"/>
  <c r="BF836" i="10"/>
  <c r="I217" i="13" s="1"/>
  <c r="BG836" i="10"/>
  <c r="J217" i="13" s="1"/>
  <c r="BH836" i="10"/>
  <c r="K217" i="13" s="1"/>
  <c r="BI836" i="10"/>
  <c r="L217" i="13" s="1"/>
  <c r="BJ836" i="10"/>
  <c r="M217" i="13" s="1"/>
  <c r="N217" i="13"/>
  <c r="O217" i="13"/>
  <c r="P217" i="13"/>
  <c r="Q217" i="13"/>
  <c r="R217" i="13"/>
  <c r="S217" i="13"/>
  <c r="BQ836" i="10"/>
  <c r="T217" i="13" s="1"/>
  <c r="BR836" i="10"/>
  <c r="U217" i="13" s="1"/>
  <c r="BT836" i="10"/>
  <c r="W217" i="13" s="1"/>
  <c r="AB217" i="13"/>
  <c r="AD217" i="13"/>
  <c r="AE217" i="13"/>
  <c r="AF217" i="13"/>
  <c r="B270" i="10"/>
  <c r="AX837" i="10" s="1"/>
  <c r="A218" i="13" s="1"/>
  <c r="B218" i="13"/>
  <c r="AZ837" i="10"/>
  <c r="BE837" i="10"/>
  <c r="H218" i="13" s="1"/>
  <c r="BF837" i="10"/>
  <c r="I218" i="13" s="1"/>
  <c r="BG837" i="10"/>
  <c r="J218" i="13" s="1"/>
  <c r="BH837" i="10"/>
  <c r="K218" i="13" s="1"/>
  <c r="BI837" i="10"/>
  <c r="L218" i="13" s="1"/>
  <c r="BJ837" i="10"/>
  <c r="M218" i="13" s="1"/>
  <c r="N218" i="13"/>
  <c r="O218" i="13"/>
  <c r="P218" i="13"/>
  <c r="Q218" i="13"/>
  <c r="R218" i="13"/>
  <c r="S218" i="13"/>
  <c r="BQ837" i="10"/>
  <c r="T218" i="13" s="1"/>
  <c r="BR837" i="10"/>
  <c r="U218" i="13" s="1"/>
  <c r="BT837" i="10"/>
  <c r="W218" i="13" s="1"/>
  <c r="AB218" i="13"/>
  <c r="AD218" i="13"/>
  <c r="AE218" i="13"/>
  <c r="AF218" i="13"/>
  <c r="B273" i="10"/>
  <c r="AX838" i="10" s="1"/>
  <c r="A219" i="13" s="1"/>
  <c r="B219" i="13"/>
  <c r="AZ838" i="10"/>
  <c r="BU838" i="10" s="1"/>
  <c r="X219" i="13" s="1"/>
  <c r="BE838" i="10"/>
  <c r="H219" i="13" s="1"/>
  <c r="BF838" i="10"/>
  <c r="I219" i="13" s="1"/>
  <c r="BG838" i="10"/>
  <c r="J219" i="13" s="1"/>
  <c r="BH838" i="10"/>
  <c r="K219" i="13" s="1"/>
  <c r="BI838" i="10"/>
  <c r="L219" i="13" s="1"/>
  <c r="BJ838" i="10"/>
  <c r="M219" i="13" s="1"/>
  <c r="N219" i="13"/>
  <c r="O219" i="13"/>
  <c r="P219" i="13"/>
  <c r="Q219" i="13"/>
  <c r="R219" i="13"/>
  <c r="S219" i="13"/>
  <c r="BQ838" i="10"/>
  <c r="T219" i="13" s="1"/>
  <c r="BR838" i="10"/>
  <c r="U219" i="13" s="1"/>
  <c r="BT838" i="10"/>
  <c r="W219" i="13" s="1"/>
  <c r="AB219" i="13"/>
  <c r="AD219" i="13"/>
  <c r="AE219" i="13"/>
  <c r="AF219" i="13"/>
  <c r="B276" i="10"/>
  <c r="AX839" i="10" s="1"/>
  <c r="A220" i="13" s="1"/>
  <c r="B220" i="13"/>
  <c r="AZ839" i="10"/>
  <c r="BU839" i="10" s="1"/>
  <c r="X220" i="13" s="1"/>
  <c r="BE839" i="10"/>
  <c r="H220" i="13" s="1"/>
  <c r="BF839" i="10"/>
  <c r="I220" i="13" s="1"/>
  <c r="BG839" i="10"/>
  <c r="J220" i="13" s="1"/>
  <c r="BH839" i="10"/>
  <c r="K220" i="13" s="1"/>
  <c r="BI839" i="10"/>
  <c r="L220" i="13" s="1"/>
  <c r="BJ839" i="10"/>
  <c r="M220" i="13" s="1"/>
  <c r="N220" i="13"/>
  <c r="O220" i="13"/>
  <c r="P220" i="13"/>
  <c r="Q220" i="13"/>
  <c r="R220" i="13"/>
  <c r="S220" i="13"/>
  <c r="BQ839" i="10"/>
  <c r="T220" i="13" s="1"/>
  <c r="BR839" i="10"/>
  <c r="U220" i="13" s="1"/>
  <c r="BT839" i="10"/>
  <c r="W220" i="13" s="1"/>
  <c r="BV839" i="10"/>
  <c r="Y220" i="13" s="1"/>
  <c r="AB220" i="13"/>
  <c r="AD220" i="13"/>
  <c r="AE220" i="13"/>
  <c r="AF220" i="13"/>
  <c r="B279" i="10"/>
  <c r="AX840" i="10" s="1"/>
  <c r="A221" i="13" s="1"/>
  <c r="B221" i="13"/>
  <c r="AZ840" i="10"/>
  <c r="BE840" i="10"/>
  <c r="H221" i="13" s="1"/>
  <c r="BF840" i="10"/>
  <c r="I221" i="13" s="1"/>
  <c r="BG840" i="10"/>
  <c r="J221" i="13" s="1"/>
  <c r="BH840" i="10"/>
  <c r="K221" i="13" s="1"/>
  <c r="BI840" i="10"/>
  <c r="L221" i="13" s="1"/>
  <c r="BJ840" i="10"/>
  <c r="M221" i="13" s="1"/>
  <c r="N221" i="13"/>
  <c r="O221" i="13"/>
  <c r="P221" i="13"/>
  <c r="Q221" i="13"/>
  <c r="R221" i="13"/>
  <c r="S221" i="13"/>
  <c r="BQ840" i="10"/>
  <c r="T221" i="13" s="1"/>
  <c r="BR840" i="10"/>
  <c r="U221" i="13" s="1"/>
  <c r="BT840" i="10"/>
  <c r="W221" i="13" s="1"/>
  <c r="AB221" i="13"/>
  <c r="AD221" i="13"/>
  <c r="AE221" i="13"/>
  <c r="AF221" i="13"/>
  <c r="B282" i="10"/>
  <c r="AX841" i="10" s="1"/>
  <c r="A222" i="13" s="1"/>
  <c r="B222" i="13"/>
  <c r="AZ841" i="10"/>
  <c r="BE841" i="10"/>
  <c r="H222" i="13" s="1"/>
  <c r="BF841" i="10"/>
  <c r="I222" i="13" s="1"/>
  <c r="BG841" i="10"/>
  <c r="J222" i="13" s="1"/>
  <c r="BH841" i="10"/>
  <c r="K222" i="13" s="1"/>
  <c r="BI841" i="10"/>
  <c r="L222" i="13" s="1"/>
  <c r="BJ841" i="10"/>
  <c r="M222" i="13" s="1"/>
  <c r="N222" i="13"/>
  <c r="O222" i="13"/>
  <c r="P222" i="13"/>
  <c r="Q222" i="13"/>
  <c r="R222" i="13"/>
  <c r="S222" i="13"/>
  <c r="BQ841" i="10"/>
  <c r="T222" i="13" s="1"/>
  <c r="BR841" i="10"/>
  <c r="U222" i="13" s="1"/>
  <c r="BT841" i="10"/>
  <c r="W222" i="13" s="1"/>
  <c r="AB222" i="13"/>
  <c r="AD222" i="13"/>
  <c r="AE222" i="13"/>
  <c r="AF222" i="13"/>
  <c r="B285" i="10"/>
  <c r="AX842" i="10" s="1"/>
  <c r="A223" i="13" s="1"/>
  <c r="B223" i="13"/>
  <c r="AZ842" i="10"/>
  <c r="BE842" i="10"/>
  <c r="H223" i="13" s="1"/>
  <c r="BF842" i="10"/>
  <c r="I223" i="13" s="1"/>
  <c r="BG842" i="10"/>
  <c r="J223" i="13" s="1"/>
  <c r="BH842" i="10"/>
  <c r="K223" i="13" s="1"/>
  <c r="BI842" i="10"/>
  <c r="L223" i="13" s="1"/>
  <c r="BJ842" i="10"/>
  <c r="M223" i="13" s="1"/>
  <c r="N223" i="13"/>
  <c r="O223" i="13"/>
  <c r="P223" i="13"/>
  <c r="Q223" i="13"/>
  <c r="R223" i="13"/>
  <c r="S223" i="13"/>
  <c r="BQ842" i="10"/>
  <c r="T223" i="13" s="1"/>
  <c r="BR842" i="10"/>
  <c r="U223" i="13" s="1"/>
  <c r="BT842" i="10"/>
  <c r="W223" i="13" s="1"/>
  <c r="AB223" i="13"/>
  <c r="AD223" i="13"/>
  <c r="AE223" i="13"/>
  <c r="AF223" i="13"/>
  <c r="B288" i="10"/>
  <c r="AX843" i="10" s="1"/>
  <c r="A224" i="13" s="1"/>
  <c r="B224" i="13"/>
  <c r="AZ843" i="10"/>
  <c r="BE843" i="10"/>
  <c r="H224" i="13" s="1"/>
  <c r="BF843" i="10"/>
  <c r="I224" i="13" s="1"/>
  <c r="BG843" i="10"/>
  <c r="J224" i="13" s="1"/>
  <c r="BH843" i="10"/>
  <c r="K224" i="13" s="1"/>
  <c r="BI843" i="10"/>
  <c r="L224" i="13" s="1"/>
  <c r="BJ843" i="10"/>
  <c r="M224" i="13" s="1"/>
  <c r="N224" i="13"/>
  <c r="O224" i="13"/>
  <c r="P224" i="13"/>
  <c r="Q224" i="13"/>
  <c r="R224" i="13"/>
  <c r="S224" i="13"/>
  <c r="BQ843" i="10"/>
  <c r="T224" i="13" s="1"/>
  <c r="BR843" i="10"/>
  <c r="U224" i="13" s="1"/>
  <c r="BT843" i="10"/>
  <c r="W224" i="13" s="1"/>
  <c r="AB224" i="13"/>
  <c r="AD224" i="13"/>
  <c r="AE224" i="13"/>
  <c r="AF224" i="13"/>
  <c r="B291" i="10"/>
  <c r="AX844" i="10" s="1"/>
  <c r="A225" i="13" s="1"/>
  <c r="B225" i="13"/>
  <c r="AZ844" i="10"/>
  <c r="BC844" i="10" s="1"/>
  <c r="F225" i="13" s="1"/>
  <c r="BE844" i="10"/>
  <c r="H225" i="13" s="1"/>
  <c r="BF844" i="10"/>
  <c r="I225" i="13" s="1"/>
  <c r="BG844" i="10"/>
  <c r="J225" i="13" s="1"/>
  <c r="BH844" i="10"/>
  <c r="K225" i="13" s="1"/>
  <c r="BI844" i="10"/>
  <c r="L225" i="13" s="1"/>
  <c r="BJ844" i="10"/>
  <c r="M225" i="13" s="1"/>
  <c r="N225" i="13"/>
  <c r="O225" i="13"/>
  <c r="P225" i="13"/>
  <c r="Q225" i="13"/>
  <c r="R225" i="13"/>
  <c r="S225" i="13"/>
  <c r="BQ844" i="10"/>
  <c r="T225" i="13" s="1"/>
  <c r="BR844" i="10"/>
  <c r="U225" i="13" s="1"/>
  <c r="BT844" i="10"/>
  <c r="W225" i="13" s="1"/>
  <c r="AB225" i="13"/>
  <c r="AC225" i="13"/>
  <c r="AD225" i="13"/>
  <c r="AE225" i="13"/>
  <c r="AF225" i="13"/>
  <c r="B294" i="10"/>
  <c r="AX845" i="10" s="1"/>
  <c r="A226" i="13" s="1"/>
  <c r="B226" i="13"/>
  <c r="AZ845" i="10"/>
  <c r="BC845" i="10" s="1"/>
  <c r="F226" i="13" s="1"/>
  <c r="BE845" i="10"/>
  <c r="H226" i="13" s="1"/>
  <c r="BF845" i="10"/>
  <c r="I226" i="13" s="1"/>
  <c r="BG845" i="10"/>
  <c r="J226" i="13" s="1"/>
  <c r="BH845" i="10"/>
  <c r="K226" i="13" s="1"/>
  <c r="BI845" i="10"/>
  <c r="L226" i="13" s="1"/>
  <c r="BJ845" i="10"/>
  <c r="M226" i="13" s="1"/>
  <c r="N226" i="13"/>
  <c r="O226" i="13"/>
  <c r="P226" i="13"/>
  <c r="Q226" i="13"/>
  <c r="R226" i="13"/>
  <c r="S226" i="13"/>
  <c r="BQ845" i="10"/>
  <c r="T226" i="13" s="1"/>
  <c r="BR845" i="10"/>
  <c r="U226" i="13" s="1"/>
  <c r="BT845" i="10"/>
  <c r="W226" i="13" s="1"/>
  <c r="AB226" i="13"/>
  <c r="AD226" i="13"/>
  <c r="AE226" i="13"/>
  <c r="AF226" i="13"/>
  <c r="B320" i="10"/>
  <c r="AX846" i="10" s="1"/>
  <c r="A227" i="13" s="1"/>
  <c r="B227" i="13"/>
  <c r="AZ846" i="10"/>
  <c r="BE846" i="10"/>
  <c r="H227" i="13" s="1"/>
  <c r="BF846" i="10"/>
  <c r="I227" i="13" s="1"/>
  <c r="BG846" i="10"/>
  <c r="J227" i="13" s="1"/>
  <c r="BH846" i="10"/>
  <c r="K227" i="13" s="1"/>
  <c r="BI846" i="10"/>
  <c r="L227" i="13" s="1"/>
  <c r="BJ846" i="10"/>
  <c r="M227" i="13" s="1"/>
  <c r="N227" i="13"/>
  <c r="O227" i="13"/>
  <c r="P227" i="13"/>
  <c r="Q227" i="13"/>
  <c r="R227" i="13"/>
  <c r="S227" i="13"/>
  <c r="BQ846" i="10"/>
  <c r="T227" i="13" s="1"/>
  <c r="BR846" i="10"/>
  <c r="U227" i="13" s="1"/>
  <c r="BT846" i="10"/>
  <c r="W227" i="13" s="1"/>
  <c r="AB227" i="13"/>
  <c r="AD227" i="13"/>
  <c r="AE227" i="13"/>
  <c r="AF227" i="13"/>
  <c r="B323" i="10"/>
  <c r="AX847" i="10" s="1"/>
  <c r="A228" i="13" s="1"/>
  <c r="B228" i="13"/>
  <c r="AZ847" i="10"/>
  <c r="BE847" i="10"/>
  <c r="H228" i="13" s="1"/>
  <c r="BF847" i="10"/>
  <c r="I228" i="13" s="1"/>
  <c r="BG847" i="10"/>
  <c r="J228" i="13" s="1"/>
  <c r="BH847" i="10"/>
  <c r="K228" i="13" s="1"/>
  <c r="BI847" i="10"/>
  <c r="L228" i="13" s="1"/>
  <c r="BJ847" i="10"/>
  <c r="M228" i="13" s="1"/>
  <c r="N228" i="13"/>
  <c r="O228" i="13"/>
  <c r="P228" i="13"/>
  <c r="Q228" i="13"/>
  <c r="R228" i="13"/>
  <c r="S228" i="13"/>
  <c r="BQ847" i="10"/>
  <c r="T228" i="13" s="1"/>
  <c r="BR847" i="10"/>
  <c r="U228" i="13" s="1"/>
  <c r="BT847" i="10"/>
  <c r="W228" i="13" s="1"/>
  <c r="AB228" i="13"/>
  <c r="AD228" i="13"/>
  <c r="AE228" i="13"/>
  <c r="AF228" i="13"/>
  <c r="B326" i="10"/>
  <c r="AX848" i="10" s="1"/>
  <c r="A229" i="13" s="1"/>
  <c r="B229" i="13"/>
  <c r="AZ848" i="10"/>
  <c r="BE848" i="10"/>
  <c r="H229" i="13" s="1"/>
  <c r="BF848" i="10"/>
  <c r="I229" i="13" s="1"/>
  <c r="BG848" i="10"/>
  <c r="J229" i="13" s="1"/>
  <c r="BH848" i="10"/>
  <c r="K229" i="13" s="1"/>
  <c r="BI848" i="10"/>
  <c r="L229" i="13" s="1"/>
  <c r="BJ848" i="10"/>
  <c r="M229" i="13" s="1"/>
  <c r="N229" i="13"/>
  <c r="O229" i="13"/>
  <c r="P229" i="13"/>
  <c r="Q229" i="13"/>
  <c r="R229" i="13"/>
  <c r="S229" i="13"/>
  <c r="BQ848" i="10"/>
  <c r="T229" i="13" s="1"/>
  <c r="BR848" i="10"/>
  <c r="U229" i="13" s="1"/>
  <c r="BT848" i="10"/>
  <c r="W229" i="13" s="1"/>
  <c r="AB229" i="13"/>
  <c r="AD229" i="13"/>
  <c r="AE229" i="13"/>
  <c r="AF229" i="13"/>
  <c r="B329" i="10"/>
  <c r="AX849" i="10" s="1"/>
  <c r="A230" i="13" s="1"/>
  <c r="B230" i="13"/>
  <c r="AZ849" i="10"/>
  <c r="BE849" i="10"/>
  <c r="H230" i="13" s="1"/>
  <c r="BF849" i="10"/>
  <c r="I230" i="13" s="1"/>
  <c r="BG849" i="10"/>
  <c r="J230" i="13" s="1"/>
  <c r="BH849" i="10"/>
  <c r="K230" i="13" s="1"/>
  <c r="BI849" i="10"/>
  <c r="L230" i="13" s="1"/>
  <c r="BJ849" i="10"/>
  <c r="M230" i="13" s="1"/>
  <c r="N230" i="13"/>
  <c r="O230" i="13"/>
  <c r="P230" i="13"/>
  <c r="Q230" i="13"/>
  <c r="R230" i="13"/>
  <c r="S230" i="13"/>
  <c r="BQ849" i="10"/>
  <c r="T230" i="13" s="1"/>
  <c r="BR849" i="10"/>
  <c r="U230" i="13" s="1"/>
  <c r="BT849" i="10"/>
  <c r="W230" i="13" s="1"/>
  <c r="AB230" i="13"/>
  <c r="AD230" i="13"/>
  <c r="AE230" i="13"/>
  <c r="AF230" i="13"/>
  <c r="B332" i="10"/>
  <c r="AX850" i="10" s="1"/>
  <c r="A231" i="13" s="1"/>
  <c r="B231" i="13"/>
  <c r="AZ850" i="10"/>
  <c r="BE850" i="10"/>
  <c r="H231" i="13" s="1"/>
  <c r="BF850" i="10"/>
  <c r="I231" i="13" s="1"/>
  <c r="BG850" i="10"/>
  <c r="J231" i="13" s="1"/>
  <c r="BH850" i="10"/>
  <c r="K231" i="13" s="1"/>
  <c r="BI850" i="10"/>
  <c r="L231" i="13" s="1"/>
  <c r="BJ850" i="10"/>
  <c r="M231" i="13" s="1"/>
  <c r="N231" i="13"/>
  <c r="O231" i="13"/>
  <c r="P231" i="13"/>
  <c r="Q231" i="13"/>
  <c r="R231" i="13"/>
  <c r="S231" i="13"/>
  <c r="BQ850" i="10"/>
  <c r="T231" i="13" s="1"/>
  <c r="BR850" i="10"/>
  <c r="U231" i="13" s="1"/>
  <c r="BT850" i="10"/>
  <c r="W231" i="13" s="1"/>
  <c r="AB231" i="13"/>
  <c r="AD231" i="13"/>
  <c r="AE231" i="13"/>
  <c r="AF231" i="13"/>
  <c r="B335" i="10"/>
  <c r="AX851" i="10" s="1"/>
  <c r="A232" i="13" s="1"/>
  <c r="B232" i="13"/>
  <c r="AZ851" i="10"/>
  <c r="BE851" i="10"/>
  <c r="H232" i="13" s="1"/>
  <c r="BF851" i="10"/>
  <c r="I232" i="13" s="1"/>
  <c r="BG851" i="10"/>
  <c r="J232" i="13" s="1"/>
  <c r="BH851" i="10"/>
  <c r="K232" i="13" s="1"/>
  <c r="BI851" i="10"/>
  <c r="L232" i="13" s="1"/>
  <c r="BJ851" i="10"/>
  <c r="M232" i="13" s="1"/>
  <c r="N232" i="13"/>
  <c r="O232" i="13"/>
  <c r="P232" i="13"/>
  <c r="Q232" i="13"/>
  <c r="R232" i="13"/>
  <c r="S232" i="13"/>
  <c r="BQ851" i="10"/>
  <c r="T232" i="13" s="1"/>
  <c r="BR851" i="10"/>
  <c r="U232" i="13" s="1"/>
  <c r="BT851" i="10"/>
  <c r="W232" i="13" s="1"/>
  <c r="BV851" i="10"/>
  <c r="Y232" i="13" s="1"/>
  <c r="AB232" i="13"/>
  <c r="AD232" i="13"/>
  <c r="AE232" i="13"/>
  <c r="AF232" i="13"/>
  <c r="B338" i="10"/>
  <c r="AX852" i="10" s="1"/>
  <c r="A233" i="13" s="1"/>
  <c r="B233" i="13"/>
  <c r="AZ852" i="10"/>
  <c r="BE852" i="10"/>
  <c r="H233" i="13" s="1"/>
  <c r="BF852" i="10"/>
  <c r="I233" i="13" s="1"/>
  <c r="BG852" i="10"/>
  <c r="J233" i="13" s="1"/>
  <c r="BH852" i="10"/>
  <c r="K233" i="13" s="1"/>
  <c r="BI852" i="10"/>
  <c r="L233" i="13" s="1"/>
  <c r="BJ852" i="10"/>
  <c r="M233" i="13" s="1"/>
  <c r="N233" i="13"/>
  <c r="O233" i="13"/>
  <c r="P233" i="13"/>
  <c r="Q233" i="13"/>
  <c r="R233" i="13"/>
  <c r="S233" i="13"/>
  <c r="BQ852" i="10"/>
  <c r="T233" i="13" s="1"/>
  <c r="BR852" i="10"/>
  <c r="U233" i="13" s="1"/>
  <c r="BT852" i="10"/>
  <c r="W233" i="13" s="1"/>
  <c r="AB233" i="13"/>
  <c r="AD233" i="13"/>
  <c r="AE233" i="13"/>
  <c r="AF233" i="13"/>
  <c r="B341" i="10"/>
  <c r="AX853" i="10" s="1"/>
  <c r="A234" i="13" s="1"/>
  <c r="B234" i="13"/>
  <c r="AZ853" i="10"/>
  <c r="BE853" i="10"/>
  <c r="H234" i="13" s="1"/>
  <c r="BF853" i="10"/>
  <c r="I234" i="13" s="1"/>
  <c r="BG853" i="10"/>
  <c r="J234" i="13" s="1"/>
  <c r="BH853" i="10"/>
  <c r="K234" i="13" s="1"/>
  <c r="BI853" i="10"/>
  <c r="L234" i="13" s="1"/>
  <c r="BJ853" i="10"/>
  <c r="M234" i="13" s="1"/>
  <c r="N234" i="13"/>
  <c r="O234" i="13"/>
  <c r="P234" i="13"/>
  <c r="Q234" i="13"/>
  <c r="R234" i="13"/>
  <c r="S234" i="13"/>
  <c r="BQ853" i="10"/>
  <c r="T234" i="13" s="1"/>
  <c r="BR853" i="10"/>
  <c r="U234" i="13" s="1"/>
  <c r="BT853" i="10"/>
  <c r="W234" i="13" s="1"/>
  <c r="AB234" i="13"/>
  <c r="AD234" i="13"/>
  <c r="AE234" i="13"/>
  <c r="AF234" i="13"/>
  <c r="B344" i="10"/>
  <c r="AX854" i="10" s="1"/>
  <c r="A235" i="13" s="1"/>
  <c r="B235" i="13"/>
  <c r="AZ854" i="10"/>
  <c r="BD854" i="10" s="1"/>
  <c r="G235" i="13" s="1"/>
  <c r="BE854" i="10"/>
  <c r="H235" i="13" s="1"/>
  <c r="BF854" i="10"/>
  <c r="I235" i="13" s="1"/>
  <c r="BG854" i="10"/>
  <c r="J235" i="13" s="1"/>
  <c r="BH854" i="10"/>
  <c r="K235" i="13" s="1"/>
  <c r="BI854" i="10"/>
  <c r="L235" i="13" s="1"/>
  <c r="BJ854" i="10"/>
  <c r="M235" i="13" s="1"/>
  <c r="N235" i="13"/>
  <c r="O235" i="13"/>
  <c r="P235" i="13"/>
  <c r="Q235" i="13"/>
  <c r="R235" i="13"/>
  <c r="S235" i="13"/>
  <c r="BQ854" i="10"/>
  <c r="T235" i="13" s="1"/>
  <c r="BR854" i="10"/>
  <c r="U235" i="13" s="1"/>
  <c r="BT854" i="10"/>
  <c r="W235" i="13" s="1"/>
  <c r="AB235" i="13"/>
  <c r="AD235" i="13"/>
  <c r="AE235" i="13"/>
  <c r="AF235" i="13"/>
  <c r="B347" i="10"/>
  <c r="AX855" i="10" s="1"/>
  <c r="A236" i="13" s="1"/>
  <c r="B236" i="13"/>
  <c r="AZ855" i="10"/>
  <c r="BE855" i="10"/>
  <c r="H236" i="13" s="1"/>
  <c r="BF855" i="10"/>
  <c r="I236" i="13" s="1"/>
  <c r="BG855" i="10"/>
  <c r="J236" i="13" s="1"/>
  <c r="BH855" i="10"/>
  <c r="K236" i="13" s="1"/>
  <c r="BI855" i="10"/>
  <c r="L236" i="13" s="1"/>
  <c r="BJ855" i="10"/>
  <c r="M236" i="13" s="1"/>
  <c r="N236" i="13"/>
  <c r="O236" i="13"/>
  <c r="P236" i="13"/>
  <c r="Q236" i="13"/>
  <c r="R236" i="13"/>
  <c r="S236" i="13"/>
  <c r="BQ855" i="10"/>
  <c r="T236" i="13" s="1"/>
  <c r="BR855" i="10"/>
  <c r="U236" i="13" s="1"/>
  <c r="BT855" i="10"/>
  <c r="W236" i="13" s="1"/>
  <c r="AB236" i="13"/>
  <c r="AD236" i="13"/>
  <c r="AE236" i="13"/>
  <c r="AF236" i="13"/>
  <c r="B350" i="10"/>
  <c r="AX856" i="10" s="1"/>
  <c r="A237" i="13" s="1"/>
  <c r="B237" i="13"/>
  <c r="AZ856" i="10"/>
  <c r="C237" i="13" s="1"/>
  <c r="BE856" i="10"/>
  <c r="H237" i="13" s="1"/>
  <c r="BF856" i="10"/>
  <c r="I237" i="13" s="1"/>
  <c r="BG856" i="10"/>
  <c r="J237" i="13" s="1"/>
  <c r="BH856" i="10"/>
  <c r="K237" i="13" s="1"/>
  <c r="BI856" i="10"/>
  <c r="L237" i="13" s="1"/>
  <c r="BJ856" i="10"/>
  <c r="M237" i="13" s="1"/>
  <c r="N237" i="13"/>
  <c r="O237" i="13"/>
  <c r="P237" i="13"/>
  <c r="Q237" i="13"/>
  <c r="R237" i="13"/>
  <c r="S237" i="13"/>
  <c r="BQ856" i="10"/>
  <c r="T237" i="13" s="1"/>
  <c r="BR856" i="10"/>
  <c r="U237" i="13" s="1"/>
  <c r="BT856" i="10"/>
  <c r="W237" i="13" s="1"/>
  <c r="AB237" i="13"/>
  <c r="AD237" i="13"/>
  <c r="AE237" i="13"/>
  <c r="AF237" i="13"/>
  <c r="B353" i="10"/>
  <c r="AX857" i="10" s="1"/>
  <c r="A238" i="13" s="1"/>
  <c r="B238" i="13"/>
  <c r="AZ857" i="10"/>
  <c r="BE857" i="10"/>
  <c r="H238" i="13" s="1"/>
  <c r="BF857" i="10"/>
  <c r="I238" i="13" s="1"/>
  <c r="BG857" i="10"/>
  <c r="J238" i="13" s="1"/>
  <c r="BH857" i="10"/>
  <c r="K238" i="13" s="1"/>
  <c r="BI857" i="10"/>
  <c r="L238" i="13" s="1"/>
  <c r="BJ857" i="10"/>
  <c r="M238" i="13" s="1"/>
  <c r="N238" i="13"/>
  <c r="O238" i="13"/>
  <c r="P238" i="13"/>
  <c r="Q238" i="13"/>
  <c r="R238" i="13"/>
  <c r="S238" i="13"/>
  <c r="BQ857" i="10"/>
  <c r="T238" i="13" s="1"/>
  <c r="BR857" i="10"/>
  <c r="U238" i="13" s="1"/>
  <c r="BT857" i="10"/>
  <c r="W238" i="13" s="1"/>
  <c r="AB238" i="13"/>
  <c r="AD238" i="13"/>
  <c r="AE238" i="13"/>
  <c r="AF238" i="13"/>
  <c r="B356" i="10"/>
  <c r="AX858" i="10" s="1"/>
  <c r="A239" i="13" s="1"/>
  <c r="B239" i="13"/>
  <c r="AZ858" i="10"/>
  <c r="BE858" i="10"/>
  <c r="H239" i="13" s="1"/>
  <c r="BF858" i="10"/>
  <c r="I239" i="13" s="1"/>
  <c r="BG858" i="10"/>
  <c r="J239" i="13" s="1"/>
  <c r="BH858" i="10"/>
  <c r="K239" i="13" s="1"/>
  <c r="BI858" i="10"/>
  <c r="L239" i="13" s="1"/>
  <c r="BJ858" i="10"/>
  <c r="M239" i="13" s="1"/>
  <c r="N239" i="13"/>
  <c r="O239" i="13"/>
  <c r="P239" i="13"/>
  <c r="Q239" i="13"/>
  <c r="R239" i="13"/>
  <c r="S239" i="13"/>
  <c r="BQ858" i="10"/>
  <c r="T239" i="13" s="1"/>
  <c r="BR858" i="10"/>
  <c r="U239" i="13" s="1"/>
  <c r="BT858" i="10"/>
  <c r="W239" i="13" s="1"/>
  <c r="AB239" i="13"/>
  <c r="AD239" i="13"/>
  <c r="AE239" i="13"/>
  <c r="AF239" i="13"/>
  <c r="A240" i="13"/>
  <c r="B240" i="13"/>
  <c r="C240" i="13"/>
  <c r="D240" i="13"/>
  <c r="E240" i="13"/>
  <c r="F240" i="13"/>
  <c r="G240" i="13"/>
  <c r="H240" i="13"/>
  <c r="I240" i="13"/>
  <c r="J240" i="13"/>
  <c r="K240" i="13"/>
  <c r="L240" i="13"/>
  <c r="M240" i="13"/>
  <c r="N240" i="13"/>
  <c r="O240" i="13"/>
  <c r="P240" i="13"/>
  <c r="Q240" i="13"/>
  <c r="R240" i="13"/>
  <c r="S240" i="13"/>
  <c r="T240" i="13"/>
  <c r="U240" i="13"/>
  <c r="V240" i="13"/>
  <c r="W240" i="13"/>
  <c r="X240" i="13"/>
  <c r="Y240" i="13"/>
  <c r="AB240" i="13"/>
  <c r="AD240" i="13"/>
  <c r="AE240" i="13"/>
  <c r="AF240" i="13"/>
  <c r="BW859" i="10"/>
  <c r="AG240" i="13" s="1"/>
  <c r="B241" i="13"/>
  <c r="AZ860" i="10"/>
  <c r="BB860" i="10" s="1"/>
  <c r="E241" i="13" s="1"/>
  <c r="BE860" i="10"/>
  <c r="H241" i="13" s="1"/>
  <c r="BF860" i="10"/>
  <c r="I241" i="13" s="1"/>
  <c r="BG860" i="10"/>
  <c r="J241" i="13" s="1"/>
  <c r="BH860" i="10"/>
  <c r="K241" i="13" s="1"/>
  <c r="BI860" i="10"/>
  <c r="L241" i="13" s="1"/>
  <c r="BJ860" i="10"/>
  <c r="N241" i="13"/>
  <c r="O241" i="13"/>
  <c r="P241" i="13"/>
  <c r="Q241" i="13"/>
  <c r="R241" i="13"/>
  <c r="S241" i="13"/>
  <c r="BQ860" i="10"/>
  <c r="T241" i="13" s="1"/>
  <c r="BR860" i="10"/>
  <c r="U241" i="13" s="1"/>
  <c r="BT860" i="10"/>
  <c r="W241" i="13" s="1"/>
  <c r="AB241" i="13"/>
  <c r="AD241" i="13"/>
  <c r="AE241" i="13"/>
  <c r="AF241" i="13"/>
  <c r="B242" i="13"/>
  <c r="AZ861" i="10"/>
  <c r="BB861" i="10" s="1"/>
  <c r="E242" i="13" s="1"/>
  <c r="BE861" i="10"/>
  <c r="H242" i="13" s="1"/>
  <c r="BF861" i="10"/>
  <c r="I242" i="13" s="1"/>
  <c r="BG861" i="10"/>
  <c r="J242" i="13" s="1"/>
  <c r="BH861" i="10"/>
  <c r="K242" i="13" s="1"/>
  <c r="BI861" i="10"/>
  <c r="L242" i="13" s="1"/>
  <c r="BJ861" i="10"/>
  <c r="M242" i="13" s="1"/>
  <c r="N242" i="13"/>
  <c r="O242" i="13"/>
  <c r="P242" i="13"/>
  <c r="Q242" i="13"/>
  <c r="R242" i="13"/>
  <c r="S242" i="13"/>
  <c r="BQ861" i="10"/>
  <c r="T242" i="13" s="1"/>
  <c r="BR861" i="10"/>
  <c r="U242" i="13" s="1"/>
  <c r="BT861" i="10"/>
  <c r="W242" i="13" s="1"/>
  <c r="AB242" i="13"/>
  <c r="AD242" i="13"/>
  <c r="AE242" i="13"/>
  <c r="AF242" i="13"/>
  <c r="N264" i="10"/>
  <c r="AX862" i="10" s="1"/>
  <c r="A243" i="13" s="1"/>
  <c r="B243" i="13"/>
  <c r="AZ862" i="10"/>
  <c r="BE862" i="10"/>
  <c r="H243" i="13" s="1"/>
  <c r="BF862" i="10"/>
  <c r="I243" i="13" s="1"/>
  <c r="BG862" i="10"/>
  <c r="J243" i="13" s="1"/>
  <c r="BH862" i="10"/>
  <c r="K243" i="13" s="1"/>
  <c r="BI862" i="10"/>
  <c r="L243" i="13" s="1"/>
  <c r="BJ862" i="10"/>
  <c r="M243" i="13" s="1"/>
  <c r="N243" i="13"/>
  <c r="O243" i="13"/>
  <c r="P243" i="13"/>
  <c r="Q243" i="13"/>
  <c r="R243" i="13"/>
  <c r="S243" i="13"/>
  <c r="BQ862" i="10"/>
  <c r="T243" i="13" s="1"/>
  <c r="BR862" i="10"/>
  <c r="U243" i="13" s="1"/>
  <c r="BT862" i="10"/>
  <c r="W243" i="13" s="1"/>
  <c r="AB243" i="13"/>
  <c r="AD243" i="13"/>
  <c r="AE243" i="13"/>
  <c r="AF243" i="13"/>
  <c r="N267" i="10"/>
  <c r="AX863" i="10" s="1"/>
  <c r="A244" i="13" s="1"/>
  <c r="B244" i="13"/>
  <c r="AZ863" i="10"/>
  <c r="BS863" i="10" s="1"/>
  <c r="V244" i="13" s="1"/>
  <c r="BE863" i="10"/>
  <c r="H244" i="13" s="1"/>
  <c r="BF863" i="10"/>
  <c r="I244" i="13" s="1"/>
  <c r="BG863" i="10"/>
  <c r="J244" i="13" s="1"/>
  <c r="BH863" i="10"/>
  <c r="K244" i="13" s="1"/>
  <c r="BI863" i="10"/>
  <c r="L244" i="13" s="1"/>
  <c r="BJ863" i="10"/>
  <c r="M244" i="13" s="1"/>
  <c r="N244" i="13"/>
  <c r="O244" i="13"/>
  <c r="P244" i="13"/>
  <c r="Q244" i="13"/>
  <c r="R244" i="13"/>
  <c r="S244" i="13"/>
  <c r="BQ863" i="10"/>
  <c r="T244" i="13" s="1"/>
  <c r="BR863" i="10"/>
  <c r="U244" i="13" s="1"/>
  <c r="BT863" i="10"/>
  <c r="W244" i="13" s="1"/>
  <c r="AB244" i="13"/>
  <c r="AD244" i="13"/>
  <c r="AE244" i="13"/>
  <c r="AF244" i="13"/>
  <c r="N270" i="10"/>
  <c r="AX864" i="10" s="1"/>
  <c r="A245" i="13" s="1"/>
  <c r="B245" i="13"/>
  <c r="AZ864" i="10"/>
  <c r="BS864" i="10" s="1"/>
  <c r="V245" i="13" s="1"/>
  <c r="BE864" i="10"/>
  <c r="H245" i="13" s="1"/>
  <c r="BF864" i="10"/>
  <c r="I245" i="13" s="1"/>
  <c r="BG864" i="10"/>
  <c r="J245" i="13" s="1"/>
  <c r="BH864" i="10"/>
  <c r="K245" i="13" s="1"/>
  <c r="BI864" i="10"/>
  <c r="L245" i="13" s="1"/>
  <c r="BJ864" i="10"/>
  <c r="M245" i="13" s="1"/>
  <c r="N245" i="13"/>
  <c r="O245" i="13"/>
  <c r="P245" i="13"/>
  <c r="Q245" i="13"/>
  <c r="R245" i="13"/>
  <c r="S245" i="13"/>
  <c r="BQ864" i="10"/>
  <c r="T245" i="13" s="1"/>
  <c r="BR864" i="10"/>
  <c r="U245" i="13" s="1"/>
  <c r="BT864" i="10"/>
  <c r="W245" i="13" s="1"/>
  <c r="AB245" i="13"/>
  <c r="AD245" i="13"/>
  <c r="AE245" i="13"/>
  <c r="AF245" i="13"/>
  <c r="N273" i="10"/>
  <c r="AX865" i="10" s="1"/>
  <c r="A246" i="13" s="1"/>
  <c r="B246" i="13"/>
  <c r="AZ865" i="10"/>
  <c r="BE865" i="10"/>
  <c r="H246" i="13" s="1"/>
  <c r="BF865" i="10"/>
  <c r="I246" i="13" s="1"/>
  <c r="BG865" i="10"/>
  <c r="J246" i="13" s="1"/>
  <c r="BH865" i="10"/>
  <c r="K246" i="13" s="1"/>
  <c r="BI865" i="10"/>
  <c r="L246" i="13" s="1"/>
  <c r="BJ865" i="10"/>
  <c r="M246" i="13" s="1"/>
  <c r="N246" i="13"/>
  <c r="O246" i="13"/>
  <c r="P246" i="13"/>
  <c r="Q246" i="13"/>
  <c r="R246" i="13"/>
  <c r="S246" i="13"/>
  <c r="BQ865" i="10"/>
  <c r="T246" i="13" s="1"/>
  <c r="BR865" i="10"/>
  <c r="U246" i="13" s="1"/>
  <c r="BT865" i="10"/>
  <c r="W246" i="13" s="1"/>
  <c r="AB246" i="13"/>
  <c r="AD246" i="13"/>
  <c r="AE246" i="13"/>
  <c r="AF246" i="13"/>
  <c r="N276" i="10"/>
  <c r="AX866" i="10" s="1"/>
  <c r="A247" i="13" s="1"/>
  <c r="B247" i="13"/>
  <c r="AZ866" i="10"/>
  <c r="BB866" i="10" s="1"/>
  <c r="E247" i="13" s="1"/>
  <c r="BE866" i="10"/>
  <c r="H247" i="13" s="1"/>
  <c r="BF866" i="10"/>
  <c r="I247" i="13" s="1"/>
  <c r="BG866" i="10"/>
  <c r="J247" i="13" s="1"/>
  <c r="BH866" i="10"/>
  <c r="K247" i="13" s="1"/>
  <c r="BI866" i="10"/>
  <c r="L247" i="13" s="1"/>
  <c r="BJ866" i="10"/>
  <c r="M247" i="13" s="1"/>
  <c r="N247" i="13"/>
  <c r="O247" i="13"/>
  <c r="P247" i="13"/>
  <c r="Q247" i="13"/>
  <c r="R247" i="13"/>
  <c r="S247" i="13"/>
  <c r="BQ866" i="10"/>
  <c r="T247" i="13" s="1"/>
  <c r="BR866" i="10"/>
  <c r="U247" i="13" s="1"/>
  <c r="BT866" i="10"/>
  <c r="W247" i="13" s="1"/>
  <c r="AB247" i="13"/>
  <c r="AD247" i="13"/>
  <c r="AE247" i="13"/>
  <c r="AF247" i="13"/>
  <c r="N279" i="10"/>
  <c r="AX867" i="10" s="1"/>
  <c r="A248" i="13" s="1"/>
  <c r="B248" i="13"/>
  <c r="AZ867" i="10"/>
  <c r="BE867" i="10"/>
  <c r="H248" i="13" s="1"/>
  <c r="BF867" i="10"/>
  <c r="I248" i="13" s="1"/>
  <c r="BG867" i="10"/>
  <c r="J248" i="13" s="1"/>
  <c r="BH867" i="10"/>
  <c r="K248" i="13" s="1"/>
  <c r="BI867" i="10"/>
  <c r="L248" i="13" s="1"/>
  <c r="BJ867" i="10"/>
  <c r="M248" i="13" s="1"/>
  <c r="N248" i="13"/>
  <c r="O248" i="13"/>
  <c r="P248" i="13"/>
  <c r="Q248" i="13"/>
  <c r="R248" i="13"/>
  <c r="S248" i="13"/>
  <c r="BQ867" i="10"/>
  <c r="T248" i="13" s="1"/>
  <c r="BR867" i="10"/>
  <c r="U248" i="13" s="1"/>
  <c r="BT867" i="10"/>
  <c r="W248" i="13" s="1"/>
  <c r="AB248" i="13"/>
  <c r="AD248" i="13"/>
  <c r="AE248" i="13"/>
  <c r="AF248" i="13"/>
  <c r="N282" i="10"/>
  <c r="AX868" i="10" s="1"/>
  <c r="A249" i="13" s="1"/>
  <c r="B249" i="13"/>
  <c r="AZ868" i="10"/>
  <c r="BB868" i="10" s="1"/>
  <c r="E249" i="13" s="1"/>
  <c r="BE868" i="10"/>
  <c r="H249" i="13" s="1"/>
  <c r="BF868" i="10"/>
  <c r="I249" i="13" s="1"/>
  <c r="BG868" i="10"/>
  <c r="J249" i="13" s="1"/>
  <c r="BH868" i="10"/>
  <c r="K249" i="13" s="1"/>
  <c r="BI868" i="10"/>
  <c r="L249" i="13" s="1"/>
  <c r="BJ868" i="10"/>
  <c r="M249" i="13" s="1"/>
  <c r="N249" i="13"/>
  <c r="O249" i="13"/>
  <c r="P249" i="13"/>
  <c r="Q249" i="13"/>
  <c r="R249" i="13"/>
  <c r="S249" i="13"/>
  <c r="BQ868" i="10"/>
  <c r="T249" i="13" s="1"/>
  <c r="BR868" i="10"/>
  <c r="U249" i="13" s="1"/>
  <c r="BT868" i="10"/>
  <c r="W249" i="13" s="1"/>
  <c r="AB249" i="13"/>
  <c r="AD249" i="13"/>
  <c r="AE249" i="13"/>
  <c r="AF249" i="13"/>
  <c r="N285" i="10"/>
  <c r="AX869" i="10" s="1"/>
  <c r="A250" i="13" s="1"/>
  <c r="B250" i="13"/>
  <c r="AZ869" i="10"/>
  <c r="BE869" i="10"/>
  <c r="H250" i="13" s="1"/>
  <c r="BF869" i="10"/>
  <c r="I250" i="13" s="1"/>
  <c r="BG869" i="10"/>
  <c r="J250" i="13" s="1"/>
  <c r="BH869" i="10"/>
  <c r="K250" i="13" s="1"/>
  <c r="BI869" i="10"/>
  <c r="L250" i="13" s="1"/>
  <c r="BJ869" i="10"/>
  <c r="M250" i="13" s="1"/>
  <c r="N250" i="13"/>
  <c r="O250" i="13"/>
  <c r="P250" i="13"/>
  <c r="Q250" i="13"/>
  <c r="R250" i="13"/>
  <c r="S250" i="13"/>
  <c r="BQ869" i="10"/>
  <c r="T250" i="13" s="1"/>
  <c r="BR869" i="10"/>
  <c r="U250" i="13" s="1"/>
  <c r="BT869" i="10"/>
  <c r="W250" i="13" s="1"/>
  <c r="AB250" i="13"/>
  <c r="AD250" i="13"/>
  <c r="AE250" i="13"/>
  <c r="AF250" i="13"/>
  <c r="N288" i="10"/>
  <c r="AX870" i="10" s="1"/>
  <c r="A251" i="13" s="1"/>
  <c r="B251" i="13"/>
  <c r="AZ870" i="10"/>
  <c r="BE870" i="10"/>
  <c r="H251" i="13" s="1"/>
  <c r="BF870" i="10"/>
  <c r="I251" i="13" s="1"/>
  <c r="BG870" i="10"/>
  <c r="J251" i="13" s="1"/>
  <c r="BH870" i="10"/>
  <c r="K251" i="13" s="1"/>
  <c r="BI870" i="10"/>
  <c r="L251" i="13" s="1"/>
  <c r="BJ870" i="10"/>
  <c r="M251" i="13" s="1"/>
  <c r="N251" i="13"/>
  <c r="O251" i="13"/>
  <c r="P251" i="13"/>
  <c r="Q251" i="13"/>
  <c r="R251" i="13"/>
  <c r="S251" i="13"/>
  <c r="BQ870" i="10"/>
  <c r="T251" i="13" s="1"/>
  <c r="BR870" i="10"/>
  <c r="U251" i="13" s="1"/>
  <c r="BT870" i="10"/>
  <c r="W251" i="13" s="1"/>
  <c r="AB251" i="13"/>
  <c r="AD251" i="13"/>
  <c r="AE251" i="13"/>
  <c r="AF251" i="13"/>
  <c r="N291" i="10"/>
  <c r="AX871" i="10" s="1"/>
  <c r="A252" i="13" s="1"/>
  <c r="B252" i="13"/>
  <c r="AZ871" i="10"/>
  <c r="BE871" i="10"/>
  <c r="H252" i="13" s="1"/>
  <c r="BF871" i="10"/>
  <c r="I252" i="13" s="1"/>
  <c r="BG871" i="10"/>
  <c r="J252" i="13" s="1"/>
  <c r="BH871" i="10"/>
  <c r="K252" i="13" s="1"/>
  <c r="BI871" i="10"/>
  <c r="L252" i="13" s="1"/>
  <c r="BJ871" i="10"/>
  <c r="M252" i="13" s="1"/>
  <c r="N252" i="13"/>
  <c r="O252" i="13"/>
  <c r="P252" i="13"/>
  <c r="Q252" i="13"/>
  <c r="R252" i="13"/>
  <c r="S252" i="13"/>
  <c r="BQ871" i="10"/>
  <c r="T252" i="13" s="1"/>
  <c r="BR871" i="10"/>
  <c r="U252" i="13" s="1"/>
  <c r="BT871" i="10"/>
  <c r="W252" i="13" s="1"/>
  <c r="AB252" i="13"/>
  <c r="AD252" i="13"/>
  <c r="AE252" i="13"/>
  <c r="AF252" i="13"/>
  <c r="N294" i="10"/>
  <c r="AX872" i="10" s="1"/>
  <c r="A253" i="13" s="1"/>
  <c r="B253" i="13"/>
  <c r="AZ872" i="10"/>
  <c r="BE872" i="10"/>
  <c r="H253" i="13" s="1"/>
  <c r="BF872" i="10"/>
  <c r="I253" i="13" s="1"/>
  <c r="BG872" i="10"/>
  <c r="J253" i="13" s="1"/>
  <c r="BH872" i="10"/>
  <c r="K253" i="13" s="1"/>
  <c r="BI872" i="10"/>
  <c r="L253" i="13" s="1"/>
  <c r="BJ872" i="10"/>
  <c r="M253" i="13" s="1"/>
  <c r="N253" i="13"/>
  <c r="O253" i="13"/>
  <c r="P253" i="13"/>
  <c r="Q253" i="13"/>
  <c r="R253" i="13"/>
  <c r="S253" i="13"/>
  <c r="BQ872" i="10"/>
  <c r="T253" i="13" s="1"/>
  <c r="BR872" i="10"/>
  <c r="U253" i="13" s="1"/>
  <c r="BT872" i="10"/>
  <c r="W253" i="13" s="1"/>
  <c r="AB253" i="13"/>
  <c r="AD253" i="13"/>
  <c r="AE253" i="13"/>
  <c r="AF253" i="13"/>
  <c r="N320" i="10"/>
  <c r="AX873" i="10" s="1"/>
  <c r="A254" i="13" s="1"/>
  <c r="B254" i="13"/>
  <c r="AZ873" i="10"/>
  <c r="C254" i="13" s="1"/>
  <c r="BE873" i="10"/>
  <c r="H254" i="13" s="1"/>
  <c r="BF873" i="10"/>
  <c r="I254" i="13" s="1"/>
  <c r="BG873" i="10"/>
  <c r="J254" i="13" s="1"/>
  <c r="BH873" i="10"/>
  <c r="K254" i="13" s="1"/>
  <c r="BI873" i="10"/>
  <c r="L254" i="13" s="1"/>
  <c r="BJ873" i="10"/>
  <c r="M254" i="13" s="1"/>
  <c r="N254" i="13"/>
  <c r="O254" i="13"/>
  <c r="P254" i="13"/>
  <c r="Q254" i="13"/>
  <c r="R254" i="13"/>
  <c r="S254" i="13"/>
  <c r="BQ873" i="10"/>
  <c r="T254" i="13" s="1"/>
  <c r="BR873" i="10"/>
  <c r="U254" i="13" s="1"/>
  <c r="BT873" i="10"/>
  <c r="W254" i="13" s="1"/>
  <c r="AB254" i="13"/>
  <c r="AD254" i="13"/>
  <c r="AE254" i="13"/>
  <c r="AF254" i="13"/>
  <c r="N323" i="10"/>
  <c r="AX874" i="10" s="1"/>
  <c r="A255" i="13" s="1"/>
  <c r="B255" i="13"/>
  <c r="AZ874" i="10"/>
  <c r="BS874" i="10" s="1"/>
  <c r="V255" i="13" s="1"/>
  <c r="BE874" i="10"/>
  <c r="H255" i="13" s="1"/>
  <c r="BF874" i="10"/>
  <c r="I255" i="13" s="1"/>
  <c r="BG874" i="10"/>
  <c r="J255" i="13" s="1"/>
  <c r="BH874" i="10"/>
  <c r="K255" i="13" s="1"/>
  <c r="BI874" i="10"/>
  <c r="L255" i="13" s="1"/>
  <c r="BJ874" i="10"/>
  <c r="M255" i="13" s="1"/>
  <c r="N255" i="13"/>
  <c r="O255" i="13"/>
  <c r="P255" i="13"/>
  <c r="Q255" i="13"/>
  <c r="R255" i="13"/>
  <c r="S255" i="13"/>
  <c r="BQ874" i="10"/>
  <c r="T255" i="13" s="1"/>
  <c r="BR874" i="10"/>
  <c r="U255" i="13" s="1"/>
  <c r="BT874" i="10"/>
  <c r="W255" i="13" s="1"/>
  <c r="AB255" i="13"/>
  <c r="AD255" i="13"/>
  <c r="AE255" i="13"/>
  <c r="AF255" i="13"/>
  <c r="N326" i="10"/>
  <c r="AX875" i="10" s="1"/>
  <c r="A256" i="13" s="1"/>
  <c r="B256" i="13"/>
  <c r="AZ875" i="10"/>
  <c r="BE875" i="10"/>
  <c r="H256" i="13" s="1"/>
  <c r="BF875" i="10"/>
  <c r="I256" i="13" s="1"/>
  <c r="BG875" i="10"/>
  <c r="J256" i="13" s="1"/>
  <c r="BH875" i="10"/>
  <c r="K256" i="13" s="1"/>
  <c r="BI875" i="10"/>
  <c r="L256" i="13" s="1"/>
  <c r="BJ875" i="10"/>
  <c r="M256" i="13" s="1"/>
  <c r="N256" i="13"/>
  <c r="O256" i="13"/>
  <c r="P256" i="13"/>
  <c r="Q256" i="13"/>
  <c r="R256" i="13"/>
  <c r="S256" i="13"/>
  <c r="BQ875" i="10"/>
  <c r="T256" i="13" s="1"/>
  <c r="BR875" i="10"/>
  <c r="U256" i="13" s="1"/>
  <c r="BT875" i="10"/>
  <c r="W256" i="13" s="1"/>
  <c r="AB256" i="13"/>
  <c r="AD256" i="13"/>
  <c r="AE256" i="13"/>
  <c r="AF256" i="13"/>
  <c r="N329" i="10"/>
  <c r="AX876" i="10" s="1"/>
  <c r="A257" i="13" s="1"/>
  <c r="B257" i="13"/>
  <c r="AZ876" i="10"/>
  <c r="BE876" i="10"/>
  <c r="H257" i="13" s="1"/>
  <c r="BF876" i="10"/>
  <c r="I257" i="13" s="1"/>
  <c r="BG876" i="10"/>
  <c r="J257" i="13" s="1"/>
  <c r="BH876" i="10"/>
  <c r="K257" i="13" s="1"/>
  <c r="BI876" i="10"/>
  <c r="L257" i="13" s="1"/>
  <c r="BJ876" i="10"/>
  <c r="M257" i="13" s="1"/>
  <c r="N257" i="13"/>
  <c r="O257" i="13"/>
  <c r="P257" i="13"/>
  <c r="Q257" i="13"/>
  <c r="R257" i="13"/>
  <c r="S257" i="13"/>
  <c r="BQ876" i="10"/>
  <c r="T257" i="13" s="1"/>
  <c r="BR876" i="10"/>
  <c r="U257" i="13" s="1"/>
  <c r="BT876" i="10"/>
  <c r="W257" i="13" s="1"/>
  <c r="BV876" i="10"/>
  <c r="Y257" i="13" s="1"/>
  <c r="AB257" i="13"/>
  <c r="AD257" i="13"/>
  <c r="AE257" i="13"/>
  <c r="AF257" i="13"/>
  <c r="N332" i="10"/>
  <c r="AX877" i="10" s="1"/>
  <c r="A258" i="13" s="1"/>
  <c r="B258" i="13"/>
  <c r="AZ877" i="10"/>
  <c r="BD877" i="10" s="1"/>
  <c r="G258" i="13" s="1"/>
  <c r="BE877" i="10"/>
  <c r="H258" i="13" s="1"/>
  <c r="BF877" i="10"/>
  <c r="I258" i="13" s="1"/>
  <c r="BG877" i="10"/>
  <c r="J258" i="13" s="1"/>
  <c r="BH877" i="10"/>
  <c r="K258" i="13" s="1"/>
  <c r="BI877" i="10"/>
  <c r="L258" i="13" s="1"/>
  <c r="BJ877" i="10"/>
  <c r="M258" i="13" s="1"/>
  <c r="N258" i="13"/>
  <c r="O258" i="13"/>
  <c r="P258" i="13"/>
  <c r="Q258" i="13"/>
  <c r="R258" i="13"/>
  <c r="S258" i="13"/>
  <c r="BQ877" i="10"/>
  <c r="T258" i="13" s="1"/>
  <c r="BR877" i="10"/>
  <c r="U258" i="13" s="1"/>
  <c r="BT877" i="10"/>
  <c r="W258" i="13" s="1"/>
  <c r="AB258" i="13"/>
  <c r="AD258" i="13"/>
  <c r="AE258" i="13"/>
  <c r="AF258" i="13"/>
  <c r="N335" i="10"/>
  <c r="AX878" i="10" s="1"/>
  <c r="A259" i="13" s="1"/>
  <c r="B259" i="13"/>
  <c r="AZ878" i="10"/>
  <c r="BE878" i="10"/>
  <c r="H259" i="13" s="1"/>
  <c r="BF878" i="10"/>
  <c r="I259" i="13" s="1"/>
  <c r="BG878" i="10"/>
  <c r="J259" i="13" s="1"/>
  <c r="BH878" i="10"/>
  <c r="K259" i="13" s="1"/>
  <c r="BI878" i="10"/>
  <c r="L259" i="13" s="1"/>
  <c r="BJ878" i="10"/>
  <c r="M259" i="13" s="1"/>
  <c r="N259" i="13"/>
  <c r="O259" i="13"/>
  <c r="P259" i="13"/>
  <c r="Q259" i="13"/>
  <c r="R259" i="13"/>
  <c r="S259" i="13"/>
  <c r="BQ878" i="10"/>
  <c r="T259" i="13" s="1"/>
  <c r="BR878" i="10"/>
  <c r="U259" i="13" s="1"/>
  <c r="BT878" i="10"/>
  <c r="W259" i="13" s="1"/>
  <c r="AB259" i="13"/>
  <c r="AD259" i="13"/>
  <c r="AE259" i="13"/>
  <c r="AF259" i="13"/>
  <c r="N338" i="10"/>
  <c r="AX879" i="10" s="1"/>
  <c r="A260" i="13" s="1"/>
  <c r="B260" i="13"/>
  <c r="AZ879" i="10"/>
  <c r="BE879" i="10"/>
  <c r="H260" i="13" s="1"/>
  <c r="BF879" i="10"/>
  <c r="I260" i="13" s="1"/>
  <c r="BG879" i="10"/>
  <c r="J260" i="13" s="1"/>
  <c r="BH879" i="10"/>
  <c r="K260" i="13" s="1"/>
  <c r="BI879" i="10"/>
  <c r="L260" i="13" s="1"/>
  <c r="BJ879" i="10"/>
  <c r="M260" i="13" s="1"/>
  <c r="N260" i="13"/>
  <c r="O260" i="13"/>
  <c r="P260" i="13"/>
  <c r="Q260" i="13"/>
  <c r="R260" i="13"/>
  <c r="S260" i="13"/>
  <c r="BQ879" i="10"/>
  <c r="T260" i="13" s="1"/>
  <c r="BR879" i="10"/>
  <c r="U260" i="13" s="1"/>
  <c r="BT879" i="10"/>
  <c r="W260" i="13" s="1"/>
  <c r="AB260" i="13"/>
  <c r="AD260" i="13"/>
  <c r="AE260" i="13"/>
  <c r="AF260" i="13"/>
  <c r="N341" i="10"/>
  <c r="AX880" i="10" s="1"/>
  <c r="A261" i="13" s="1"/>
  <c r="B261" i="13"/>
  <c r="AZ880" i="10"/>
  <c r="BC880" i="10" s="1"/>
  <c r="F261" i="13" s="1"/>
  <c r="BE880" i="10"/>
  <c r="H261" i="13" s="1"/>
  <c r="BF880" i="10"/>
  <c r="I261" i="13" s="1"/>
  <c r="BG880" i="10"/>
  <c r="J261" i="13" s="1"/>
  <c r="BH880" i="10"/>
  <c r="K261" i="13" s="1"/>
  <c r="BI880" i="10"/>
  <c r="L261" i="13" s="1"/>
  <c r="BJ880" i="10"/>
  <c r="M261" i="13" s="1"/>
  <c r="N261" i="13"/>
  <c r="O261" i="13"/>
  <c r="P261" i="13"/>
  <c r="Q261" i="13"/>
  <c r="R261" i="13"/>
  <c r="S261" i="13"/>
  <c r="BQ880" i="10"/>
  <c r="T261" i="13" s="1"/>
  <c r="BR880" i="10"/>
  <c r="U261" i="13" s="1"/>
  <c r="BT880" i="10"/>
  <c r="W261" i="13" s="1"/>
  <c r="AB261" i="13"/>
  <c r="AD261" i="13"/>
  <c r="AE261" i="13"/>
  <c r="AF261" i="13"/>
  <c r="N344" i="10"/>
  <c r="AX881" i="10" s="1"/>
  <c r="A262" i="13" s="1"/>
  <c r="B262" i="13"/>
  <c r="AZ881" i="10"/>
  <c r="C262" i="13" s="1"/>
  <c r="BE881" i="10"/>
  <c r="H262" i="13" s="1"/>
  <c r="BF881" i="10"/>
  <c r="I262" i="13" s="1"/>
  <c r="BG881" i="10"/>
  <c r="J262" i="13" s="1"/>
  <c r="BH881" i="10"/>
  <c r="K262" i="13" s="1"/>
  <c r="BI881" i="10"/>
  <c r="L262" i="13" s="1"/>
  <c r="BJ881" i="10"/>
  <c r="M262" i="13" s="1"/>
  <c r="N262" i="13"/>
  <c r="O262" i="13"/>
  <c r="P262" i="13"/>
  <c r="Q262" i="13"/>
  <c r="R262" i="13"/>
  <c r="S262" i="13"/>
  <c r="BQ881" i="10"/>
  <c r="T262" i="13" s="1"/>
  <c r="BR881" i="10"/>
  <c r="U262" i="13" s="1"/>
  <c r="BT881" i="10"/>
  <c r="W262" i="13" s="1"/>
  <c r="AB262" i="13"/>
  <c r="AD262" i="13"/>
  <c r="AE262" i="13"/>
  <c r="AF262" i="13"/>
  <c r="N347" i="10"/>
  <c r="AX882" i="10" s="1"/>
  <c r="A263" i="13" s="1"/>
  <c r="B263" i="13"/>
  <c r="AZ882" i="10"/>
  <c r="BE882" i="10"/>
  <c r="H263" i="13" s="1"/>
  <c r="BF882" i="10"/>
  <c r="I263" i="13" s="1"/>
  <c r="BG882" i="10"/>
  <c r="J263" i="13" s="1"/>
  <c r="BH882" i="10"/>
  <c r="K263" i="13" s="1"/>
  <c r="BI882" i="10"/>
  <c r="L263" i="13" s="1"/>
  <c r="BJ882" i="10"/>
  <c r="M263" i="13" s="1"/>
  <c r="N263" i="13"/>
  <c r="O263" i="13"/>
  <c r="P263" i="13"/>
  <c r="Q263" i="13"/>
  <c r="R263" i="13"/>
  <c r="S263" i="13"/>
  <c r="BQ882" i="10"/>
  <c r="T263" i="13" s="1"/>
  <c r="BR882" i="10"/>
  <c r="U263" i="13" s="1"/>
  <c r="BT882" i="10"/>
  <c r="W263" i="13" s="1"/>
  <c r="BV882" i="10"/>
  <c r="Y263" i="13" s="1"/>
  <c r="AB263" i="13"/>
  <c r="AD263" i="13"/>
  <c r="AE263" i="13"/>
  <c r="AF263" i="13"/>
  <c r="N350" i="10"/>
  <c r="AX883" i="10" s="1"/>
  <c r="A264" i="13" s="1"/>
  <c r="B264" i="13"/>
  <c r="AZ883" i="10"/>
  <c r="BE883" i="10"/>
  <c r="H264" i="13" s="1"/>
  <c r="BF883" i="10"/>
  <c r="I264" i="13" s="1"/>
  <c r="BG883" i="10"/>
  <c r="J264" i="13" s="1"/>
  <c r="BH883" i="10"/>
  <c r="K264" i="13" s="1"/>
  <c r="BI883" i="10"/>
  <c r="L264" i="13" s="1"/>
  <c r="BJ883" i="10"/>
  <c r="M264" i="13" s="1"/>
  <c r="N264" i="13"/>
  <c r="O264" i="13"/>
  <c r="P264" i="13"/>
  <c r="Q264" i="13"/>
  <c r="R264" i="13"/>
  <c r="S264" i="13"/>
  <c r="BQ883" i="10"/>
  <c r="T264" i="13" s="1"/>
  <c r="BR883" i="10"/>
  <c r="U264" i="13" s="1"/>
  <c r="BT883" i="10"/>
  <c r="W264" i="13" s="1"/>
  <c r="AB264" i="13"/>
  <c r="AD264" i="13"/>
  <c r="AE264" i="13"/>
  <c r="AF264" i="13"/>
  <c r="N353" i="10"/>
  <c r="AX884" i="10" s="1"/>
  <c r="A265" i="13" s="1"/>
  <c r="B265" i="13"/>
  <c r="AZ884" i="10"/>
  <c r="BW884" i="10" s="1"/>
  <c r="AG265" i="13" s="1"/>
  <c r="BE884" i="10"/>
  <c r="H265" i="13" s="1"/>
  <c r="BF884" i="10"/>
  <c r="I265" i="13" s="1"/>
  <c r="BG884" i="10"/>
  <c r="J265" i="13" s="1"/>
  <c r="BH884" i="10"/>
  <c r="K265" i="13" s="1"/>
  <c r="BI884" i="10"/>
  <c r="L265" i="13" s="1"/>
  <c r="BJ884" i="10"/>
  <c r="M265" i="13" s="1"/>
  <c r="N265" i="13"/>
  <c r="O265" i="13"/>
  <c r="P265" i="13"/>
  <c r="Q265" i="13"/>
  <c r="R265" i="13"/>
  <c r="S265" i="13"/>
  <c r="BQ884" i="10"/>
  <c r="T265" i="13" s="1"/>
  <c r="BR884" i="10"/>
  <c r="U265" i="13" s="1"/>
  <c r="BT884" i="10"/>
  <c r="W265" i="13" s="1"/>
  <c r="BV884" i="10"/>
  <c r="Y265" i="13" s="1"/>
  <c r="AB265" i="13"/>
  <c r="AD265" i="13"/>
  <c r="AE265" i="13"/>
  <c r="AF265" i="13"/>
  <c r="N356" i="10"/>
  <c r="AX885" i="10" s="1"/>
  <c r="A266" i="13" s="1"/>
  <c r="B266" i="13"/>
  <c r="AZ885" i="10"/>
  <c r="BE885" i="10"/>
  <c r="H266" i="13" s="1"/>
  <c r="BF885" i="10"/>
  <c r="I266" i="13" s="1"/>
  <c r="BG885" i="10"/>
  <c r="J266" i="13" s="1"/>
  <c r="BH885" i="10"/>
  <c r="K266" i="13" s="1"/>
  <c r="BI885" i="10"/>
  <c r="L266" i="13" s="1"/>
  <c r="BJ885" i="10"/>
  <c r="M266" i="13" s="1"/>
  <c r="N266" i="13"/>
  <c r="O266" i="13"/>
  <c r="P266" i="13"/>
  <c r="Q266" i="13"/>
  <c r="R266" i="13"/>
  <c r="S266" i="13"/>
  <c r="BQ885" i="10"/>
  <c r="T266" i="13" s="1"/>
  <c r="BR885" i="10"/>
  <c r="U266" i="13" s="1"/>
  <c r="BT885" i="10"/>
  <c r="W266" i="13" s="1"/>
  <c r="AB266" i="13"/>
  <c r="AD266" i="13"/>
  <c r="AE266" i="13"/>
  <c r="AF266" i="13"/>
  <c r="A267" i="13"/>
  <c r="B267" i="13"/>
  <c r="C267" i="13"/>
  <c r="D267" i="13"/>
  <c r="E267" i="13"/>
  <c r="F267" i="13"/>
  <c r="G267" i="13"/>
  <c r="H267" i="13"/>
  <c r="I267" i="13"/>
  <c r="J267" i="13"/>
  <c r="K267" i="13"/>
  <c r="L267" i="13"/>
  <c r="M267" i="13"/>
  <c r="N267" i="13"/>
  <c r="O267" i="13"/>
  <c r="P267" i="13"/>
  <c r="Q267" i="13"/>
  <c r="R267" i="13"/>
  <c r="S267" i="13"/>
  <c r="T267" i="13"/>
  <c r="U267" i="13"/>
  <c r="V267" i="13"/>
  <c r="W267" i="13"/>
  <c r="X267" i="13"/>
  <c r="Y267" i="13"/>
  <c r="AB267" i="13"/>
  <c r="AD267" i="13"/>
  <c r="AE267" i="13"/>
  <c r="AF267" i="13"/>
  <c r="BW886" i="10"/>
  <c r="AG267" i="13" s="1"/>
  <c r="B268" i="13"/>
  <c r="AZ887" i="10"/>
  <c r="BE887" i="10"/>
  <c r="H268" i="13" s="1"/>
  <c r="BF887" i="10"/>
  <c r="I268" i="13" s="1"/>
  <c r="BG887" i="10"/>
  <c r="BH887" i="10"/>
  <c r="K268" i="13" s="1"/>
  <c r="BI887" i="10"/>
  <c r="L268" i="13" s="1"/>
  <c r="BJ887" i="10"/>
  <c r="M268" i="13" s="1"/>
  <c r="N268" i="13"/>
  <c r="O268" i="13"/>
  <c r="P268" i="13"/>
  <c r="Q268" i="13"/>
  <c r="R268" i="13"/>
  <c r="S268" i="13"/>
  <c r="BQ887" i="10"/>
  <c r="T268" i="13" s="1"/>
  <c r="BR887" i="10"/>
  <c r="BT887" i="10"/>
  <c r="W268" i="13" s="1"/>
  <c r="AB268" i="13"/>
  <c r="AD268" i="13"/>
  <c r="AE268" i="13"/>
  <c r="AF268" i="13"/>
  <c r="B269" i="13"/>
  <c r="AZ888" i="10"/>
  <c r="BE888" i="10"/>
  <c r="H269" i="13" s="1"/>
  <c r="BF888" i="10"/>
  <c r="I269" i="13" s="1"/>
  <c r="BG888" i="10"/>
  <c r="J269" i="13" s="1"/>
  <c r="BH888" i="10"/>
  <c r="K269" i="13" s="1"/>
  <c r="BI888" i="10"/>
  <c r="L269" i="13" s="1"/>
  <c r="BJ888" i="10"/>
  <c r="M269" i="13" s="1"/>
  <c r="N269" i="13"/>
  <c r="O269" i="13"/>
  <c r="P269" i="13"/>
  <c r="Q269" i="13"/>
  <c r="R269" i="13"/>
  <c r="S269" i="13"/>
  <c r="BQ888" i="10"/>
  <c r="T269" i="13" s="1"/>
  <c r="BR888" i="10"/>
  <c r="U269" i="13" s="1"/>
  <c r="BT888" i="10"/>
  <c r="W269" i="13" s="1"/>
  <c r="AB269" i="13"/>
  <c r="AD269" i="13"/>
  <c r="AE269" i="13"/>
  <c r="AF269" i="13"/>
  <c r="B270" i="13"/>
  <c r="AZ889" i="10"/>
  <c r="C270" i="13" s="1"/>
  <c r="BE889" i="10"/>
  <c r="H270" i="13" s="1"/>
  <c r="BF889" i="10"/>
  <c r="I270" i="13" s="1"/>
  <c r="BG889" i="10"/>
  <c r="J270" i="13" s="1"/>
  <c r="BH889" i="10"/>
  <c r="K270" i="13" s="1"/>
  <c r="BI889" i="10"/>
  <c r="L270" i="13" s="1"/>
  <c r="BJ889" i="10"/>
  <c r="M270" i="13" s="1"/>
  <c r="N270" i="13"/>
  <c r="O270" i="13"/>
  <c r="P270" i="13"/>
  <c r="Q270" i="13"/>
  <c r="R270" i="13"/>
  <c r="S270" i="13"/>
  <c r="BQ889" i="10"/>
  <c r="T270" i="13" s="1"/>
  <c r="BR889" i="10"/>
  <c r="BT889" i="10"/>
  <c r="W270" i="13" s="1"/>
  <c r="AB270" i="13"/>
  <c r="AD270" i="13"/>
  <c r="AE270" i="13"/>
  <c r="AF270" i="13"/>
  <c r="B271" i="13"/>
  <c r="AZ890" i="10"/>
  <c r="BE890" i="10"/>
  <c r="H271" i="13" s="1"/>
  <c r="BF890" i="10"/>
  <c r="I271" i="13" s="1"/>
  <c r="BG890" i="10"/>
  <c r="BH890" i="10"/>
  <c r="K271" i="13" s="1"/>
  <c r="BI890" i="10"/>
  <c r="L271" i="13" s="1"/>
  <c r="BJ890" i="10"/>
  <c r="M271" i="13" s="1"/>
  <c r="N271" i="13"/>
  <c r="O271" i="13"/>
  <c r="P271" i="13"/>
  <c r="Q271" i="13"/>
  <c r="R271" i="13"/>
  <c r="S271" i="13"/>
  <c r="BQ890" i="10"/>
  <c r="T271" i="13" s="1"/>
  <c r="BR890" i="10"/>
  <c r="BT890" i="10"/>
  <c r="W271" i="13" s="1"/>
  <c r="AB271" i="13"/>
  <c r="AD271" i="13"/>
  <c r="AE271" i="13"/>
  <c r="AF271" i="13"/>
  <c r="B272" i="13"/>
  <c r="AZ891" i="10"/>
  <c r="BC891" i="10" s="1"/>
  <c r="F272" i="13" s="1"/>
  <c r="BE891" i="10"/>
  <c r="H272" i="13" s="1"/>
  <c r="BF891" i="10"/>
  <c r="I272" i="13" s="1"/>
  <c r="BG891" i="10"/>
  <c r="J272" i="13" s="1"/>
  <c r="BH891" i="10"/>
  <c r="K272" i="13" s="1"/>
  <c r="BI891" i="10"/>
  <c r="L272" i="13" s="1"/>
  <c r="BJ891" i="10"/>
  <c r="M272" i="13" s="1"/>
  <c r="N272" i="13"/>
  <c r="O272" i="13"/>
  <c r="P272" i="13"/>
  <c r="Q272" i="13"/>
  <c r="R272" i="13"/>
  <c r="S272" i="13"/>
  <c r="BQ891" i="10"/>
  <c r="T272" i="13" s="1"/>
  <c r="BR891" i="10"/>
  <c r="U272" i="13" s="1"/>
  <c r="BT891" i="10"/>
  <c r="W272" i="13" s="1"/>
  <c r="AB272" i="13"/>
  <c r="AD272" i="13"/>
  <c r="AE272" i="13"/>
  <c r="AF272" i="13"/>
  <c r="B273" i="13"/>
  <c r="AZ892" i="10"/>
  <c r="BD892" i="10" s="1"/>
  <c r="G273" i="13" s="1"/>
  <c r="BE892" i="10"/>
  <c r="H273" i="13" s="1"/>
  <c r="BF892" i="10"/>
  <c r="I273" i="13" s="1"/>
  <c r="BG892" i="10"/>
  <c r="J273" i="13" s="1"/>
  <c r="BH892" i="10"/>
  <c r="K273" i="13" s="1"/>
  <c r="BI892" i="10"/>
  <c r="L273" i="13" s="1"/>
  <c r="BJ892" i="10"/>
  <c r="N273" i="13"/>
  <c r="O273" i="13"/>
  <c r="P273" i="13"/>
  <c r="Q273" i="13"/>
  <c r="R273" i="13"/>
  <c r="S273" i="13"/>
  <c r="BQ892" i="10"/>
  <c r="T273" i="13" s="1"/>
  <c r="BR892" i="10"/>
  <c r="U273" i="13" s="1"/>
  <c r="BT892" i="10"/>
  <c r="W273" i="13" s="1"/>
  <c r="AB273" i="13"/>
  <c r="AD273" i="13"/>
  <c r="AE273" i="13"/>
  <c r="AF273" i="13"/>
  <c r="Z276" i="10"/>
  <c r="AX893" i="10" s="1"/>
  <c r="A274" i="13" s="1"/>
  <c r="B274" i="13"/>
  <c r="AZ893" i="10"/>
  <c r="BC893" i="10" s="1"/>
  <c r="F274" i="13" s="1"/>
  <c r="BE893" i="10"/>
  <c r="H274" i="13" s="1"/>
  <c r="BF893" i="10"/>
  <c r="I274" i="13" s="1"/>
  <c r="BG893" i="10"/>
  <c r="J274" i="13" s="1"/>
  <c r="BH893" i="10"/>
  <c r="K274" i="13" s="1"/>
  <c r="BI893" i="10"/>
  <c r="L274" i="13" s="1"/>
  <c r="BJ893" i="10"/>
  <c r="M274" i="13" s="1"/>
  <c r="N274" i="13"/>
  <c r="O274" i="13"/>
  <c r="P274" i="13"/>
  <c r="Q274" i="13"/>
  <c r="R274" i="13"/>
  <c r="S274" i="13"/>
  <c r="BQ893" i="10"/>
  <c r="T274" i="13" s="1"/>
  <c r="BR893" i="10"/>
  <c r="U274" i="13" s="1"/>
  <c r="BT893" i="10"/>
  <c r="W274" i="13" s="1"/>
  <c r="AB274" i="13"/>
  <c r="AC274" i="13"/>
  <c r="AD274" i="13"/>
  <c r="AE274" i="13"/>
  <c r="AF274" i="13"/>
  <c r="Z279" i="10"/>
  <c r="AX894" i="10" s="1"/>
  <c r="A275" i="13" s="1"/>
  <c r="B275" i="13"/>
  <c r="AZ894" i="10"/>
  <c r="BC894" i="10" s="1"/>
  <c r="F275" i="13" s="1"/>
  <c r="BE894" i="10"/>
  <c r="H275" i="13" s="1"/>
  <c r="BF894" i="10"/>
  <c r="I275" i="13" s="1"/>
  <c r="BG894" i="10"/>
  <c r="J275" i="13" s="1"/>
  <c r="BH894" i="10"/>
  <c r="K275" i="13" s="1"/>
  <c r="BI894" i="10"/>
  <c r="L275" i="13" s="1"/>
  <c r="BJ894" i="10"/>
  <c r="M275" i="13" s="1"/>
  <c r="N275" i="13"/>
  <c r="O275" i="13"/>
  <c r="P275" i="13"/>
  <c r="Q275" i="13"/>
  <c r="R275" i="13"/>
  <c r="S275" i="13"/>
  <c r="BQ894" i="10"/>
  <c r="T275" i="13" s="1"/>
  <c r="BR894" i="10"/>
  <c r="U275" i="13" s="1"/>
  <c r="BT894" i="10"/>
  <c r="W275" i="13" s="1"/>
  <c r="AB275" i="13"/>
  <c r="AD275" i="13"/>
  <c r="AE275" i="13"/>
  <c r="AF275" i="13"/>
  <c r="Z282" i="10"/>
  <c r="AX895" i="10" s="1"/>
  <c r="A276" i="13" s="1"/>
  <c r="B276" i="13"/>
  <c r="AZ895" i="10"/>
  <c r="BD895" i="10" s="1"/>
  <c r="G276" i="13" s="1"/>
  <c r="BE895" i="10"/>
  <c r="H276" i="13" s="1"/>
  <c r="BF895" i="10"/>
  <c r="I276" i="13" s="1"/>
  <c r="BG895" i="10"/>
  <c r="J276" i="13" s="1"/>
  <c r="BH895" i="10"/>
  <c r="K276" i="13" s="1"/>
  <c r="BI895" i="10"/>
  <c r="L276" i="13" s="1"/>
  <c r="BJ895" i="10"/>
  <c r="M276" i="13" s="1"/>
  <c r="N276" i="13"/>
  <c r="O276" i="13"/>
  <c r="P276" i="13"/>
  <c r="Q276" i="13"/>
  <c r="R276" i="13"/>
  <c r="S276" i="13"/>
  <c r="BQ895" i="10"/>
  <c r="T276" i="13" s="1"/>
  <c r="BR895" i="10"/>
  <c r="U276" i="13" s="1"/>
  <c r="BT895" i="10"/>
  <c r="W276" i="13" s="1"/>
  <c r="AB276" i="13"/>
  <c r="AD276" i="13"/>
  <c r="AE276" i="13"/>
  <c r="AF276" i="13"/>
  <c r="Z285" i="10"/>
  <c r="AX896" i="10" s="1"/>
  <c r="A277" i="13" s="1"/>
  <c r="B277" i="13"/>
  <c r="AZ896" i="10"/>
  <c r="BE896" i="10"/>
  <c r="H277" i="13" s="1"/>
  <c r="BF896" i="10"/>
  <c r="I277" i="13" s="1"/>
  <c r="BG896" i="10"/>
  <c r="J277" i="13" s="1"/>
  <c r="BH896" i="10"/>
  <c r="K277" i="13" s="1"/>
  <c r="BI896" i="10"/>
  <c r="L277" i="13" s="1"/>
  <c r="BJ896" i="10"/>
  <c r="M277" i="13" s="1"/>
  <c r="N277" i="13"/>
  <c r="O277" i="13"/>
  <c r="P277" i="13"/>
  <c r="Q277" i="13"/>
  <c r="R277" i="13"/>
  <c r="S277" i="13"/>
  <c r="BQ896" i="10"/>
  <c r="T277" i="13" s="1"/>
  <c r="BR896" i="10"/>
  <c r="U277" i="13" s="1"/>
  <c r="BT896" i="10"/>
  <c r="W277" i="13" s="1"/>
  <c r="AB277" i="13"/>
  <c r="AD277" i="13"/>
  <c r="AE277" i="13"/>
  <c r="AF277" i="13"/>
  <c r="Z288" i="10"/>
  <c r="AX897" i="10" s="1"/>
  <c r="A278" i="13" s="1"/>
  <c r="B278" i="13"/>
  <c r="AZ897" i="10"/>
  <c r="C278" i="13" s="1"/>
  <c r="BE897" i="10"/>
  <c r="H278" i="13" s="1"/>
  <c r="BF897" i="10"/>
  <c r="I278" i="13" s="1"/>
  <c r="BG897" i="10"/>
  <c r="J278" i="13" s="1"/>
  <c r="BH897" i="10"/>
  <c r="K278" i="13" s="1"/>
  <c r="BI897" i="10"/>
  <c r="L278" i="13" s="1"/>
  <c r="BJ897" i="10"/>
  <c r="M278" i="13" s="1"/>
  <c r="N278" i="13"/>
  <c r="O278" i="13"/>
  <c r="P278" i="13"/>
  <c r="Q278" i="13"/>
  <c r="R278" i="13"/>
  <c r="S278" i="13"/>
  <c r="BQ897" i="10"/>
  <c r="T278" i="13" s="1"/>
  <c r="BR897" i="10"/>
  <c r="U278" i="13" s="1"/>
  <c r="BT897" i="10"/>
  <c r="W278" i="13" s="1"/>
  <c r="AB278" i="13"/>
  <c r="AD278" i="13"/>
  <c r="AE278" i="13"/>
  <c r="AF278" i="13"/>
  <c r="Z291" i="10"/>
  <c r="AX898" i="10" s="1"/>
  <c r="A279" i="13" s="1"/>
  <c r="B279" i="13"/>
  <c r="AZ898" i="10"/>
  <c r="BE898" i="10"/>
  <c r="H279" i="13" s="1"/>
  <c r="BF898" i="10"/>
  <c r="I279" i="13" s="1"/>
  <c r="BG898" i="10"/>
  <c r="J279" i="13" s="1"/>
  <c r="BH898" i="10"/>
  <c r="K279" i="13" s="1"/>
  <c r="BI898" i="10"/>
  <c r="L279" i="13" s="1"/>
  <c r="BJ898" i="10"/>
  <c r="M279" i="13" s="1"/>
  <c r="N279" i="13"/>
  <c r="O279" i="13"/>
  <c r="P279" i="13"/>
  <c r="Q279" i="13"/>
  <c r="R279" i="13"/>
  <c r="S279" i="13"/>
  <c r="BQ898" i="10"/>
  <c r="T279" i="13" s="1"/>
  <c r="BR898" i="10"/>
  <c r="U279" i="13" s="1"/>
  <c r="BT898" i="10"/>
  <c r="W279" i="13" s="1"/>
  <c r="AB279" i="13"/>
  <c r="AD279" i="13"/>
  <c r="AE279" i="13"/>
  <c r="AF279" i="13"/>
  <c r="Z294" i="10"/>
  <c r="AX899" i="10" s="1"/>
  <c r="A280" i="13" s="1"/>
  <c r="B280" i="13"/>
  <c r="AZ899" i="10"/>
  <c r="BE899" i="10"/>
  <c r="H280" i="13" s="1"/>
  <c r="BF899" i="10"/>
  <c r="I280" i="13" s="1"/>
  <c r="BG899" i="10"/>
  <c r="J280" i="13" s="1"/>
  <c r="BH899" i="10"/>
  <c r="K280" i="13" s="1"/>
  <c r="BI899" i="10"/>
  <c r="L280" i="13" s="1"/>
  <c r="BJ899" i="10"/>
  <c r="M280" i="13" s="1"/>
  <c r="N280" i="13"/>
  <c r="O280" i="13"/>
  <c r="P280" i="13"/>
  <c r="Q280" i="13"/>
  <c r="R280" i="13"/>
  <c r="S280" i="13"/>
  <c r="BQ899" i="10"/>
  <c r="T280" i="13" s="1"/>
  <c r="BR899" i="10"/>
  <c r="U280" i="13" s="1"/>
  <c r="BT899" i="10"/>
  <c r="W280" i="13" s="1"/>
  <c r="AB280" i="13"/>
  <c r="AD280" i="13"/>
  <c r="AE280" i="13"/>
  <c r="AF280" i="13"/>
  <c r="Z320" i="10"/>
  <c r="AX900" i="10" s="1"/>
  <c r="A281" i="13" s="1"/>
  <c r="B281" i="13"/>
  <c r="AZ900" i="10"/>
  <c r="BU900" i="10" s="1"/>
  <c r="X281" i="13" s="1"/>
  <c r="BE900" i="10"/>
  <c r="H281" i="13" s="1"/>
  <c r="BF900" i="10"/>
  <c r="I281" i="13" s="1"/>
  <c r="BG900" i="10"/>
  <c r="J281" i="13" s="1"/>
  <c r="BH900" i="10"/>
  <c r="K281" i="13" s="1"/>
  <c r="BI900" i="10"/>
  <c r="L281" i="13" s="1"/>
  <c r="BJ900" i="10"/>
  <c r="M281" i="13" s="1"/>
  <c r="N281" i="13"/>
  <c r="O281" i="13"/>
  <c r="P281" i="13"/>
  <c r="Q281" i="13"/>
  <c r="R281" i="13"/>
  <c r="S281" i="13"/>
  <c r="BQ900" i="10"/>
  <c r="T281" i="13" s="1"/>
  <c r="BR900" i="10"/>
  <c r="U281" i="13" s="1"/>
  <c r="BT900" i="10"/>
  <c r="W281" i="13" s="1"/>
  <c r="AB281" i="13"/>
  <c r="AD281" i="13"/>
  <c r="AE281" i="13"/>
  <c r="AF281" i="13"/>
  <c r="Z323" i="10"/>
  <c r="AX901" i="10" s="1"/>
  <c r="A282" i="13" s="1"/>
  <c r="B282" i="13"/>
  <c r="AZ901" i="10"/>
  <c r="BE901" i="10"/>
  <c r="H282" i="13" s="1"/>
  <c r="BF901" i="10"/>
  <c r="I282" i="13" s="1"/>
  <c r="BG901" i="10"/>
  <c r="J282" i="13" s="1"/>
  <c r="BH901" i="10"/>
  <c r="K282" i="13" s="1"/>
  <c r="BI901" i="10"/>
  <c r="L282" i="13" s="1"/>
  <c r="BJ901" i="10"/>
  <c r="M282" i="13" s="1"/>
  <c r="N282" i="13"/>
  <c r="O282" i="13"/>
  <c r="P282" i="13"/>
  <c r="Q282" i="13"/>
  <c r="R282" i="13"/>
  <c r="S282" i="13"/>
  <c r="BQ901" i="10"/>
  <c r="T282" i="13" s="1"/>
  <c r="BR901" i="10"/>
  <c r="U282" i="13" s="1"/>
  <c r="BT901" i="10"/>
  <c r="W282" i="13" s="1"/>
  <c r="AB282" i="13"/>
  <c r="AC282" i="13"/>
  <c r="AD282" i="13"/>
  <c r="AE282" i="13"/>
  <c r="AF282" i="13"/>
  <c r="Z326" i="10"/>
  <c r="AX902" i="10" s="1"/>
  <c r="A283" i="13" s="1"/>
  <c r="B283" i="13"/>
  <c r="AZ902" i="10"/>
  <c r="BE902" i="10"/>
  <c r="H283" i="13" s="1"/>
  <c r="BF902" i="10"/>
  <c r="I283" i="13" s="1"/>
  <c r="BG902" i="10"/>
  <c r="J283" i="13" s="1"/>
  <c r="BH902" i="10"/>
  <c r="K283" i="13" s="1"/>
  <c r="BI902" i="10"/>
  <c r="L283" i="13" s="1"/>
  <c r="BJ902" i="10"/>
  <c r="M283" i="13" s="1"/>
  <c r="N283" i="13"/>
  <c r="O283" i="13"/>
  <c r="P283" i="13"/>
  <c r="Q283" i="13"/>
  <c r="R283" i="13"/>
  <c r="S283" i="13"/>
  <c r="BQ902" i="10"/>
  <c r="T283" i="13" s="1"/>
  <c r="BR902" i="10"/>
  <c r="U283" i="13" s="1"/>
  <c r="BT902" i="10"/>
  <c r="W283" i="13" s="1"/>
  <c r="AB283" i="13"/>
  <c r="AD283" i="13"/>
  <c r="AE283" i="13"/>
  <c r="AF283" i="13"/>
  <c r="Z329" i="10"/>
  <c r="AX903" i="10" s="1"/>
  <c r="A284" i="13" s="1"/>
  <c r="B284" i="13"/>
  <c r="AZ903" i="10"/>
  <c r="BE903" i="10"/>
  <c r="H284" i="13" s="1"/>
  <c r="BF903" i="10"/>
  <c r="I284" i="13" s="1"/>
  <c r="BG903" i="10"/>
  <c r="J284" i="13" s="1"/>
  <c r="BH903" i="10"/>
  <c r="K284" i="13" s="1"/>
  <c r="BI903" i="10"/>
  <c r="L284" i="13" s="1"/>
  <c r="BJ903" i="10"/>
  <c r="M284" i="13" s="1"/>
  <c r="N284" i="13"/>
  <c r="O284" i="13"/>
  <c r="P284" i="13"/>
  <c r="Q284" i="13"/>
  <c r="R284" i="13"/>
  <c r="S284" i="13"/>
  <c r="BQ903" i="10"/>
  <c r="T284" i="13" s="1"/>
  <c r="BR903" i="10"/>
  <c r="U284" i="13" s="1"/>
  <c r="BT903" i="10"/>
  <c r="W284" i="13" s="1"/>
  <c r="AB284" i="13"/>
  <c r="AD284" i="13"/>
  <c r="AE284" i="13"/>
  <c r="AF284" i="13"/>
  <c r="Z332" i="10"/>
  <c r="AX904" i="10" s="1"/>
  <c r="A285" i="13" s="1"/>
  <c r="B285" i="13"/>
  <c r="AZ904" i="10"/>
  <c r="BE904" i="10"/>
  <c r="H285" i="13" s="1"/>
  <c r="BF904" i="10"/>
  <c r="I285" i="13" s="1"/>
  <c r="BG904" i="10"/>
  <c r="J285" i="13" s="1"/>
  <c r="BH904" i="10"/>
  <c r="K285" i="13" s="1"/>
  <c r="BI904" i="10"/>
  <c r="L285" i="13" s="1"/>
  <c r="BJ904" i="10"/>
  <c r="M285" i="13" s="1"/>
  <c r="N285" i="13"/>
  <c r="O285" i="13"/>
  <c r="P285" i="13"/>
  <c r="Q285" i="13"/>
  <c r="R285" i="13"/>
  <c r="S285" i="13"/>
  <c r="BQ904" i="10"/>
  <c r="T285" i="13" s="1"/>
  <c r="BR904" i="10"/>
  <c r="U285" i="13" s="1"/>
  <c r="BT904" i="10"/>
  <c r="W285" i="13" s="1"/>
  <c r="AB285" i="13"/>
  <c r="AD285" i="13"/>
  <c r="AE285" i="13"/>
  <c r="AF285" i="13"/>
  <c r="Z335" i="10"/>
  <c r="AX905" i="10" s="1"/>
  <c r="A286" i="13" s="1"/>
  <c r="B286" i="13"/>
  <c r="AZ905" i="10"/>
  <c r="BW905" i="10" s="1"/>
  <c r="AG286" i="13" s="1"/>
  <c r="BE905" i="10"/>
  <c r="H286" i="13" s="1"/>
  <c r="BF905" i="10"/>
  <c r="I286" i="13" s="1"/>
  <c r="BG905" i="10"/>
  <c r="J286" i="13" s="1"/>
  <c r="BH905" i="10"/>
  <c r="K286" i="13" s="1"/>
  <c r="BI905" i="10"/>
  <c r="L286" i="13" s="1"/>
  <c r="BJ905" i="10"/>
  <c r="M286" i="13" s="1"/>
  <c r="N286" i="13"/>
  <c r="O286" i="13"/>
  <c r="P286" i="13"/>
  <c r="Q286" i="13"/>
  <c r="R286" i="13"/>
  <c r="S286" i="13"/>
  <c r="BQ905" i="10"/>
  <c r="T286" i="13" s="1"/>
  <c r="BR905" i="10"/>
  <c r="U286" i="13" s="1"/>
  <c r="BT905" i="10"/>
  <c r="W286" i="13" s="1"/>
  <c r="AB286" i="13"/>
  <c r="AD286" i="13"/>
  <c r="AE286" i="13"/>
  <c r="AF286" i="13"/>
  <c r="Z338" i="10"/>
  <c r="AX906" i="10" s="1"/>
  <c r="A287" i="13" s="1"/>
  <c r="B287" i="13"/>
  <c r="AZ906" i="10"/>
  <c r="BE906" i="10"/>
  <c r="H287" i="13" s="1"/>
  <c r="BF906" i="10"/>
  <c r="I287" i="13" s="1"/>
  <c r="BG906" i="10"/>
  <c r="J287" i="13" s="1"/>
  <c r="BH906" i="10"/>
  <c r="K287" i="13" s="1"/>
  <c r="BI906" i="10"/>
  <c r="L287" i="13" s="1"/>
  <c r="BJ906" i="10"/>
  <c r="M287" i="13" s="1"/>
  <c r="N287" i="13"/>
  <c r="O287" i="13"/>
  <c r="P287" i="13"/>
  <c r="Q287" i="13"/>
  <c r="R287" i="13"/>
  <c r="S287" i="13"/>
  <c r="BQ906" i="10"/>
  <c r="T287" i="13" s="1"/>
  <c r="BR906" i="10"/>
  <c r="U287" i="13" s="1"/>
  <c r="BT906" i="10"/>
  <c r="W287" i="13" s="1"/>
  <c r="AB287" i="13"/>
  <c r="AD287" i="13"/>
  <c r="AE287" i="13"/>
  <c r="AF287" i="13"/>
  <c r="Z341" i="10"/>
  <c r="AX907" i="10" s="1"/>
  <c r="A288" i="13" s="1"/>
  <c r="B288" i="13"/>
  <c r="AZ907" i="10"/>
  <c r="BE907" i="10"/>
  <c r="H288" i="13" s="1"/>
  <c r="BF907" i="10"/>
  <c r="I288" i="13" s="1"/>
  <c r="BG907" i="10"/>
  <c r="J288" i="13" s="1"/>
  <c r="BH907" i="10"/>
  <c r="K288" i="13" s="1"/>
  <c r="BI907" i="10"/>
  <c r="L288" i="13" s="1"/>
  <c r="BJ907" i="10"/>
  <c r="M288" i="13" s="1"/>
  <c r="N288" i="13"/>
  <c r="O288" i="13"/>
  <c r="P288" i="13"/>
  <c r="Q288" i="13"/>
  <c r="R288" i="13"/>
  <c r="S288" i="13"/>
  <c r="BQ907" i="10"/>
  <c r="T288" i="13" s="1"/>
  <c r="BR907" i="10"/>
  <c r="U288" i="13" s="1"/>
  <c r="BT907" i="10"/>
  <c r="W288" i="13" s="1"/>
  <c r="AB288" i="13"/>
  <c r="AD288" i="13"/>
  <c r="AE288" i="13"/>
  <c r="AF288" i="13"/>
  <c r="Z344" i="10"/>
  <c r="AX908" i="10" s="1"/>
  <c r="A289" i="13" s="1"/>
  <c r="B289" i="13"/>
  <c r="AZ908" i="10"/>
  <c r="C289" i="13" s="1"/>
  <c r="BE908" i="10"/>
  <c r="H289" i="13" s="1"/>
  <c r="BF908" i="10"/>
  <c r="I289" i="13" s="1"/>
  <c r="BG908" i="10"/>
  <c r="J289" i="13" s="1"/>
  <c r="BH908" i="10"/>
  <c r="K289" i="13" s="1"/>
  <c r="BI908" i="10"/>
  <c r="L289" i="13" s="1"/>
  <c r="BJ908" i="10"/>
  <c r="M289" i="13" s="1"/>
  <c r="N289" i="13"/>
  <c r="O289" i="13"/>
  <c r="P289" i="13"/>
  <c r="Q289" i="13"/>
  <c r="R289" i="13"/>
  <c r="S289" i="13"/>
  <c r="BQ908" i="10"/>
  <c r="T289" i="13" s="1"/>
  <c r="BR908" i="10"/>
  <c r="U289" i="13" s="1"/>
  <c r="BT908" i="10"/>
  <c r="W289" i="13" s="1"/>
  <c r="AB289" i="13"/>
  <c r="AD289" i="13"/>
  <c r="AE289" i="13"/>
  <c r="AF289" i="13"/>
  <c r="Z347" i="10"/>
  <c r="AX909" i="10" s="1"/>
  <c r="A290" i="13" s="1"/>
  <c r="B290" i="13"/>
  <c r="AZ909" i="10"/>
  <c r="BB909" i="10" s="1"/>
  <c r="E290" i="13" s="1"/>
  <c r="BE909" i="10"/>
  <c r="H290" i="13" s="1"/>
  <c r="BF909" i="10"/>
  <c r="I290" i="13" s="1"/>
  <c r="BG909" i="10"/>
  <c r="J290" i="13" s="1"/>
  <c r="BH909" i="10"/>
  <c r="K290" i="13" s="1"/>
  <c r="BI909" i="10"/>
  <c r="L290" i="13" s="1"/>
  <c r="BJ909" i="10"/>
  <c r="M290" i="13" s="1"/>
  <c r="N290" i="13"/>
  <c r="O290" i="13"/>
  <c r="P290" i="13"/>
  <c r="Q290" i="13"/>
  <c r="R290" i="13"/>
  <c r="S290" i="13"/>
  <c r="BQ909" i="10"/>
  <c r="T290" i="13" s="1"/>
  <c r="BR909" i="10"/>
  <c r="U290" i="13" s="1"/>
  <c r="BT909" i="10"/>
  <c r="W290" i="13" s="1"/>
  <c r="AB290" i="13"/>
  <c r="AD290" i="13"/>
  <c r="AE290" i="13"/>
  <c r="AF290" i="13"/>
  <c r="Z350" i="10"/>
  <c r="AX910" i="10" s="1"/>
  <c r="A291" i="13" s="1"/>
  <c r="B291" i="13"/>
  <c r="AZ910" i="10"/>
  <c r="BB910" i="10" s="1"/>
  <c r="E291" i="13" s="1"/>
  <c r="BE910" i="10"/>
  <c r="H291" i="13" s="1"/>
  <c r="BF910" i="10"/>
  <c r="I291" i="13" s="1"/>
  <c r="BG910" i="10"/>
  <c r="J291" i="13" s="1"/>
  <c r="BH910" i="10"/>
  <c r="K291" i="13" s="1"/>
  <c r="BI910" i="10"/>
  <c r="L291" i="13" s="1"/>
  <c r="BJ910" i="10"/>
  <c r="M291" i="13" s="1"/>
  <c r="N291" i="13"/>
  <c r="O291" i="13"/>
  <c r="P291" i="13"/>
  <c r="Q291" i="13"/>
  <c r="R291" i="13"/>
  <c r="S291" i="13"/>
  <c r="BQ910" i="10"/>
  <c r="T291" i="13" s="1"/>
  <c r="BR910" i="10"/>
  <c r="U291" i="13" s="1"/>
  <c r="BT910" i="10"/>
  <c r="W291" i="13" s="1"/>
  <c r="AB291" i="13"/>
  <c r="AD291" i="13"/>
  <c r="AE291" i="13"/>
  <c r="AF291" i="13"/>
  <c r="Z353" i="10"/>
  <c r="AX911" i="10" s="1"/>
  <c r="A292" i="13" s="1"/>
  <c r="B292" i="13"/>
  <c r="AZ911" i="10"/>
  <c r="BE911" i="10"/>
  <c r="H292" i="13" s="1"/>
  <c r="BF911" i="10"/>
  <c r="I292" i="13" s="1"/>
  <c r="BG911" i="10"/>
  <c r="J292" i="13" s="1"/>
  <c r="BH911" i="10"/>
  <c r="K292" i="13" s="1"/>
  <c r="BI911" i="10"/>
  <c r="L292" i="13" s="1"/>
  <c r="BJ911" i="10"/>
  <c r="M292" i="13" s="1"/>
  <c r="N292" i="13"/>
  <c r="O292" i="13"/>
  <c r="P292" i="13"/>
  <c r="Q292" i="13"/>
  <c r="R292" i="13"/>
  <c r="S292" i="13"/>
  <c r="BQ911" i="10"/>
  <c r="T292" i="13" s="1"/>
  <c r="BR911" i="10"/>
  <c r="U292" i="13" s="1"/>
  <c r="BT911" i="10"/>
  <c r="W292" i="13" s="1"/>
  <c r="AB292" i="13"/>
  <c r="AD292" i="13"/>
  <c r="AE292" i="13"/>
  <c r="AF292" i="13"/>
  <c r="Z356" i="10"/>
  <c r="AX912" i="10" s="1"/>
  <c r="A293" i="13" s="1"/>
  <c r="B293" i="13"/>
  <c r="AZ912" i="10"/>
  <c r="BE912" i="10"/>
  <c r="H293" i="13" s="1"/>
  <c r="BF912" i="10"/>
  <c r="I293" i="13" s="1"/>
  <c r="BG912" i="10"/>
  <c r="J293" i="13" s="1"/>
  <c r="BH912" i="10"/>
  <c r="K293" i="13" s="1"/>
  <c r="BI912" i="10"/>
  <c r="L293" i="13" s="1"/>
  <c r="BJ912" i="10"/>
  <c r="M293" i="13" s="1"/>
  <c r="N293" i="13"/>
  <c r="O293" i="13"/>
  <c r="P293" i="13"/>
  <c r="Q293" i="13"/>
  <c r="R293" i="13"/>
  <c r="S293" i="13"/>
  <c r="BQ912" i="10"/>
  <c r="T293" i="13" s="1"/>
  <c r="BR912" i="10"/>
  <c r="U293" i="13" s="1"/>
  <c r="BT912" i="10"/>
  <c r="W293" i="13" s="1"/>
  <c r="AB293" i="13"/>
  <c r="AD293" i="13"/>
  <c r="AE293" i="13"/>
  <c r="AF293" i="13"/>
  <c r="A294" i="13"/>
  <c r="B294" i="13"/>
  <c r="C294" i="13"/>
  <c r="D294" i="13"/>
  <c r="E294" i="13"/>
  <c r="F294" i="13"/>
  <c r="G294" i="13"/>
  <c r="H294" i="13"/>
  <c r="I294" i="13"/>
  <c r="J294" i="13"/>
  <c r="K294" i="13"/>
  <c r="L294" i="13"/>
  <c r="M294" i="13"/>
  <c r="N294" i="13"/>
  <c r="O294" i="13"/>
  <c r="P294" i="13"/>
  <c r="Q294" i="13"/>
  <c r="R294" i="13"/>
  <c r="S294" i="13"/>
  <c r="T294" i="13"/>
  <c r="U294" i="13"/>
  <c r="V294" i="13"/>
  <c r="W294" i="13"/>
  <c r="X294" i="13"/>
  <c r="Y294" i="13"/>
  <c r="AB294" i="13"/>
  <c r="AD294" i="13"/>
  <c r="AE294" i="13"/>
  <c r="AF294" i="13"/>
  <c r="BW913" i="10"/>
  <c r="AG294" i="13" s="1"/>
  <c r="B295" i="13"/>
  <c r="AZ914" i="10"/>
  <c r="BB914" i="10" s="1"/>
  <c r="E295" i="13" s="1"/>
  <c r="BE914" i="10"/>
  <c r="H295" i="13" s="1"/>
  <c r="BF914" i="10"/>
  <c r="I295" i="13" s="1"/>
  <c r="BG914" i="10"/>
  <c r="BH914" i="10"/>
  <c r="K295" i="13" s="1"/>
  <c r="BI914" i="10"/>
  <c r="L295" i="13" s="1"/>
  <c r="BJ914" i="10"/>
  <c r="M295" i="13" s="1"/>
  <c r="N295" i="13"/>
  <c r="O295" i="13"/>
  <c r="P295" i="13"/>
  <c r="Q295" i="13"/>
  <c r="R295" i="13"/>
  <c r="S295" i="13"/>
  <c r="BQ914" i="10"/>
  <c r="T295" i="13" s="1"/>
  <c r="BR914" i="10"/>
  <c r="U295" i="13" s="1"/>
  <c r="BT914" i="10"/>
  <c r="W295" i="13" s="1"/>
  <c r="AB295" i="13"/>
  <c r="AD295" i="13"/>
  <c r="AE295" i="13"/>
  <c r="AF295" i="13"/>
  <c r="B296" i="13"/>
  <c r="AZ915" i="10"/>
  <c r="BC915" i="10" s="1"/>
  <c r="F296" i="13" s="1"/>
  <c r="BE915" i="10"/>
  <c r="H296" i="13" s="1"/>
  <c r="BF915" i="10"/>
  <c r="I296" i="13" s="1"/>
  <c r="BG915" i="10"/>
  <c r="J296" i="13" s="1"/>
  <c r="BH915" i="10"/>
  <c r="K296" i="13" s="1"/>
  <c r="BI915" i="10"/>
  <c r="L296" i="13" s="1"/>
  <c r="BJ915" i="10"/>
  <c r="M296" i="13" s="1"/>
  <c r="N296" i="13"/>
  <c r="O296" i="13"/>
  <c r="P296" i="13"/>
  <c r="Q296" i="13"/>
  <c r="R296" i="13"/>
  <c r="S296" i="13"/>
  <c r="BQ915" i="10"/>
  <c r="T296" i="13" s="1"/>
  <c r="BR915" i="10"/>
  <c r="U296" i="13" s="1"/>
  <c r="BT915" i="10"/>
  <c r="W296" i="13" s="1"/>
  <c r="AB296" i="13"/>
  <c r="AD296" i="13"/>
  <c r="AE296" i="13"/>
  <c r="AF296" i="13"/>
  <c r="B297" i="13"/>
  <c r="AZ916" i="10"/>
  <c r="BA916" i="10" s="1"/>
  <c r="BE916" i="10"/>
  <c r="H297" i="13" s="1"/>
  <c r="BF916" i="10"/>
  <c r="I297" i="13" s="1"/>
  <c r="BG916" i="10"/>
  <c r="J297" i="13" s="1"/>
  <c r="BH916" i="10"/>
  <c r="K297" i="13" s="1"/>
  <c r="BI916" i="10"/>
  <c r="L297" i="13" s="1"/>
  <c r="BJ916" i="10"/>
  <c r="M297" i="13" s="1"/>
  <c r="N297" i="13"/>
  <c r="O297" i="13"/>
  <c r="P297" i="13"/>
  <c r="Q297" i="13"/>
  <c r="R297" i="13"/>
  <c r="S297" i="13"/>
  <c r="BQ916" i="10"/>
  <c r="T297" i="13" s="1"/>
  <c r="BR916" i="10"/>
  <c r="U297" i="13" s="1"/>
  <c r="BT916" i="10"/>
  <c r="W297" i="13" s="1"/>
  <c r="AB297" i="13"/>
  <c r="AD297" i="13"/>
  <c r="AE297" i="13"/>
  <c r="AF297" i="13"/>
  <c r="B298" i="13"/>
  <c r="AZ917" i="10"/>
  <c r="BE917" i="10"/>
  <c r="H298" i="13" s="1"/>
  <c r="BF917" i="10"/>
  <c r="I298" i="13" s="1"/>
  <c r="BG917" i="10"/>
  <c r="J298" i="13" s="1"/>
  <c r="BH917" i="10"/>
  <c r="K298" i="13" s="1"/>
  <c r="BI917" i="10"/>
  <c r="L298" i="13" s="1"/>
  <c r="BJ917" i="10"/>
  <c r="M298" i="13" s="1"/>
  <c r="N298" i="13"/>
  <c r="O298" i="13"/>
  <c r="P298" i="13"/>
  <c r="Q298" i="13"/>
  <c r="R298" i="13"/>
  <c r="S298" i="13"/>
  <c r="BQ917" i="10"/>
  <c r="T298" i="13" s="1"/>
  <c r="BR917" i="10"/>
  <c r="U298" i="13" s="1"/>
  <c r="BT917" i="10"/>
  <c r="W298" i="13" s="1"/>
  <c r="AB298" i="13"/>
  <c r="AD298" i="13"/>
  <c r="AE298" i="13"/>
  <c r="AF298" i="13"/>
  <c r="B299" i="13"/>
  <c r="AZ918" i="10"/>
  <c r="BD918" i="10" s="1"/>
  <c r="G299" i="13" s="1"/>
  <c r="BE918" i="10"/>
  <c r="H299" i="13" s="1"/>
  <c r="BF918" i="10"/>
  <c r="I299" i="13" s="1"/>
  <c r="BG918" i="10"/>
  <c r="J299" i="13" s="1"/>
  <c r="BH918" i="10"/>
  <c r="K299" i="13" s="1"/>
  <c r="BI918" i="10"/>
  <c r="L299" i="13" s="1"/>
  <c r="BJ918" i="10"/>
  <c r="M299" i="13" s="1"/>
  <c r="N299" i="13"/>
  <c r="O299" i="13"/>
  <c r="P299" i="13"/>
  <c r="Q299" i="13"/>
  <c r="R299" i="13"/>
  <c r="S299" i="13"/>
  <c r="BQ918" i="10"/>
  <c r="T299" i="13" s="1"/>
  <c r="BR918" i="10"/>
  <c r="U299" i="13" s="1"/>
  <c r="BT918" i="10"/>
  <c r="W299" i="13" s="1"/>
  <c r="AB299" i="13"/>
  <c r="AD299" i="13"/>
  <c r="AE299" i="13"/>
  <c r="AF299" i="13"/>
  <c r="B300" i="13"/>
  <c r="AZ919" i="10"/>
  <c r="BE919" i="10"/>
  <c r="H300" i="13" s="1"/>
  <c r="BF919" i="10"/>
  <c r="I300" i="13" s="1"/>
  <c r="BG919" i="10"/>
  <c r="J300" i="13" s="1"/>
  <c r="BH919" i="10"/>
  <c r="K300" i="13" s="1"/>
  <c r="BI919" i="10"/>
  <c r="L300" i="13" s="1"/>
  <c r="BJ919" i="10"/>
  <c r="N300" i="13"/>
  <c r="O300" i="13"/>
  <c r="P300" i="13"/>
  <c r="Q300" i="13"/>
  <c r="R300" i="13"/>
  <c r="S300" i="13"/>
  <c r="BQ919" i="10"/>
  <c r="T300" i="13" s="1"/>
  <c r="BR919" i="10"/>
  <c r="U300" i="13" s="1"/>
  <c r="BT919" i="10"/>
  <c r="W300" i="13" s="1"/>
  <c r="AB300" i="13"/>
  <c r="AD300" i="13"/>
  <c r="AE300" i="13"/>
  <c r="AF300" i="13"/>
  <c r="AL276" i="10"/>
  <c r="AX920" i="10" s="1"/>
  <c r="A301" i="13" s="1"/>
  <c r="B301" i="13"/>
  <c r="AZ920" i="10"/>
  <c r="BB920" i="10" s="1"/>
  <c r="E301" i="13" s="1"/>
  <c r="BE920" i="10"/>
  <c r="H301" i="13" s="1"/>
  <c r="BF920" i="10"/>
  <c r="I301" i="13" s="1"/>
  <c r="BG920" i="10"/>
  <c r="J301" i="13" s="1"/>
  <c r="BH920" i="10"/>
  <c r="K301" i="13" s="1"/>
  <c r="BI920" i="10"/>
  <c r="L301" i="13" s="1"/>
  <c r="BJ920" i="10"/>
  <c r="M301" i="13" s="1"/>
  <c r="N301" i="13"/>
  <c r="O301" i="13"/>
  <c r="P301" i="13"/>
  <c r="Q301" i="13"/>
  <c r="R301" i="13"/>
  <c r="S301" i="13"/>
  <c r="BQ920" i="10"/>
  <c r="T301" i="13" s="1"/>
  <c r="BR920" i="10"/>
  <c r="U301" i="13" s="1"/>
  <c r="BT920" i="10"/>
  <c r="W301" i="13" s="1"/>
  <c r="AB301" i="13"/>
  <c r="AD301" i="13"/>
  <c r="AE301" i="13"/>
  <c r="AF301" i="13"/>
  <c r="AL279" i="10"/>
  <c r="AX921" i="10" s="1"/>
  <c r="A302" i="13" s="1"/>
  <c r="B302" i="13"/>
  <c r="AZ921" i="10"/>
  <c r="BE921" i="10"/>
  <c r="H302" i="13" s="1"/>
  <c r="BF921" i="10"/>
  <c r="I302" i="13" s="1"/>
  <c r="BG921" i="10"/>
  <c r="J302" i="13" s="1"/>
  <c r="BH921" i="10"/>
  <c r="K302" i="13" s="1"/>
  <c r="BI921" i="10"/>
  <c r="L302" i="13" s="1"/>
  <c r="BJ921" i="10"/>
  <c r="M302" i="13" s="1"/>
  <c r="N302" i="13"/>
  <c r="O302" i="13"/>
  <c r="P302" i="13"/>
  <c r="Q302" i="13"/>
  <c r="R302" i="13"/>
  <c r="S302" i="13"/>
  <c r="BQ921" i="10"/>
  <c r="T302" i="13" s="1"/>
  <c r="BR921" i="10"/>
  <c r="U302" i="13" s="1"/>
  <c r="BT921" i="10"/>
  <c r="W302" i="13" s="1"/>
  <c r="AB302" i="13"/>
  <c r="AD302" i="13"/>
  <c r="AE302" i="13"/>
  <c r="AF302" i="13"/>
  <c r="AL282" i="10"/>
  <c r="AX922" i="10" s="1"/>
  <c r="A303" i="13" s="1"/>
  <c r="B303" i="13"/>
  <c r="AZ922" i="10"/>
  <c r="C303" i="13" s="1"/>
  <c r="BE922" i="10"/>
  <c r="H303" i="13" s="1"/>
  <c r="BF922" i="10"/>
  <c r="I303" i="13" s="1"/>
  <c r="BG922" i="10"/>
  <c r="J303" i="13" s="1"/>
  <c r="BH922" i="10"/>
  <c r="K303" i="13" s="1"/>
  <c r="BI922" i="10"/>
  <c r="L303" i="13" s="1"/>
  <c r="BJ922" i="10"/>
  <c r="M303" i="13" s="1"/>
  <c r="N303" i="13"/>
  <c r="O303" i="13"/>
  <c r="P303" i="13"/>
  <c r="Q303" i="13"/>
  <c r="R303" i="13"/>
  <c r="S303" i="13"/>
  <c r="BQ922" i="10"/>
  <c r="T303" i="13" s="1"/>
  <c r="BR922" i="10"/>
  <c r="U303" i="13" s="1"/>
  <c r="BT922" i="10"/>
  <c r="W303" i="13" s="1"/>
  <c r="AB303" i="13"/>
  <c r="AD303" i="13"/>
  <c r="AE303" i="13"/>
  <c r="AF303" i="13"/>
  <c r="AL285" i="10"/>
  <c r="AX923" i="10" s="1"/>
  <c r="A304" i="13" s="1"/>
  <c r="B304" i="13"/>
  <c r="AZ923" i="10"/>
  <c r="BE923" i="10"/>
  <c r="H304" i="13" s="1"/>
  <c r="BF923" i="10"/>
  <c r="I304" i="13" s="1"/>
  <c r="BG923" i="10"/>
  <c r="J304" i="13" s="1"/>
  <c r="BH923" i="10"/>
  <c r="K304" i="13" s="1"/>
  <c r="BI923" i="10"/>
  <c r="L304" i="13" s="1"/>
  <c r="BJ923" i="10"/>
  <c r="M304" i="13" s="1"/>
  <c r="N304" i="13"/>
  <c r="O304" i="13"/>
  <c r="P304" i="13"/>
  <c r="Q304" i="13"/>
  <c r="R304" i="13"/>
  <c r="S304" i="13"/>
  <c r="BQ923" i="10"/>
  <c r="T304" i="13" s="1"/>
  <c r="BR923" i="10"/>
  <c r="U304" i="13" s="1"/>
  <c r="BT923" i="10"/>
  <c r="W304" i="13" s="1"/>
  <c r="AB304" i="13"/>
  <c r="AD304" i="13"/>
  <c r="AE304" i="13"/>
  <c r="AF304" i="13"/>
  <c r="AL288" i="10"/>
  <c r="AX924" i="10" s="1"/>
  <c r="A305" i="13" s="1"/>
  <c r="B305" i="13"/>
  <c r="AZ924" i="10"/>
  <c r="BE924" i="10"/>
  <c r="H305" i="13" s="1"/>
  <c r="BF924" i="10"/>
  <c r="I305" i="13" s="1"/>
  <c r="BG924" i="10"/>
  <c r="J305" i="13" s="1"/>
  <c r="BH924" i="10"/>
  <c r="K305" i="13" s="1"/>
  <c r="BI924" i="10"/>
  <c r="L305" i="13" s="1"/>
  <c r="BJ924" i="10"/>
  <c r="M305" i="13" s="1"/>
  <c r="N305" i="13"/>
  <c r="O305" i="13"/>
  <c r="P305" i="13"/>
  <c r="Q305" i="13"/>
  <c r="R305" i="13"/>
  <c r="S305" i="13"/>
  <c r="BQ924" i="10"/>
  <c r="T305" i="13" s="1"/>
  <c r="BR924" i="10"/>
  <c r="U305" i="13" s="1"/>
  <c r="BT924" i="10"/>
  <c r="W305" i="13" s="1"/>
  <c r="AB305" i="13"/>
  <c r="AD305" i="13"/>
  <c r="AE305" i="13"/>
  <c r="AF305" i="13"/>
  <c r="AL291" i="10"/>
  <c r="AX925" i="10" s="1"/>
  <c r="A306" i="13" s="1"/>
  <c r="B306" i="13"/>
  <c r="AZ925" i="10"/>
  <c r="BW925" i="10" s="1"/>
  <c r="AG306" i="13" s="1"/>
  <c r="BE925" i="10"/>
  <c r="H306" i="13" s="1"/>
  <c r="BF925" i="10"/>
  <c r="I306" i="13" s="1"/>
  <c r="BG925" i="10"/>
  <c r="J306" i="13" s="1"/>
  <c r="BH925" i="10"/>
  <c r="K306" i="13" s="1"/>
  <c r="BI925" i="10"/>
  <c r="L306" i="13" s="1"/>
  <c r="BJ925" i="10"/>
  <c r="M306" i="13" s="1"/>
  <c r="N306" i="13"/>
  <c r="O306" i="13"/>
  <c r="P306" i="13"/>
  <c r="Q306" i="13"/>
  <c r="R306" i="13"/>
  <c r="S306" i="13"/>
  <c r="BQ925" i="10"/>
  <c r="T306" i="13" s="1"/>
  <c r="BR925" i="10"/>
  <c r="U306" i="13" s="1"/>
  <c r="BT925" i="10"/>
  <c r="W306" i="13" s="1"/>
  <c r="BV925" i="10"/>
  <c r="Y306" i="13" s="1"/>
  <c r="AB306" i="13"/>
  <c r="AD306" i="13"/>
  <c r="AE306" i="13"/>
  <c r="AF306" i="13"/>
  <c r="AL294" i="10"/>
  <c r="AX926" i="10" s="1"/>
  <c r="A307" i="13" s="1"/>
  <c r="B307" i="13"/>
  <c r="AZ926" i="10"/>
  <c r="BE926" i="10"/>
  <c r="H307" i="13" s="1"/>
  <c r="BF926" i="10"/>
  <c r="I307" i="13" s="1"/>
  <c r="BG926" i="10"/>
  <c r="J307" i="13" s="1"/>
  <c r="BH926" i="10"/>
  <c r="K307" i="13" s="1"/>
  <c r="BI926" i="10"/>
  <c r="L307" i="13" s="1"/>
  <c r="BJ926" i="10"/>
  <c r="M307" i="13" s="1"/>
  <c r="N307" i="13"/>
  <c r="O307" i="13"/>
  <c r="P307" i="13"/>
  <c r="Q307" i="13"/>
  <c r="R307" i="13"/>
  <c r="S307" i="13"/>
  <c r="BQ926" i="10"/>
  <c r="T307" i="13" s="1"/>
  <c r="BR926" i="10"/>
  <c r="U307" i="13" s="1"/>
  <c r="BT926" i="10"/>
  <c r="W307" i="13" s="1"/>
  <c r="AB307" i="13"/>
  <c r="AD307" i="13"/>
  <c r="AE307" i="13"/>
  <c r="AF307" i="13"/>
  <c r="AL320" i="10"/>
  <c r="AX927" i="10" s="1"/>
  <c r="A308" i="13" s="1"/>
  <c r="B308" i="13"/>
  <c r="AZ927" i="10"/>
  <c r="BE927" i="10"/>
  <c r="H308" i="13" s="1"/>
  <c r="BF927" i="10"/>
  <c r="I308" i="13" s="1"/>
  <c r="BG927" i="10"/>
  <c r="J308" i="13" s="1"/>
  <c r="BH927" i="10"/>
  <c r="K308" i="13" s="1"/>
  <c r="BI927" i="10"/>
  <c r="L308" i="13" s="1"/>
  <c r="BJ927" i="10"/>
  <c r="M308" i="13" s="1"/>
  <c r="N308" i="13"/>
  <c r="O308" i="13"/>
  <c r="P308" i="13"/>
  <c r="Q308" i="13"/>
  <c r="R308" i="13"/>
  <c r="S308" i="13"/>
  <c r="BQ927" i="10"/>
  <c r="T308" i="13" s="1"/>
  <c r="BR927" i="10"/>
  <c r="U308" i="13" s="1"/>
  <c r="BT927" i="10"/>
  <c r="W308" i="13" s="1"/>
  <c r="AB308" i="13"/>
  <c r="AD308" i="13"/>
  <c r="AE308" i="13"/>
  <c r="AF308" i="13"/>
  <c r="AL323" i="10"/>
  <c r="AX928" i="10" s="1"/>
  <c r="A309" i="13" s="1"/>
  <c r="B309" i="13"/>
  <c r="AZ928" i="10"/>
  <c r="BB928" i="10" s="1"/>
  <c r="E309" i="13" s="1"/>
  <c r="BE928" i="10"/>
  <c r="H309" i="13" s="1"/>
  <c r="BF928" i="10"/>
  <c r="I309" i="13" s="1"/>
  <c r="BG928" i="10"/>
  <c r="J309" i="13" s="1"/>
  <c r="BH928" i="10"/>
  <c r="K309" i="13" s="1"/>
  <c r="BI928" i="10"/>
  <c r="L309" i="13" s="1"/>
  <c r="BJ928" i="10"/>
  <c r="M309" i="13" s="1"/>
  <c r="N309" i="13"/>
  <c r="O309" i="13"/>
  <c r="P309" i="13"/>
  <c r="Q309" i="13"/>
  <c r="R309" i="13"/>
  <c r="S309" i="13"/>
  <c r="BQ928" i="10"/>
  <c r="T309" i="13" s="1"/>
  <c r="BR928" i="10"/>
  <c r="U309" i="13" s="1"/>
  <c r="BT928" i="10"/>
  <c r="W309" i="13" s="1"/>
  <c r="AB309" i="13"/>
  <c r="AD309" i="13"/>
  <c r="AE309" i="13"/>
  <c r="AF309" i="13"/>
  <c r="AL326" i="10"/>
  <c r="AX929" i="10" s="1"/>
  <c r="A310" i="13" s="1"/>
  <c r="B310" i="13"/>
  <c r="AZ929" i="10"/>
  <c r="BA929" i="10" s="1"/>
  <c r="D310" i="13" s="1"/>
  <c r="BE929" i="10"/>
  <c r="H310" i="13" s="1"/>
  <c r="BF929" i="10"/>
  <c r="I310" i="13" s="1"/>
  <c r="BG929" i="10"/>
  <c r="J310" i="13" s="1"/>
  <c r="BH929" i="10"/>
  <c r="K310" i="13" s="1"/>
  <c r="BI929" i="10"/>
  <c r="L310" i="13" s="1"/>
  <c r="BJ929" i="10"/>
  <c r="M310" i="13" s="1"/>
  <c r="N310" i="13"/>
  <c r="O310" i="13"/>
  <c r="P310" i="13"/>
  <c r="Q310" i="13"/>
  <c r="R310" i="13"/>
  <c r="S310" i="13"/>
  <c r="BQ929" i="10"/>
  <c r="T310" i="13" s="1"/>
  <c r="BR929" i="10"/>
  <c r="U310" i="13" s="1"/>
  <c r="BT929" i="10"/>
  <c r="W310" i="13" s="1"/>
  <c r="AB310" i="13"/>
  <c r="AD310" i="13"/>
  <c r="AE310" i="13"/>
  <c r="AF310" i="13"/>
  <c r="AL329" i="10"/>
  <c r="AX930" i="10" s="1"/>
  <c r="A311" i="13" s="1"/>
  <c r="B311" i="13"/>
  <c r="AZ930" i="10"/>
  <c r="BE930" i="10"/>
  <c r="H311" i="13" s="1"/>
  <c r="BF930" i="10"/>
  <c r="I311" i="13" s="1"/>
  <c r="BG930" i="10"/>
  <c r="J311" i="13" s="1"/>
  <c r="BH930" i="10"/>
  <c r="K311" i="13" s="1"/>
  <c r="BI930" i="10"/>
  <c r="L311" i="13" s="1"/>
  <c r="BJ930" i="10"/>
  <c r="M311" i="13" s="1"/>
  <c r="N311" i="13"/>
  <c r="O311" i="13"/>
  <c r="P311" i="13"/>
  <c r="Q311" i="13"/>
  <c r="R311" i="13"/>
  <c r="S311" i="13"/>
  <c r="BQ930" i="10"/>
  <c r="T311" i="13" s="1"/>
  <c r="BR930" i="10"/>
  <c r="U311" i="13" s="1"/>
  <c r="BT930" i="10"/>
  <c r="W311" i="13" s="1"/>
  <c r="AB311" i="13"/>
  <c r="AD311" i="13"/>
  <c r="AE311" i="13"/>
  <c r="AF311" i="13"/>
  <c r="AL332" i="10"/>
  <c r="AX931" i="10" s="1"/>
  <c r="A312" i="13" s="1"/>
  <c r="B312" i="13"/>
  <c r="AZ931" i="10"/>
  <c r="BE931" i="10"/>
  <c r="H312" i="13" s="1"/>
  <c r="BF931" i="10"/>
  <c r="I312" i="13" s="1"/>
  <c r="BG931" i="10"/>
  <c r="J312" i="13" s="1"/>
  <c r="BH931" i="10"/>
  <c r="K312" i="13" s="1"/>
  <c r="BI931" i="10"/>
  <c r="L312" i="13" s="1"/>
  <c r="BJ931" i="10"/>
  <c r="M312" i="13" s="1"/>
  <c r="N312" i="13"/>
  <c r="O312" i="13"/>
  <c r="P312" i="13"/>
  <c r="Q312" i="13"/>
  <c r="R312" i="13"/>
  <c r="S312" i="13"/>
  <c r="BQ931" i="10"/>
  <c r="T312" i="13" s="1"/>
  <c r="BR931" i="10"/>
  <c r="U312" i="13" s="1"/>
  <c r="BT931" i="10"/>
  <c r="W312" i="13" s="1"/>
  <c r="AB312" i="13"/>
  <c r="AD312" i="13"/>
  <c r="AE312" i="13"/>
  <c r="AF312" i="13"/>
  <c r="AL335" i="10"/>
  <c r="AX932" i="10" s="1"/>
  <c r="A313" i="13" s="1"/>
  <c r="B313" i="13"/>
  <c r="AZ932" i="10"/>
  <c r="BE932" i="10"/>
  <c r="H313" i="13" s="1"/>
  <c r="BF932" i="10"/>
  <c r="I313" i="13" s="1"/>
  <c r="BG932" i="10"/>
  <c r="J313" i="13" s="1"/>
  <c r="BH932" i="10"/>
  <c r="K313" i="13" s="1"/>
  <c r="BI932" i="10"/>
  <c r="L313" i="13" s="1"/>
  <c r="BJ932" i="10"/>
  <c r="M313" i="13" s="1"/>
  <c r="N313" i="13"/>
  <c r="O313" i="13"/>
  <c r="P313" i="13"/>
  <c r="Q313" i="13"/>
  <c r="R313" i="13"/>
  <c r="S313" i="13"/>
  <c r="BQ932" i="10"/>
  <c r="T313" i="13" s="1"/>
  <c r="BR932" i="10"/>
  <c r="U313" i="13" s="1"/>
  <c r="BT932" i="10"/>
  <c r="W313" i="13" s="1"/>
  <c r="AB313" i="13"/>
  <c r="AD313" i="13"/>
  <c r="AE313" i="13"/>
  <c r="AF313" i="13"/>
  <c r="AL338" i="10"/>
  <c r="AX933" i="10" s="1"/>
  <c r="A314" i="13" s="1"/>
  <c r="B314" i="13"/>
  <c r="AZ933" i="10"/>
  <c r="BW933" i="10" s="1"/>
  <c r="AG314" i="13" s="1"/>
  <c r="BE933" i="10"/>
  <c r="H314" i="13" s="1"/>
  <c r="BF933" i="10"/>
  <c r="I314" i="13" s="1"/>
  <c r="BG933" i="10"/>
  <c r="J314" i="13" s="1"/>
  <c r="BH933" i="10"/>
  <c r="K314" i="13" s="1"/>
  <c r="BI933" i="10"/>
  <c r="L314" i="13" s="1"/>
  <c r="BJ933" i="10"/>
  <c r="M314" i="13" s="1"/>
  <c r="N314" i="13"/>
  <c r="O314" i="13"/>
  <c r="P314" i="13"/>
  <c r="Q314" i="13"/>
  <c r="R314" i="13"/>
  <c r="S314" i="13"/>
  <c r="BQ933" i="10"/>
  <c r="T314" i="13" s="1"/>
  <c r="BR933" i="10"/>
  <c r="U314" i="13" s="1"/>
  <c r="BT933" i="10"/>
  <c r="W314" i="13" s="1"/>
  <c r="BV933" i="10"/>
  <c r="Y314" i="13" s="1"/>
  <c r="AB314" i="13"/>
  <c r="AD314" i="13"/>
  <c r="AE314" i="13"/>
  <c r="AF314" i="13"/>
  <c r="AL341" i="10"/>
  <c r="AX934" i="10" s="1"/>
  <c r="A315" i="13" s="1"/>
  <c r="B315" i="13"/>
  <c r="AZ934" i="10"/>
  <c r="BE934" i="10"/>
  <c r="H315" i="13" s="1"/>
  <c r="BF934" i="10"/>
  <c r="I315" i="13" s="1"/>
  <c r="BG934" i="10"/>
  <c r="J315" i="13" s="1"/>
  <c r="BH934" i="10"/>
  <c r="K315" i="13" s="1"/>
  <c r="BI934" i="10"/>
  <c r="L315" i="13" s="1"/>
  <c r="BJ934" i="10"/>
  <c r="M315" i="13" s="1"/>
  <c r="N315" i="13"/>
  <c r="O315" i="13"/>
  <c r="P315" i="13"/>
  <c r="Q315" i="13"/>
  <c r="R315" i="13"/>
  <c r="S315" i="13"/>
  <c r="BQ934" i="10"/>
  <c r="T315" i="13" s="1"/>
  <c r="BR934" i="10"/>
  <c r="U315" i="13" s="1"/>
  <c r="BT934" i="10"/>
  <c r="W315" i="13" s="1"/>
  <c r="BV934" i="10"/>
  <c r="Y315" i="13" s="1"/>
  <c r="AB315" i="13"/>
  <c r="AD315" i="13"/>
  <c r="AE315" i="13"/>
  <c r="AF315" i="13"/>
  <c r="AL344" i="10"/>
  <c r="AX935" i="10" s="1"/>
  <c r="A316" i="13" s="1"/>
  <c r="B316" i="13"/>
  <c r="AZ935" i="10"/>
  <c r="BC935" i="10" s="1"/>
  <c r="F316" i="13" s="1"/>
  <c r="BE935" i="10"/>
  <c r="H316" i="13" s="1"/>
  <c r="BF935" i="10"/>
  <c r="I316" i="13" s="1"/>
  <c r="BG935" i="10"/>
  <c r="J316" i="13" s="1"/>
  <c r="BH935" i="10"/>
  <c r="K316" i="13" s="1"/>
  <c r="BI935" i="10"/>
  <c r="L316" i="13" s="1"/>
  <c r="BJ935" i="10"/>
  <c r="M316" i="13" s="1"/>
  <c r="N316" i="13"/>
  <c r="O316" i="13"/>
  <c r="P316" i="13"/>
  <c r="Q316" i="13"/>
  <c r="R316" i="13"/>
  <c r="S316" i="13"/>
  <c r="BQ935" i="10"/>
  <c r="T316" i="13" s="1"/>
  <c r="BR935" i="10"/>
  <c r="U316" i="13" s="1"/>
  <c r="BT935" i="10"/>
  <c r="W316" i="13" s="1"/>
  <c r="AB316" i="13"/>
  <c r="AD316" i="13"/>
  <c r="AE316" i="13"/>
  <c r="AF316" i="13"/>
  <c r="AL347" i="10"/>
  <c r="AX936" i="10" s="1"/>
  <c r="A317" i="13" s="1"/>
  <c r="B317" i="13"/>
  <c r="AZ936" i="10"/>
  <c r="BE936" i="10"/>
  <c r="H317" i="13" s="1"/>
  <c r="BF936" i="10"/>
  <c r="I317" i="13" s="1"/>
  <c r="BG936" i="10"/>
  <c r="J317" i="13" s="1"/>
  <c r="BH936" i="10"/>
  <c r="K317" i="13" s="1"/>
  <c r="BI936" i="10"/>
  <c r="L317" i="13" s="1"/>
  <c r="BJ936" i="10"/>
  <c r="M317" i="13" s="1"/>
  <c r="N317" i="13"/>
  <c r="O317" i="13"/>
  <c r="P317" i="13"/>
  <c r="Q317" i="13"/>
  <c r="R317" i="13"/>
  <c r="S317" i="13"/>
  <c r="BQ936" i="10"/>
  <c r="T317" i="13" s="1"/>
  <c r="BR936" i="10"/>
  <c r="U317" i="13" s="1"/>
  <c r="BT936" i="10"/>
  <c r="W317" i="13" s="1"/>
  <c r="AB317" i="13"/>
  <c r="AD317" i="13"/>
  <c r="AE317" i="13"/>
  <c r="AF317" i="13"/>
  <c r="AL350" i="10"/>
  <c r="AX937" i="10" s="1"/>
  <c r="A318" i="13" s="1"/>
  <c r="B318" i="13"/>
  <c r="AZ937" i="10"/>
  <c r="BE937" i="10"/>
  <c r="H318" i="13" s="1"/>
  <c r="BF937" i="10"/>
  <c r="I318" i="13" s="1"/>
  <c r="BG937" i="10"/>
  <c r="J318" i="13" s="1"/>
  <c r="BH937" i="10"/>
  <c r="K318" i="13" s="1"/>
  <c r="BI937" i="10"/>
  <c r="L318" i="13" s="1"/>
  <c r="BJ937" i="10"/>
  <c r="M318" i="13" s="1"/>
  <c r="N318" i="13"/>
  <c r="O318" i="13"/>
  <c r="P318" i="13"/>
  <c r="Q318" i="13"/>
  <c r="R318" i="13"/>
  <c r="S318" i="13"/>
  <c r="BQ937" i="10"/>
  <c r="T318" i="13" s="1"/>
  <c r="BR937" i="10"/>
  <c r="U318" i="13" s="1"/>
  <c r="BT937" i="10"/>
  <c r="W318" i="13" s="1"/>
  <c r="AB318" i="13"/>
  <c r="AD318" i="13"/>
  <c r="AE318" i="13"/>
  <c r="AF318" i="13"/>
  <c r="AL353" i="10"/>
  <c r="AX938" i="10" s="1"/>
  <c r="A319" i="13" s="1"/>
  <c r="B319" i="13"/>
  <c r="AZ938" i="10"/>
  <c r="BE938" i="10"/>
  <c r="H319" i="13" s="1"/>
  <c r="BF938" i="10"/>
  <c r="I319" i="13" s="1"/>
  <c r="BG938" i="10"/>
  <c r="J319" i="13" s="1"/>
  <c r="BH938" i="10"/>
  <c r="K319" i="13" s="1"/>
  <c r="BI938" i="10"/>
  <c r="L319" i="13" s="1"/>
  <c r="BJ938" i="10"/>
  <c r="M319" i="13" s="1"/>
  <c r="N319" i="13"/>
  <c r="O319" i="13"/>
  <c r="P319" i="13"/>
  <c r="Q319" i="13"/>
  <c r="R319" i="13"/>
  <c r="S319" i="13"/>
  <c r="BQ938" i="10"/>
  <c r="T319" i="13" s="1"/>
  <c r="BR938" i="10"/>
  <c r="U319" i="13" s="1"/>
  <c r="BT938" i="10"/>
  <c r="W319" i="13" s="1"/>
  <c r="AB319" i="13"/>
  <c r="AD319" i="13"/>
  <c r="AE319" i="13"/>
  <c r="AF319" i="13"/>
  <c r="AL356" i="10"/>
  <c r="AX939" i="10" s="1"/>
  <c r="A320" i="13" s="1"/>
  <c r="B320" i="13"/>
  <c r="AZ939" i="10"/>
  <c r="BC939" i="10" s="1"/>
  <c r="F320" i="13" s="1"/>
  <c r="BE939" i="10"/>
  <c r="H320" i="13" s="1"/>
  <c r="BF939" i="10"/>
  <c r="I320" i="13" s="1"/>
  <c r="BG939" i="10"/>
  <c r="J320" i="13" s="1"/>
  <c r="BH939" i="10"/>
  <c r="K320" i="13" s="1"/>
  <c r="BI939" i="10"/>
  <c r="L320" i="13" s="1"/>
  <c r="BJ939" i="10"/>
  <c r="M320" i="13" s="1"/>
  <c r="N320" i="13"/>
  <c r="O320" i="13"/>
  <c r="P320" i="13"/>
  <c r="Q320" i="13"/>
  <c r="R320" i="13"/>
  <c r="S320" i="13"/>
  <c r="BQ939" i="10"/>
  <c r="T320" i="13" s="1"/>
  <c r="BR939" i="10"/>
  <c r="U320" i="13" s="1"/>
  <c r="BT939" i="10"/>
  <c r="W320" i="13" s="1"/>
  <c r="AB320" i="13"/>
  <c r="AD320" i="13"/>
  <c r="AE320" i="13"/>
  <c r="AF320" i="13"/>
  <c r="A321" i="13"/>
  <c r="B321" i="13"/>
  <c r="C321" i="13"/>
  <c r="D321" i="13"/>
  <c r="E321" i="13"/>
  <c r="F321" i="13"/>
  <c r="G321" i="13"/>
  <c r="H321" i="13"/>
  <c r="I321" i="13"/>
  <c r="J321" i="13"/>
  <c r="K321" i="13"/>
  <c r="L321" i="13"/>
  <c r="M321" i="13"/>
  <c r="N321" i="13"/>
  <c r="O321" i="13"/>
  <c r="P321" i="13"/>
  <c r="Q321" i="13"/>
  <c r="R321" i="13"/>
  <c r="S321" i="13"/>
  <c r="T321" i="13"/>
  <c r="U321" i="13"/>
  <c r="V321" i="13"/>
  <c r="W321" i="13"/>
  <c r="X321" i="13"/>
  <c r="Y321" i="13"/>
  <c r="AB321" i="13"/>
  <c r="AD321" i="13"/>
  <c r="AE321" i="13"/>
  <c r="AF321" i="13"/>
  <c r="BW940" i="10"/>
  <c r="AG321" i="13" s="1"/>
  <c r="B322" i="13"/>
  <c r="AZ941" i="10"/>
  <c r="BE941" i="10"/>
  <c r="H322" i="13" s="1"/>
  <c r="BF941" i="10"/>
  <c r="I322" i="13" s="1"/>
  <c r="BG941" i="10"/>
  <c r="J322" i="13" s="1"/>
  <c r="BH941" i="10"/>
  <c r="K322" i="13" s="1"/>
  <c r="BI941" i="10"/>
  <c r="L322" i="13" s="1"/>
  <c r="BJ941" i="10"/>
  <c r="M322" i="13" s="1"/>
  <c r="N322" i="13"/>
  <c r="O322" i="13"/>
  <c r="P322" i="13"/>
  <c r="Q322" i="13"/>
  <c r="R322" i="13"/>
  <c r="S322" i="13"/>
  <c r="BQ941" i="10"/>
  <c r="T322" i="13" s="1"/>
  <c r="BR941" i="10"/>
  <c r="U322" i="13" s="1"/>
  <c r="BT941" i="10"/>
  <c r="W322" i="13" s="1"/>
  <c r="AB322" i="13"/>
  <c r="AD322" i="13"/>
  <c r="AE322" i="13"/>
  <c r="AF322" i="13"/>
  <c r="B323" i="13"/>
  <c r="AZ942" i="10"/>
  <c r="BS942" i="10" s="1"/>
  <c r="V323" i="13" s="1"/>
  <c r="BE942" i="10"/>
  <c r="H323" i="13" s="1"/>
  <c r="BF942" i="10"/>
  <c r="I323" i="13" s="1"/>
  <c r="BG942" i="10"/>
  <c r="J323" i="13" s="1"/>
  <c r="BH942" i="10"/>
  <c r="K323" i="13" s="1"/>
  <c r="BI942" i="10"/>
  <c r="L323" i="13" s="1"/>
  <c r="BJ942" i="10"/>
  <c r="M323" i="13" s="1"/>
  <c r="N323" i="13"/>
  <c r="O323" i="13"/>
  <c r="P323" i="13"/>
  <c r="Q323" i="13"/>
  <c r="R323" i="13"/>
  <c r="S323" i="13"/>
  <c r="BQ942" i="10"/>
  <c r="T323" i="13" s="1"/>
  <c r="BR942" i="10"/>
  <c r="U323" i="13" s="1"/>
  <c r="BT942" i="10"/>
  <c r="W323" i="13" s="1"/>
  <c r="AB323" i="13"/>
  <c r="AD323" i="13"/>
  <c r="AE323" i="13"/>
  <c r="AF323" i="13"/>
  <c r="B324" i="13"/>
  <c r="AZ943" i="10"/>
  <c r="C324" i="13" s="1"/>
  <c r="BE943" i="10"/>
  <c r="H324" i="13" s="1"/>
  <c r="BF943" i="10"/>
  <c r="I324" i="13" s="1"/>
  <c r="BG943" i="10"/>
  <c r="J324" i="13" s="1"/>
  <c r="BH943" i="10"/>
  <c r="K324" i="13" s="1"/>
  <c r="BI943" i="10"/>
  <c r="L324" i="13" s="1"/>
  <c r="BJ943" i="10"/>
  <c r="N324" i="13"/>
  <c r="O324" i="13"/>
  <c r="P324" i="13"/>
  <c r="Q324" i="13"/>
  <c r="R324" i="13"/>
  <c r="S324" i="13"/>
  <c r="BQ943" i="10"/>
  <c r="T324" i="13" s="1"/>
  <c r="BR943" i="10"/>
  <c r="U324" i="13" s="1"/>
  <c r="BT943" i="10"/>
  <c r="W324" i="13" s="1"/>
  <c r="AB324" i="13"/>
  <c r="AD324" i="13"/>
  <c r="AE324" i="13"/>
  <c r="AF324" i="13"/>
  <c r="B325" i="13"/>
  <c r="AZ944" i="10"/>
  <c r="BC944" i="10" s="1"/>
  <c r="F325" i="13" s="1"/>
  <c r="BE944" i="10"/>
  <c r="H325" i="13" s="1"/>
  <c r="BF944" i="10"/>
  <c r="I325" i="13" s="1"/>
  <c r="BG944" i="10"/>
  <c r="J325" i="13" s="1"/>
  <c r="BH944" i="10"/>
  <c r="K325" i="13" s="1"/>
  <c r="BI944" i="10"/>
  <c r="L325" i="13" s="1"/>
  <c r="BJ944" i="10"/>
  <c r="M325" i="13" s="1"/>
  <c r="N325" i="13"/>
  <c r="O325" i="13"/>
  <c r="P325" i="13"/>
  <c r="Q325" i="13"/>
  <c r="R325" i="13"/>
  <c r="S325" i="13"/>
  <c r="BQ944" i="10"/>
  <c r="T325" i="13" s="1"/>
  <c r="BR944" i="10"/>
  <c r="U325" i="13" s="1"/>
  <c r="BT944" i="10"/>
  <c r="W325" i="13" s="1"/>
  <c r="AB325" i="13"/>
  <c r="AD325" i="13"/>
  <c r="AE325" i="13"/>
  <c r="AF325" i="13"/>
  <c r="B326" i="13"/>
  <c r="AZ945" i="10"/>
  <c r="BA945" i="10" s="1"/>
  <c r="D326" i="13" s="1"/>
  <c r="BE945" i="10"/>
  <c r="H326" i="13" s="1"/>
  <c r="BF945" i="10"/>
  <c r="I326" i="13" s="1"/>
  <c r="BG945" i="10"/>
  <c r="J326" i="13" s="1"/>
  <c r="BH945" i="10"/>
  <c r="K326" i="13" s="1"/>
  <c r="BI945" i="10"/>
  <c r="L326" i="13" s="1"/>
  <c r="BJ945" i="10"/>
  <c r="N326" i="13"/>
  <c r="O326" i="13"/>
  <c r="P326" i="13"/>
  <c r="Q326" i="13"/>
  <c r="R326" i="13"/>
  <c r="S326" i="13"/>
  <c r="BQ945" i="10"/>
  <c r="T326" i="13" s="1"/>
  <c r="BR945" i="10"/>
  <c r="U326" i="13" s="1"/>
  <c r="BT945" i="10"/>
  <c r="W326" i="13" s="1"/>
  <c r="AB326" i="13"/>
  <c r="AC326" i="13"/>
  <c r="AD326" i="13"/>
  <c r="AE326" i="13"/>
  <c r="AF326" i="13"/>
  <c r="B327" i="13"/>
  <c r="AZ946" i="10"/>
  <c r="BA946" i="10" s="1"/>
  <c r="D327" i="13" s="1"/>
  <c r="BE946" i="10"/>
  <c r="H327" i="13" s="1"/>
  <c r="BF946" i="10"/>
  <c r="I327" i="13" s="1"/>
  <c r="BG946" i="10"/>
  <c r="J327" i="13" s="1"/>
  <c r="BH946" i="10"/>
  <c r="K327" i="13" s="1"/>
  <c r="BI946" i="10"/>
  <c r="L327" i="13" s="1"/>
  <c r="BJ946" i="10"/>
  <c r="M327" i="13" s="1"/>
  <c r="N327" i="13"/>
  <c r="O327" i="13"/>
  <c r="P327" i="13"/>
  <c r="Q327" i="13"/>
  <c r="R327" i="13"/>
  <c r="S327" i="13"/>
  <c r="BQ946" i="10"/>
  <c r="T327" i="13" s="1"/>
  <c r="BR946" i="10"/>
  <c r="U327" i="13" s="1"/>
  <c r="BT946" i="10"/>
  <c r="W327" i="13" s="1"/>
  <c r="AB327" i="13"/>
  <c r="AD327" i="13"/>
  <c r="AE327" i="13"/>
  <c r="AF327" i="13"/>
  <c r="B328" i="13"/>
  <c r="AZ947" i="10"/>
  <c r="BE947" i="10"/>
  <c r="H328" i="13" s="1"/>
  <c r="BF947" i="10"/>
  <c r="I328" i="13" s="1"/>
  <c r="BG947" i="10"/>
  <c r="J328" i="13" s="1"/>
  <c r="BH947" i="10"/>
  <c r="K328" i="13" s="1"/>
  <c r="BI947" i="10"/>
  <c r="L328" i="13" s="1"/>
  <c r="BJ947" i="10"/>
  <c r="M328" i="13" s="1"/>
  <c r="N328" i="13"/>
  <c r="O328" i="13"/>
  <c r="P328" i="13"/>
  <c r="Q328" i="13"/>
  <c r="R328" i="13"/>
  <c r="S328" i="13"/>
  <c r="BQ947" i="10"/>
  <c r="T328" i="13" s="1"/>
  <c r="BR947" i="10"/>
  <c r="U328" i="13" s="1"/>
  <c r="BT947" i="10"/>
  <c r="W328" i="13" s="1"/>
  <c r="AB328" i="13"/>
  <c r="AD328" i="13"/>
  <c r="AE328" i="13"/>
  <c r="AF328" i="13"/>
  <c r="B329" i="13"/>
  <c r="AZ948" i="10"/>
  <c r="BB948" i="10" s="1"/>
  <c r="E329" i="13" s="1"/>
  <c r="BE948" i="10"/>
  <c r="H329" i="13" s="1"/>
  <c r="BF948" i="10"/>
  <c r="I329" i="13" s="1"/>
  <c r="BG948" i="10"/>
  <c r="J329" i="13" s="1"/>
  <c r="BH948" i="10"/>
  <c r="K329" i="13" s="1"/>
  <c r="BI948" i="10"/>
  <c r="L329" i="13" s="1"/>
  <c r="BJ948" i="10"/>
  <c r="N329" i="13"/>
  <c r="O329" i="13"/>
  <c r="P329" i="13"/>
  <c r="Q329" i="13"/>
  <c r="R329" i="13"/>
  <c r="S329" i="13"/>
  <c r="BQ948" i="10"/>
  <c r="T329" i="13" s="1"/>
  <c r="BR948" i="10"/>
  <c r="U329" i="13" s="1"/>
  <c r="BT948" i="10"/>
  <c r="W329" i="13" s="1"/>
  <c r="AB329" i="13"/>
  <c r="AD329" i="13"/>
  <c r="AE329" i="13"/>
  <c r="AF329" i="13"/>
  <c r="B407" i="10"/>
  <c r="AX949" i="10" s="1"/>
  <c r="A330" i="13" s="1"/>
  <c r="B330" i="13"/>
  <c r="AZ949" i="10"/>
  <c r="BV949" i="10" s="1"/>
  <c r="Y330" i="13" s="1"/>
  <c r="BE949" i="10"/>
  <c r="H330" i="13" s="1"/>
  <c r="BF949" i="10"/>
  <c r="I330" i="13" s="1"/>
  <c r="BG949" i="10"/>
  <c r="J330" i="13" s="1"/>
  <c r="BH949" i="10"/>
  <c r="K330" i="13" s="1"/>
  <c r="BI949" i="10"/>
  <c r="L330" i="13" s="1"/>
  <c r="BJ949" i="10"/>
  <c r="M330" i="13" s="1"/>
  <c r="N330" i="13"/>
  <c r="O330" i="13"/>
  <c r="P330" i="13"/>
  <c r="Q330" i="13"/>
  <c r="R330" i="13"/>
  <c r="S330" i="13"/>
  <c r="BQ949" i="10"/>
  <c r="T330" i="13" s="1"/>
  <c r="BR949" i="10"/>
  <c r="U330" i="13" s="1"/>
  <c r="BT949" i="10"/>
  <c r="W330" i="13" s="1"/>
  <c r="AB330" i="13"/>
  <c r="AD330" i="13"/>
  <c r="AE330" i="13"/>
  <c r="AF330" i="13"/>
  <c r="B410" i="10"/>
  <c r="AX950" i="10" s="1"/>
  <c r="A331" i="13" s="1"/>
  <c r="B331" i="13"/>
  <c r="AZ950" i="10"/>
  <c r="BC950" i="10" s="1"/>
  <c r="F331" i="13" s="1"/>
  <c r="BE950" i="10"/>
  <c r="H331" i="13" s="1"/>
  <c r="BF950" i="10"/>
  <c r="I331" i="13" s="1"/>
  <c r="BG950" i="10"/>
  <c r="J331" i="13" s="1"/>
  <c r="BH950" i="10"/>
  <c r="K331" i="13" s="1"/>
  <c r="BI950" i="10"/>
  <c r="L331" i="13" s="1"/>
  <c r="BJ950" i="10"/>
  <c r="M331" i="13" s="1"/>
  <c r="N331" i="13"/>
  <c r="O331" i="13"/>
  <c r="P331" i="13"/>
  <c r="Q331" i="13"/>
  <c r="R331" i="13"/>
  <c r="S331" i="13"/>
  <c r="BQ950" i="10"/>
  <c r="T331" i="13" s="1"/>
  <c r="BR950" i="10"/>
  <c r="U331" i="13" s="1"/>
  <c r="BT950" i="10"/>
  <c r="W331" i="13" s="1"/>
  <c r="AB331" i="13"/>
  <c r="AC331" i="13"/>
  <c r="AD331" i="13"/>
  <c r="AE331" i="13"/>
  <c r="AF331" i="13"/>
  <c r="B413" i="10"/>
  <c r="AX951" i="10" s="1"/>
  <c r="A332" i="13" s="1"/>
  <c r="B332" i="13"/>
  <c r="AZ951" i="10"/>
  <c r="BE951" i="10"/>
  <c r="H332" i="13" s="1"/>
  <c r="BF951" i="10"/>
  <c r="I332" i="13" s="1"/>
  <c r="BG951" i="10"/>
  <c r="J332" i="13" s="1"/>
  <c r="BH951" i="10"/>
  <c r="K332" i="13" s="1"/>
  <c r="BI951" i="10"/>
  <c r="L332" i="13" s="1"/>
  <c r="BJ951" i="10"/>
  <c r="M332" i="13" s="1"/>
  <c r="N332" i="13"/>
  <c r="O332" i="13"/>
  <c r="P332" i="13"/>
  <c r="Q332" i="13"/>
  <c r="R332" i="13"/>
  <c r="S332" i="13"/>
  <c r="BQ951" i="10"/>
  <c r="T332" i="13" s="1"/>
  <c r="BR951" i="10"/>
  <c r="U332" i="13" s="1"/>
  <c r="BT951" i="10"/>
  <c r="W332" i="13" s="1"/>
  <c r="AB332" i="13"/>
  <c r="AD332" i="13"/>
  <c r="AE332" i="13"/>
  <c r="AF332" i="13"/>
  <c r="B416" i="10"/>
  <c r="AX952" i="10" s="1"/>
  <c r="A333" i="13" s="1"/>
  <c r="B333" i="13"/>
  <c r="AZ952" i="10"/>
  <c r="BU952" i="10" s="1"/>
  <c r="X333" i="13" s="1"/>
  <c r="BE952" i="10"/>
  <c r="H333" i="13" s="1"/>
  <c r="BF952" i="10"/>
  <c r="I333" i="13" s="1"/>
  <c r="BG952" i="10"/>
  <c r="J333" i="13" s="1"/>
  <c r="BH952" i="10"/>
  <c r="K333" i="13" s="1"/>
  <c r="BI952" i="10"/>
  <c r="L333" i="13" s="1"/>
  <c r="BJ952" i="10"/>
  <c r="M333" i="13" s="1"/>
  <c r="N333" i="13"/>
  <c r="O333" i="13"/>
  <c r="P333" i="13"/>
  <c r="Q333" i="13"/>
  <c r="R333" i="13"/>
  <c r="S333" i="13"/>
  <c r="BQ952" i="10"/>
  <c r="T333" i="13" s="1"/>
  <c r="BR952" i="10"/>
  <c r="U333" i="13" s="1"/>
  <c r="BT952" i="10"/>
  <c r="W333" i="13" s="1"/>
  <c r="AB333" i="13"/>
  <c r="AD333" i="13"/>
  <c r="AE333" i="13"/>
  <c r="AF333" i="13"/>
  <c r="B419" i="10"/>
  <c r="AX953" i="10" s="1"/>
  <c r="A334" i="13" s="1"/>
  <c r="B334" i="13"/>
  <c r="AZ953" i="10"/>
  <c r="BE953" i="10"/>
  <c r="H334" i="13" s="1"/>
  <c r="BF953" i="10"/>
  <c r="I334" i="13" s="1"/>
  <c r="BG953" i="10"/>
  <c r="J334" i="13" s="1"/>
  <c r="BH953" i="10"/>
  <c r="K334" i="13" s="1"/>
  <c r="BI953" i="10"/>
  <c r="L334" i="13" s="1"/>
  <c r="BJ953" i="10"/>
  <c r="M334" i="13" s="1"/>
  <c r="N334" i="13"/>
  <c r="O334" i="13"/>
  <c r="P334" i="13"/>
  <c r="Q334" i="13"/>
  <c r="R334" i="13"/>
  <c r="S334" i="13"/>
  <c r="BQ953" i="10"/>
  <c r="T334" i="13" s="1"/>
  <c r="BR953" i="10"/>
  <c r="U334" i="13" s="1"/>
  <c r="BT953" i="10"/>
  <c r="W334" i="13" s="1"/>
  <c r="AB334" i="13"/>
  <c r="AD334" i="13"/>
  <c r="AE334" i="13"/>
  <c r="AF334" i="13"/>
  <c r="A335" i="13"/>
  <c r="B335" i="13"/>
  <c r="C335" i="13"/>
  <c r="D335" i="13"/>
  <c r="E335" i="13"/>
  <c r="F335" i="13"/>
  <c r="G335" i="13"/>
  <c r="H335" i="13"/>
  <c r="I335" i="13"/>
  <c r="J335" i="13"/>
  <c r="K335" i="13"/>
  <c r="L335" i="13"/>
  <c r="M335" i="13"/>
  <c r="N335" i="13"/>
  <c r="O335" i="13"/>
  <c r="P335" i="13"/>
  <c r="Q335" i="13"/>
  <c r="R335" i="13"/>
  <c r="S335" i="13"/>
  <c r="T335" i="13"/>
  <c r="U335" i="13"/>
  <c r="V335" i="13"/>
  <c r="W335" i="13"/>
  <c r="X335" i="13"/>
  <c r="Y335" i="13"/>
  <c r="AB335" i="13"/>
  <c r="AC335" i="13"/>
  <c r="AD335" i="13"/>
  <c r="AE335" i="13"/>
  <c r="AF335" i="13"/>
  <c r="BW954" i="10"/>
  <c r="AG335" i="13" s="1"/>
  <c r="B336" i="13"/>
  <c r="AZ955" i="10"/>
  <c r="BE955" i="10"/>
  <c r="H336" i="13" s="1"/>
  <c r="BF955" i="10"/>
  <c r="I336" i="13" s="1"/>
  <c r="BG955" i="10"/>
  <c r="J336" i="13" s="1"/>
  <c r="BH955" i="10"/>
  <c r="K336" i="13" s="1"/>
  <c r="BI955" i="10"/>
  <c r="L336" i="13" s="1"/>
  <c r="BJ955" i="10"/>
  <c r="N336" i="13"/>
  <c r="O336" i="13"/>
  <c r="P336" i="13"/>
  <c r="Q336" i="13"/>
  <c r="R336" i="13"/>
  <c r="S336" i="13"/>
  <c r="BQ955" i="10"/>
  <c r="T336" i="13" s="1"/>
  <c r="BR955" i="10"/>
  <c r="U336" i="13" s="1"/>
  <c r="BT955" i="10"/>
  <c r="W336" i="13" s="1"/>
  <c r="AB336" i="13"/>
  <c r="AD336" i="13"/>
  <c r="AE336" i="13"/>
  <c r="AF336" i="13"/>
  <c r="B337" i="13"/>
  <c r="AZ956" i="10"/>
  <c r="BC956" i="10" s="1"/>
  <c r="F337" i="13" s="1"/>
  <c r="BE956" i="10"/>
  <c r="H337" i="13" s="1"/>
  <c r="BF956" i="10"/>
  <c r="I337" i="13" s="1"/>
  <c r="BG956" i="10"/>
  <c r="J337" i="13" s="1"/>
  <c r="BH956" i="10"/>
  <c r="K337" i="13" s="1"/>
  <c r="BI956" i="10"/>
  <c r="L337" i="13" s="1"/>
  <c r="BJ956" i="10"/>
  <c r="M337" i="13" s="1"/>
  <c r="N337" i="13"/>
  <c r="O337" i="13"/>
  <c r="P337" i="13"/>
  <c r="Q337" i="13"/>
  <c r="R337" i="13"/>
  <c r="S337" i="13"/>
  <c r="BQ956" i="10"/>
  <c r="T337" i="13" s="1"/>
  <c r="BR956" i="10"/>
  <c r="U337" i="13" s="1"/>
  <c r="BT956" i="10"/>
  <c r="W337" i="13" s="1"/>
  <c r="AB337" i="13"/>
  <c r="AD337" i="13"/>
  <c r="AE337" i="13"/>
  <c r="AF337" i="13"/>
  <c r="B338" i="13"/>
  <c r="AZ957" i="10"/>
  <c r="BE957" i="10"/>
  <c r="H338" i="13" s="1"/>
  <c r="BF957" i="10"/>
  <c r="I338" i="13" s="1"/>
  <c r="BG957" i="10"/>
  <c r="J338" i="13" s="1"/>
  <c r="BH957" i="10"/>
  <c r="K338" i="13" s="1"/>
  <c r="BI957" i="10"/>
  <c r="L338" i="13" s="1"/>
  <c r="BJ957" i="10"/>
  <c r="N338" i="13"/>
  <c r="O338" i="13"/>
  <c r="P338" i="13"/>
  <c r="Q338" i="13"/>
  <c r="R338" i="13"/>
  <c r="S338" i="13"/>
  <c r="BQ957" i="10"/>
  <c r="T338" i="13" s="1"/>
  <c r="BR957" i="10"/>
  <c r="U338" i="13" s="1"/>
  <c r="BT957" i="10"/>
  <c r="W338" i="13" s="1"/>
  <c r="AB338" i="13"/>
  <c r="AD338" i="13"/>
  <c r="AE338" i="13"/>
  <c r="AF338" i="13"/>
  <c r="B339" i="13"/>
  <c r="AZ958" i="10"/>
  <c r="BE958" i="10"/>
  <c r="H339" i="13" s="1"/>
  <c r="BF958" i="10"/>
  <c r="I339" i="13" s="1"/>
  <c r="BG958" i="10"/>
  <c r="J339" i="13" s="1"/>
  <c r="BH958" i="10"/>
  <c r="K339" i="13" s="1"/>
  <c r="BI958" i="10"/>
  <c r="L339" i="13" s="1"/>
  <c r="BJ958" i="10"/>
  <c r="M339" i="13" s="1"/>
  <c r="N339" i="13"/>
  <c r="O339" i="13"/>
  <c r="P339" i="13"/>
  <c r="Q339" i="13"/>
  <c r="R339" i="13"/>
  <c r="S339" i="13"/>
  <c r="BQ958" i="10"/>
  <c r="T339" i="13" s="1"/>
  <c r="BR958" i="10"/>
  <c r="U339" i="13" s="1"/>
  <c r="BT958" i="10"/>
  <c r="W339" i="13" s="1"/>
  <c r="AB339" i="13"/>
  <c r="AD339" i="13"/>
  <c r="AE339" i="13"/>
  <c r="AF339" i="13"/>
  <c r="B340" i="13"/>
  <c r="AZ959" i="10"/>
  <c r="BA959" i="10" s="1"/>
  <c r="D340" i="13" s="1"/>
  <c r="BE959" i="10"/>
  <c r="H340" i="13" s="1"/>
  <c r="BF959" i="10"/>
  <c r="I340" i="13" s="1"/>
  <c r="BG959" i="10"/>
  <c r="J340" i="13" s="1"/>
  <c r="BH959" i="10"/>
  <c r="K340" i="13" s="1"/>
  <c r="BI959" i="10"/>
  <c r="L340" i="13" s="1"/>
  <c r="BJ959" i="10"/>
  <c r="M340" i="13" s="1"/>
  <c r="N340" i="13"/>
  <c r="O340" i="13"/>
  <c r="P340" i="13"/>
  <c r="Q340" i="13"/>
  <c r="R340" i="13"/>
  <c r="S340" i="13"/>
  <c r="BQ959" i="10"/>
  <c r="T340" i="13" s="1"/>
  <c r="BR959" i="10"/>
  <c r="U340" i="13" s="1"/>
  <c r="BT959" i="10"/>
  <c r="W340" i="13" s="1"/>
  <c r="AB340" i="13"/>
  <c r="AD340" i="13"/>
  <c r="AE340" i="13"/>
  <c r="AF340" i="13"/>
  <c r="B341" i="13"/>
  <c r="AZ960" i="10"/>
  <c r="BA960" i="10" s="1"/>
  <c r="D341" i="13" s="1"/>
  <c r="BE960" i="10"/>
  <c r="H341" i="13" s="1"/>
  <c r="BF960" i="10"/>
  <c r="I341" i="13" s="1"/>
  <c r="BG960" i="10"/>
  <c r="BH960" i="10"/>
  <c r="K341" i="13" s="1"/>
  <c r="BI960" i="10"/>
  <c r="L341" i="13" s="1"/>
  <c r="BJ960" i="10"/>
  <c r="N341" i="13"/>
  <c r="O341" i="13"/>
  <c r="P341" i="13"/>
  <c r="Q341" i="13"/>
  <c r="R341" i="13"/>
  <c r="S341" i="13"/>
  <c r="BQ960" i="10"/>
  <c r="T341" i="13" s="1"/>
  <c r="BR960" i="10"/>
  <c r="U341" i="13" s="1"/>
  <c r="BT960" i="10"/>
  <c r="W341" i="13" s="1"/>
  <c r="AB341" i="13"/>
  <c r="AD341" i="13"/>
  <c r="AE341" i="13"/>
  <c r="AF341" i="13"/>
  <c r="B342" i="13"/>
  <c r="AZ961" i="10"/>
  <c r="BC961" i="10" s="1"/>
  <c r="F342" i="13" s="1"/>
  <c r="BE961" i="10"/>
  <c r="H342" i="13" s="1"/>
  <c r="BF961" i="10"/>
  <c r="I342" i="13" s="1"/>
  <c r="BG961" i="10"/>
  <c r="J342" i="13" s="1"/>
  <c r="BH961" i="10"/>
  <c r="K342" i="13" s="1"/>
  <c r="BI961" i="10"/>
  <c r="L342" i="13" s="1"/>
  <c r="BJ961" i="10"/>
  <c r="M342" i="13" s="1"/>
  <c r="N342" i="13"/>
  <c r="O342" i="13"/>
  <c r="P342" i="13"/>
  <c r="Q342" i="13"/>
  <c r="R342" i="13"/>
  <c r="S342" i="13"/>
  <c r="BQ961" i="10"/>
  <c r="T342" i="13" s="1"/>
  <c r="BR961" i="10"/>
  <c r="U342" i="13" s="1"/>
  <c r="BT961" i="10"/>
  <c r="W342" i="13" s="1"/>
  <c r="AB342" i="13"/>
  <c r="AD342" i="13"/>
  <c r="AE342" i="13"/>
  <c r="AF342" i="13"/>
  <c r="B343" i="13"/>
  <c r="AZ962" i="10"/>
  <c r="BB962" i="10" s="1"/>
  <c r="E343" i="13" s="1"/>
  <c r="BE962" i="10"/>
  <c r="H343" i="13" s="1"/>
  <c r="BF962" i="10"/>
  <c r="I343" i="13" s="1"/>
  <c r="BG962" i="10"/>
  <c r="BH962" i="10"/>
  <c r="K343" i="13" s="1"/>
  <c r="BI962" i="10"/>
  <c r="L343" i="13" s="1"/>
  <c r="BJ962" i="10"/>
  <c r="M343" i="13" s="1"/>
  <c r="N343" i="13"/>
  <c r="O343" i="13"/>
  <c r="P343" i="13"/>
  <c r="Q343" i="13"/>
  <c r="R343" i="13"/>
  <c r="S343" i="13"/>
  <c r="BQ962" i="10"/>
  <c r="T343" i="13" s="1"/>
  <c r="BR962" i="10"/>
  <c r="U343" i="13" s="1"/>
  <c r="BT962" i="10"/>
  <c r="W343" i="13" s="1"/>
  <c r="AB343" i="13"/>
  <c r="AD343" i="13"/>
  <c r="AE343" i="13"/>
  <c r="AF343" i="13"/>
  <c r="N407" i="10"/>
  <c r="AX963" i="10" s="1"/>
  <c r="A344" i="13" s="1"/>
  <c r="B344" i="13"/>
  <c r="AZ963" i="10"/>
  <c r="C344" i="13" s="1"/>
  <c r="BE963" i="10"/>
  <c r="H344" i="13" s="1"/>
  <c r="BF963" i="10"/>
  <c r="I344" i="13" s="1"/>
  <c r="BG963" i="10"/>
  <c r="J344" i="13" s="1"/>
  <c r="BH963" i="10"/>
  <c r="K344" i="13" s="1"/>
  <c r="BI963" i="10"/>
  <c r="L344" i="13" s="1"/>
  <c r="BJ963" i="10"/>
  <c r="M344" i="13" s="1"/>
  <c r="N344" i="13"/>
  <c r="O344" i="13"/>
  <c r="P344" i="13"/>
  <c r="Q344" i="13"/>
  <c r="R344" i="13"/>
  <c r="S344" i="13"/>
  <c r="BQ963" i="10"/>
  <c r="T344" i="13" s="1"/>
  <c r="BR963" i="10"/>
  <c r="U344" i="13" s="1"/>
  <c r="BT963" i="10"/>
  <c r="W344" i="13" s="1"/>
  <c r="AB344" i="13"/>
  <c r="AD344" i="13"/>
  <c r="AE344" i="13"/>
  <c r="AF344" i="13"/>
  <c r="N410" i="10"/>
  <c r="AX964" i="10" s="1"/>
  <c r="A345" i="13" s="1"/>
  <c r="B345" i="13"/>
  <c r="AZ964" i="10"/>
  <c r="BB964" i="10" s="1"/>
  <c r="E345" i="13" s="1"/>
  <c r="BE964" i="10"/>
  <c r="H345" i="13" s="1"/>
  <c r="BF964" i="10"/>
  <c r="I345" i="13" s="1"/>
  <c r="BG964" i="10"/>
  <c r="J345" i="13" s="1"/>
  <c r="BH964" i="10"/>
  <c r="K345" i="13" s="1"/>
  <c r="BI964" i="10"/>
  <c r="L345" i="13" s="1"/>
  <c r="BJ964" i="10"/>
  <c r="M345" i="13" s="1"/>
  <c r="N345" i="13"/>
  <c r="O345" i="13"/>
  <c r="P345" i="13"/>
  <c r="Q345" i="13"/>
  <c r="R345" i="13"/>
  <c r="S345" i="13"/>
  <c r="BQ964" i="10"/>
  <c r="T345" i="13" s="1"/>
  <c r="BR964" i="10"/>
  <c r="U345" i="13" s="1"/>
  <c r="BT964" i="10"/>
  <c r="W345" i="13" s="1"/>
  <c r="AB345" i="13"/>
  <c r="AD345" i="13"/>
  <c r="AE345" i="13"/>
  <c r="AF345" i="13"/>
  <c r="N413" i="10"/>
  <c r="AX965" i="10" s="1"/>
  <c r="A346" i="13" s="1"/>
  <c r="B346" i="13"/>
  <c r="AZ965" i="10"/>
  <c r="BE965" i="10"/>
  <c r="H346" i="13" s="1"/>
  <c r="BF965" i="10"/>
  <c r="I346" i="13" s="1"/>
  <c r="BG965" i="10"/>
  <c r="J346" i="13" s="1"/>
  <c r="BH965" i="10"/>
  <c r="K346" i="13" s="1"/>
  <c r="BI965" i="10"/>
  <c r="L346" i="13" s="1"/>
  <c r="BJ965" i="10"/>
  <c r="M346" i="13" s="1"/>
  <c r="N346" i="13"/>
  <c r="O346" i="13"/>
  <c r="P346" i="13"/>
  <c r="Q346" i="13"/>
  <c r="R346" i="13"/>
  <c r="S346" i="13"/>
  <c r="BQ965" i="10"/>
  <c r="T346" i="13" s="1"/>
  <c r="BR965" i="10"/>
  <c r="U346" i="13" s="1"/>
  <c r="BT965" i="10"/>
  <c r="W346" i="13" s="1"/>
  <c r="BU965" i="10"/>
  <c r="X346" i="13" s="1"/>
  <c r="AB346" i="13"/>
  <c r="AD346" i="13"/>
  <c r="AE346" i="13"/>
  <c r="AF346" i="13"/>
  <c r="N416" i="10"/>
  <c r="AX966" i="10" s="1"/>
  <c r="A347" i="13" s="1"/>
  <c r="B347" i="13"/>
  <c r="AZ966" i="10"/>
  <c r="BE966" i="10"/>
  <c r="H347" i="13" s="1"/>
  <c r="BF966" i="10"/>
  <c r="I347" i="13" s="1"/>
  <c r="BG966" i="10"/>
  <c r="J347" i="13" s="1"/>
  <c r="BH966" i="10"/>
  <c r="K347" i="13" s="1"/>
  <c r="BI966" i="10"/>
  <c r="L347" i="13" s="1"/>
  <c r="BJ966" i="10"/>
  <c r="M347" i="13" s="1"/>
  <c r="N347" i="13"/>
  <c r="O347" i="13"/>
  <c r="P347" i="13"/>
  <c r="Q347" i="13"/>
  <c r="R347" i="13"/>
  <c r="S347" i="13"/>
  <c r="BQ966" i="10"/>
  <c r="T347" i="13" s="1"/>
  <c r="BR966" i="10"/>
  <c r="U347" i="13" s="1"/>
  <c r="BT966" i="10"/>
  <c r="W347" i="13" s="1"/>
  <c r="AB347" i="13"/>
  <c r="AD347" i="13"/>
  <c r="AE347" i="13"/>
  <c r="AF347" i="13"/>
  <c r="N419" i="10"/>
  <c r="AX967" i="10" s="1"/>
  <c r="A348" i="13" s="1"/>
  <c r="B348" i="13"/>
  <c r="AZ967" i="10"/>
  <c r="BE967" i="10"/>
  <c r="H348" i="13" s="1"/>
  <c r="BF967" i="10"/>
  <c r="I348" i="13" s="1"/>
  <c r="BG967" i="10"/>
  <c r="J348" i="13" s="1"/>
  <c r="BH967" i="10"/>
  <c r="K348" i="13" s="1"/>
  <c r="BI967" i="10"/>
  <c r="L348" i="13" s="1"/>
  <c r="BJ967" i="10"/>
  <c r="M348" i="13" s="1"/>
  <c r="N348" i="13"/>
  <c r="O348" i="13"/>
  <c r="P348" i="13"/>
  <c r="Q348" i="13"/>
  <c r="R348" i="13"/>
  <c r="S348" i="13"/>
  <c r="BQ967" i="10"/>
  <c r="T348" i="13" s="1"/>
  <c r="BR967" i="10"/>
  <c r="U348" i="13" s="1"/>
  <c r="BT967" i="10"/>
  <c r="W348" i="13" s="1"/>
  <c r="AB348" i="13"/>
  <c r="AD348" i="13"/>
  <c r="AE348" i="13"/>
  <c r="AF348" i="13"/>
  <c r="A349" i="13"/>
  <c r="B349" i="13"/>
  <c r="C349" i="13"/>
  <c r="D349" i="13"/>
  <c r="E349" i="13"/>
  <c r="F349" i="13"/>
  <c r="G349" i="13"/>
  <c r="H349" i="13"/>
  <c r="I349" i="13"/>
  <c r="J349" i="13"/>
  <c r="K349" i="13"/>
  <c r="L349" i="13"/>
  <c r="M349" i="13"/>
  <c r="N349" i="13"/>
  <c r="O349" i="13"/>
  <c r="P349" i="13"/>
  <c r="Q349" i="13"/>
  <c r="R349" i="13"/>
  <c r="S349" i="13"/>
  <c r="T349" i="13"/>
  <c r="U349" i="13"/>
  <c r="V349" i="13"/>
  <c r="W349" i="13"/>
  <c r="X349" i="13"/>
  <c r="Y349" i="13"/>
  <c r="AB349" i="13"/>
  <c r="AD349" i="13"/>
  <c r="AE349" i="13"/>
  <c r="AF349" i="13"/>
  <c r="BW968" i="10"/>
  <c r="AG349" i="13" s="1"/>
  <c r="Z383" i="10"/>
  <c r="AX969" i="10" s="1"/>
  <c r="A350" i="13" s="1"/>
  <c r="B350" i="13"/>
  <c r="AZ969" i="10"/>
  <c r="BA969" i="10" s="1"/>
  <c r="D350" i="13" s="1"/>
  <c r="BE969" i="10"/>
  <c r="H350" i="13" s="1"/>
  <c r="BF969" i="10"/>
  <c r="I350" i="13" s="1"/>
  <c r="BG969" i="10"/>
  <c r="J350" i="13" s="1"/>
  <c r="BH969" i="10"/>
  <c r="K350" i="13" s="1"/>
  <c r="BI969" i="10"/>
  <c r="L350" i="13" s="1"/>
  <c r="BJ969" i="10"/>
  <c r="M350" i="13" s="1"/>
  <c r="N350" i="13"/>
  <c r="O350" i="13"/>
  <c r="P350" i="13"/>
  <c r="Q350" i="13"/>
  <c r="R350" i="13"/>
  <c r="S350" i="13"/>
  <c r="BQ969" i="10"/>
  <c r="T350" i="13" s="1"/>
  <c r="BR969" i="10"/>
  <c r="U350" i="13" s="1"/>
  <c r="BT969" i="10"/>
  <c r="W350" i="13" s="1"/>
  <c r="AB350" i="13"/>
  <c r="AD350" i="13"/>
  <c r="AE350" i="13"/>
  <c r="AF350" i="13"/>
  <c r="Z386" i="10"/>
  <c r="AX970" i="10" s="1"/>
  <c r="A351" i="13" s="1"/>
  <c r="B351" i="13"/>
  <c r="AZ970" i="10"/>
  <c r="BA970" i="10" s="1"/>
  <c r="D351" i="13" s="1"/>
  <c r="BE970" i="10"/>
  <c r="H351" i="13" s="1"/>
  <c r="BF970" i="10"/>
  <c r="I351" i="13" s="1"/>
  <c r="BG970" i="10"/>
  <c r="J351" i="13" s="1"/>
  <c r="BH970" i="10"/>
  <c r="K351" i="13" s="1"/>
  <c r="BI970" i="10"/>
  <c r="L351" i="13" s="1"/>
  <c r="BJ970" i="10"/>
  <c r="M351" i="13" s="1"/>
  <c r="N351" i="13"/>
  <c r="O351" i="13"/>
  <c r="P351" i="13"/>
  <c r="Q351" i="13"/>
  <c r="R351" i="13"/>
  <c r="S351" i="13"/>
  <c r="BQ970" i="10"/>
  <c r="T351" i="13" s="1"/>
  <c r="BR970" i="10"/>
  <c r="U351" i="13" s="1"/>
  <c r="BT970" i="10"/>
  <c r="W351" i="13" s="1"/>
  <c r="AB351" i="13"/>
  <c r="AC351" i="13"/>
  <c r="AD351" i="13"/>
  <c r="AE351" i="13"/>
  <c r="AF351" i="13"/>
  <c r="Z389" i="10"/>
  <c r="AX971" i="10" s="1"/>
  <c r="A352" i="13" s="1"/>
  <c r="B352" i="13"/>
  <c r="AZ971" i="10"/>
  <c r="BE971" i="10"/>
  <c r="H352" i="13" s="1"/>
  <c r="BF971" i="10"/>
  <c r="I352" i="13" s="1"/>
  <c r="BG971" i="10"/>
  <c r="J352" i="13" s="1"/>
  <c r="BH971" i="10"/>
  <c r="K352" i="13" s="1"/>
  <c r="BI971" i="10"/>
  <c r="L352" i="13" s="1"/>
  <c r="BJ971" i="10"/>
  <c r="M352" i="13" s="1"/>
  <c r="N352" i="13"/>
  <c r="O352" i="13"/>
  <c r="P352" i="13"/>
  <c r="Q352" i="13"/>
  <c r="R352" i="13"/>
  <c r="S352" i="13"/>
  <c r="BQ971" i="10"/>
  <c r="T352" i="13" s="1"/>
  <c r="BR971" i="10"/>
  <c r="U352" i="13" s="1"/>
  <c r="BT971" i="10"/>
  <c r="W352" i="13" s="1"/>
  <c r="AB352" i="13"/>
  <c r="AD352" i="13"/>
  <c r="AE352" i="13"/>
  <c r="AF352" i="13"/>
  <c r="Z392" i="10"/>
  <c r="AX972" i="10" s="1"/>
  <c r="A353" i="13" s="1"/>
  <c r="B353" i="13"/>
  <c r="AZ972" i="10"/>
  <c r="C353" i="13" s="1"/>
  <c r="BE972" i="10"/>
  <c r="H353" i="13" s="1"/>
  <c r="BF972" i="10"/>
  <c r="I353" i="13" s="1"/>
  <c r="BG972" i="10"/>
  <c r="J353" i="13" s="1"/>
  <c r="BH972" i="10"/>
  <c r="K353" i="13" s="1"/>
  <c r="BI972" i="10"/>
  <c r="L353" i="13" s="1"/>
  <c r="BJ972" i="10"/>
  <c r="M353" i="13" s="1"/>
  <c r="N353" i="13"/>
  <c r="O353" i="13"/>
  <c r="P353" i="13"/>
  <c r="Q353" i="13"/>
  <c r="R353" i="13"/>
  <c r="S353" i="13"/>
  <c r="BQ972" i="10"/>
  <c r="T353" i="13" s="1"/>
  <c r="BR972" i="10"/>
  <c r="U353" i="13" s="1"/>
  <c r="BT972" i="10"/>
  <c r="W353" i="13" s="1"/>
  <c r="AB353" i="13"/>
  <c r="AD353" i="13"/>
  <c r="AE353" i="13"/>
  <c r="AF353" i="13"/>
  <c r="Z395" i="10"/>
  <c r="AX973" i="10" s="1"/>
  <c r="A354" i="13" s="1"/>
  <c r="B354" i="13"/>
  <c r="AZ973" i="10"/>
  <c r="BU973" i="10" s="1"/>
  <c r="X354" i="13" s="1"/>
  <c r="BE973" i="10"/>
  <c r="H354" i="13" s="1"/>
  <c r="BF973" i="10"/>
  <c r="I354" i="13" s="1"/>
  <c r="BG973" i="10"/>
  <c r="J354" i="13" s="1"/>
  <c r="BH973" i="10"/>
  <c r="K354" i="13" s="1"/>
  <c r="BI973" i="10"/>
  <c r="L354" i="13" s="1"/>
  <c r="BJ973" i="10"/>
  <c r="M354" i="13" s="1"/>
  <c r="N354" i="13"/>
  <c r="O354" i="13"/>
  <c r="P354" i="13"/>
  <c r="Q354" i="13"/>
  <c r="R354" i="13"/>
  <c r="S354" i="13"/>
  <c r="BQ973" i="10"/>
  <c r="T354" i="13" s="1"/>
  <c r="BR973" i="10"/>
  <c r="U354" i="13" s="1"/>
  <c r="BT973" i="10"/>
  <c r="W354" i="13" s="1"/>
  <c r="AB354" i="13"/>
  <c r="AD354" i="13"/>
  <c r="AE354" i="13"/>
  <c r="AF354" i="13"/>
  <c r="Z398" i="10"/>
  <c r="AX974" i="10" s="1"/>
  <c r="A355" i="13" s="1"/>
  <c r="B355" i="13"/>
  <c r="AZ974" i="10"/>
  <c r="BS974" i="10" s="1"/>
  <c r="V355" i="13" s="1"/>
  <c r="BE974" i="10"/>
  <c r="H355" i="13" s="1"/>
  <c r="BF974" i="10"/>
  <c r="I355" i="13" s="1"/>
  <c r="BG974" i="10"/>
  <c r="J355" i="13" s="1"/>
  <c r="BH974" i="10"/>
  <c r="K355" i="13" s="1"/>
  <c r="BI974" i="10"/>
  <c r="L355" i="13" s="1"/>
  <c r="BJ974" i="10"/>
  <c r="M355" i="13" s="1"/>
  <c r="N355" i="13"/>
  <c r="O355" i="13"/>
  <c r="P355" i="13"/>
  <c r="Q355" i="13"/>
  <c r="R355" i="13"/>
  <c r="S355" i="13"/>
  <c r="BQ974" i="10"/>
  <c r="T355" i="13" s="1"/>
  <c r="BR974" i="10"/>
  <c r="U355" i="13" s="1"/>
  <c r="BT974" i="10"/>
  <c r="W355" i="13" s="1"/>
  <c r="AB355" i="13"/>
  <c r="AC355" i="13"/>
  <c r="AD355" i="13"/>
  <c r="AE355" i="13"/>
  <c r="AF355" i="13"/>
  <c r="Z401" i="10"/>
  <c r="AX975" i="10" s="1"/>
  <c r="A356" i="13" s="1"/>
  <c r="B356" i="13"/>
  <c r="AZ975" i="10"/>
  <c r="BE975" i="10"/>
  <c r="H356" i="13" s="1"/>
  <c r="BF975" i="10"/>
  <c r="I356" i="13" s="1"/>
  <c r="BG975" i="10"/>
  <c r="J356" i="13" s="1"/>
  <c r="BH975" i="10"/>
  <c r="K356" i="13" s="1"/>
  <c r="BI975" i="10"/>
  <c r="L356" i="13" s="1"/>
  <c r="BJ975" i="10"/>
  <c r="M356" i="13" s="1"/>
  <c r="N356" i="13"/>
  <c r="O356" i="13"/>
  <c r="P356" i="13"/>
  <c r="Q356" i="13"/>
  <c r="R356" i="13"/>
  <c r="S356" i="13"/>
  <c r="BQ975" i="10"/>
  <c r="T356" i="13" s="1"/>
  <c r="BR975" i="10"/>
  <c r="U356" i="13" s="1"/>
  <c r="BT975" i="10"/>
  <c r="W356" i="13" s="1"/>
  <c r="AB356" i="13"/>
  <c r="AC356" i="13"/>
  <c r="AD356" i="13"/>
  <c r="AE356" i="13"/>
  <c r="AF356" i="13"/>
  <c r="Z404" i="10"/>
  <c r="AX976" i="10" s="1"/>
  <c r="A357" i="13" s="1"/>
  <c r="B357" i="13"/>
  <c r="AZ976" i="10"/>
  <c r="BE976" i="10"/>
  <c r="H357" i="13" s="1"/>
  <c r="BF976" i="10"/>
  <c r="I357" i="13" s="1"/>
  <c r="BG976" i="10"/>
  <c r="J357" i="13" s="1"/>
  <c r="BH976" i="10"/>
  <c r="K357" i="13" s="1"/>
  <c r="BI976" i="10"/>
  <c r="L357" i="13" s="1"/>
  <c r="BJ976" i="10"/>
  <c r="M357" i="13" s="1"/>
  <c r="N357" i="13"/>
  <c r="O357" i="13"/>
  <c r="P357" i="13"/>
  <c r="Q357" i="13"/>
  <c r="R357" i="13"/>
  <c r="S357" i="13"/>
  <c r="BQ976" i="10"/>
  <c r="T357" i="13" s="1"/>
  <c r="BR976" i="10"/>
  <c r="U357" i="13" s="1"/>
  <c r="BT976" i="10"/>
  <c r="W357" i="13" s="1"/>
  <c r="AB357" i="13"/>
  <c r="AD357" i="13"/>
  <c r="AE357" i="13"/>
  <c r="AF357" i="13"/>
  <c r="Z407" i="10"/>
  <c r="AX977" i="10" s="1"/>
  <c r="A358" i="13" s="1"/>
  <c r="B358" i="13"/>
  <c r="AZ977" i="10"/>
  <c r="BE977" i="10"/>
  <c r="H358" i="13" s="1"/>
  <c r="BF977" i="10"/>
  <c r="I358" i="13" s="1"/>
  <c r="BG977" i="10"/>
  <c r="J358" i="13" s="1"/>
  <c r="BH977" i="10"/>
  <c r="K358" i="13" s="1"/>
  <c r="BI977" i="10"/>
  <c r="L358" i="13" s="1"/>
  <c r="BJ977" i="10"/>
  <c r="M358" i="13" s="1"/>
  <c r="N358" i="13"/>
  <c r="O358" i="13"/>
  <c r="P358" i="13"/>
  <c r="Q358" i="13"/>
  <c r="R358" i="13"/>
  <c r="S358" i="13"/>
  <c r="BQ977" i="10"/>
  <c r="T358" i="13" s="1"/>
  <c r="BR977" i="10"/>
  <c r="U358" i="13" s="1"/>
  <c r="BT977" i="10"/>
  <c r="W358" i="13" s="1"/>
  <c r="AB358" i="13"/>
  <c r="AD358" i="13"/>
  <c r="AE358" i="13"/>
  <c r="AF358" i="13"/>
  <c r="Z410" i="10"/>
  <c r="AX978" i="10" s="1"/>
  <c r="A359" i="13" s="1"/>
  <c r="B359" i="13"/>
  <c r="AZ978" i="10"/>
  <c r="BD978" i="10" s="1"/>
  <c r="G359" i="13" s="1"/>
  <c r="BE978" i="10"/>
  <c r="H359" i="13" s="1"/>
  <c r="BF978" i="10"/>
  <c r="I359" i="13" s="1"/>
  <c r="BG978" i="10"/>
  <c r="J359" i="13" s="1"/>
  <c r="BH978" i="10"/>
  <c r="K359" i="13" s="1"/>
  <c r="BI978" i="10"/>
  <c r="L359" i="13" s="1"/>
  <c r="BJ978" i="10"/>
  <c r="M359" i="13" s="1"/>
  <c r="N359" i="13"/>
  <c r="O359" i="13"/>
  <c r="P359" i="13"/>
  <c r="Q359" i="13"/>
  <c r="R359" i="13"/>
  <c r="S359" i="13"/>
  <c r="BQ978" i="10"/>
  <c r="T359" i="13" s="1"/>
  <c r="BR978" i="10"/>
  <c r="U359" i="13" s="1"/>
  <c r="BT978" i="10"/>
  <c r="W359" i="13" s="1"/>
  <c r="AB359" i="13"/>
  <c r="AD359" i="13"/>
  <c r="AE359" i="13"/>
  <c r="AF359" i="13"/>
  <c r="Z413" i="10"/>
  <c r="AX979" i="10" s="1"/>
  <c r="A360" i="13" s="1"/>
  <c r="B360" i="13"/>
  <c r="AZ979" i="10"/>
  <c r="BW979" i="10" s="1"/>
  <c r="AG360" i="13" s="1"/>
  <c r="BE979" i="10"/>
  <c r="H360" i="13" s="1"/>
  <c r="BF979" i="10"/>
  <c r="I360" i="13" s="1"/>
  <c r="BG979" i="10"/>
  <c r="J360" i="13" s="1"/>
  <c r="BH979" i="10"/>
  <c r="K360" i="13" s="1"/>
  <c r="BI979" i="10"/>
  <c r="L360" i="13" s="1"/>
  <c r="BJ979" i="10"/>
  <c r="M360" i="13" s="1"/>
  <c r="N360" i="13"/>
  <c r="O360" i="13"/>
  <c r="P360" i="13"/>
  <c r="Q360" i="13"/>
  <c r="R360" i="13"/>
  <c r="S360" i="13"/>
  <c r="BQ979" i="10"/>
  <c r="T360" i="13" s="1"/>
  <c r="BR979" i="10"/>
  <c r="U360" i="13" s="1"/>
  <c r="BT979" i="10"/>
  <c r="W360" i="13" s="1"/>
  <c r="BV979" i="10"/>
  <c r="Y360" i="13" s="1"/>
  <c r="AB360" i="13"/>
  <c r="AD360" i="13"/>
  <c r="AE360" i="13"/>
  <c r="AF360" i="13"/>
  <c r="Z416" i="10"/>
  <c r="AX980" i="10" s="1"/>
  <c r="A361" i="13" s="1"/>
  <c r="B361" i="13"/>
  <c r="AZ980" i="10"/>
  <c r="BE980" i="10"/>
  <c r="H361" i="13" s="1"/>
  <c r="BF980" i="10"/>
  <c r="I361" i="13" s="1"/>
  <c r="BG980" i="10"/>
  <c r="J361" i="13" s="1"/>
  <c r="BH980" i="10"/>
  <c r="K361" i="13" s="1"/>
  <c r="BI980" i="10"/>
  <c r="L361" i="13" s="1"/>
  <c r="BJ980" i="10"/>
  <c r="M361" i="13" s="1"/>
  <c r="N361" i="13"/>
  <c r="O361" i="13"/>
  <c r="P361" i="13"/>
  <c r="Q361" i="13"/>
  <c r="R361" i="13"/>
  <c r="S361" i="13"/>
  <c r="BQ980" i="10"/>
  <c r="T361" i="13" s="1"/>
  <c r="BR980" i="10"/>
  <c r="U361" i="13" s="1"/>
  <c r="BT980" i="10"/>
  <c r="W361" i="13" s="1"/>
  <c r="AB361" i="13"/>
  <c r="AD361" i="13"/>
  <c r="AE361" i="13"/>
  <c r="AF361" i="13"/>
  <c r="Z419" i="10"/>
  <c r="AX981" i="10" s="1"/>
  <c r="A362" i="13" s="1"/>
  <c r="B362" i="13"/>
  <c r="AZ981" i="10"/>
  <c r="BA981" i="10" s="1"/>
  <c r="D362" i="13" s="1"/>
  <c r="BE981" i="10"/>
  <c r="H362" i="13" s="1"/>
  <c r="BF981" i="10"/>
  <c r="I362" i="13" s="1"/>
  <c r="BG981" i="10"/>
  <c r="J362" i="13" s="1"/>
  <c r="BH981" i="10"/>
  <c r="K362" i="13" s="1"/>
  <c r="BI981" i="10"/>
  <c r="L362" i="13" s="1"/>
  <c r="BJ981" i="10"/>
  <c r="M362" i="13" s="1"/>
  <c r="N362" i="13"/>
  <c r="O362" i="13"/>
  <c r="P362" i="13"/>
  <c r="Q362" i="13"/>
  <c r="R362" i="13"/>
  <c r="S362" i="13"/>
  <c r="BQ981" i="10"/>
  <c r="T362" i="13" s="1"/>
  <c r="BR981" i="10"/>
  <c r="U362" i="13" s="1"/>
  <c r="BT981" i="10"/>
  <c r="W362" i="13" s="1"/>
  <c r="AB362" i="13"/>
  <c r="AD362" i="13"/>
  <c r="AE362" i="13"/>
  <c r="AF362" i="13"/>
  <c r="A363" i="13"/>
  <c r="B363" i="13"/>
  <c r="C363" i="13"/>
  <c r="D363" i="13"/>
  <c r="E363" i="13"/>
  <c r="F363" i="13"/>
  <c r="G363" i="13"/>
  <c r="H363" i="13"/>
  <c r="I363" i="13"/>
  <c r="J363" i="13"/>
  <c r="K363" i="13"/>
  <c r="L363" i="13"/>
  <c r="M363" i="13"/>
  <c r="N363" i="13"/>
  <c r="O363" i="13"/>
  <c r="P363" i="13"/>
  <c r="Q363" i="13"/>
  <c r="R363" i="13"/>
  <c r="S363" i="13"/>
  <c r="T363" i="13"/>
  <c r="U363" i="13"/>
  <c r="V363" i="13"/>
  <c r="W363" i="13"/>
  <c r="X363" i="13"/>
  <c r="Y363" i="13"/>
  <c r="AB363" i="13"/>
  <c r="AD363" i="13"/>
  <c r="AE363" i="13"/>
  <c r="AF363" i="13"/>
  <c r="BW982" i="10"/>
  <c r="AG363" i="13" s="1"/>
  <c r="AL383" i="10"/>
  <c r="AX983" i="10" s="1"/>
  <c r="A364" i="13" s="1"/>
  <c r="B364" i="13"/>
  <c r="AZ983" i="10"/>
  <c r="BE983" i="10"/>
  <c r="H364" i="13" s="1"/>
  <c r="BF983" i="10"/>
  <c r="I364" i="13" s="1"/>
  <c r="BG983" i="10"/>
  <c r="J364" i="13" s="1"/>
  <c r="BH983" i="10"/>
  <c r="K364" i="13" s="1"/>
  <c r="BI983" i="10"/>
  <c r="L364" i="13" s="1"/>
  <c r="BJ983" i="10"/>
  <c r="M364" i="13" s="1"/>
  <c r="N364" i="13"/>
  <c r="O364" i="13"/>
  <c r="P364" i="13"/>
  <c r="Q364" i="13"/>
  <c r="R364" i="13"/>
  <c r="S364" i="13"/>
  <c r="BQ983" i="10"/>
  <c r="T364" i="13" s="1"/>
  <c r="BR983" i="10"/>
  <c r="U364" i="13" s="1"/>
  <c r="BT983" i="10"/>
  <c r="W364" i="13" s="1"/>
  <c r="AB364" i="13"/>
  <c r="AD364" i="13"/>
  <c r="AE364" i="13"/>
  <c r="AF364" i="13"/>
  <c r="AL386" i="10"/>
  <c r="AX984" i="10" s="1"/>
  <c r="A365" i="13" s="1"/>
  <c r="B365" i="13"/>
  <c r="AZ984" i="10"/>
  <c r="BE984" i="10"/>
  <c r="H365" i="13" s="1"/>
  <c r="BF984" i="10"/>
  <c r="I365" i="13" s="1"/>
  <c r="BG984" i="10"/>
  <c r="J365" i="13" s="1"/>
  <c r="BH984" i="10"/>
  <c r="K365" i="13" s="1"/>
  <c r="BI984" i="10"/>
  <c r="L365" i="13" s="1"/>
  <c r="BJ984" i="10"/>
  <c r="M365" i="13" s="1"/>
  <c r="N365" i="13"/>
  <c r="O365" i="13"/>
  <c r="P365" i="13"/>
  <c r="Q365" i="13"/>
  <c r="R365" i="13"/>
  <c r="S365" i="13"/>
  <c r="BQ984" i="10"/>
  <c r="T365" i="13" s="1"/>
  <c r="BR984" i="10"/>
  <c r="U365" i="13" s="1"/>
  <c r="BT984" i="10"/>
  <c r="W365" i="13" s="1"/>
  <c r="AB365" i="13"/>
  <c r="AC365" i="13"/>
  <c r="AD365" i="13"/>
  <c r="AE365" i="13"/>
  <c r="AF365" i="13"/>
  <c r="AL389" i="10"/>
  <c r="AX985" i="10" s="1"/>
  <c r="A366" i="13" s="1"/>
  <c r="B366" i="13"/>
  <c r="AZ985" i="10"/>
  <c r="BE985" i="10"/>
  <c r="H366" i="13" s="1"/>
  <c r="BF985" i="10"/>
  <c r="I366" i="13" s="1"/>
  <c r="BG985" i="10"/>
  <c r="J366" i="13" s="1"/>
  <c r="BH985" i="10"/>
  <c r="K366" i="13" s="1"/>
  <c r="BI985" i="10"/>
  <c r="L366" i="13" s="1"/>
  <c r="BJ985" i="10"/>
  <c r="M366" i="13" s="1"/>
  <c r="N366" i="13"/>
  <c r="O366" i="13"/>
  <c r="P366" i="13"/>
  <c r="Q366" i="13"/>
  <c r="R366" i="13"/>
  <c r="S366" i="13"/>
  <c r="BQ985" i="10"/>
  <c r="T366" i="13" s="1"/>
  <c r="BR985" i="10"/>
  <c r="U366" i="13" s="1"/>
  <c r="BT985" i="10"/>
  <c r="W366" i="13" s="1"/>
  <c r="AB366" i="13"/>
  <c r="AD366" i="13"/>
  <c r="AE366" i="13"/>
  <c r="AF366" i="13"/>
  <c r="AL392" i="10"/>
  <c r="AX986" i="10" s="1"/>
  <c r="A367" i="13" s="1"/>
  <c r="B367" i="13"/>
  <c r="AZ986" i="10"/>
  <c r="BE986" i="10"/>
  <c r="H367" i="13" s="1"/>
  <c r="BF986" i="10"/>
  <c r="I367" i="13" s="1"/>
  <c r="BG986" i="10"/>
  <c r="J367" i="13" s="1"/>
  <c r="BH986" i="10"/>
  <c r="K367" i="13" s="1"/>
  <c r="BI986" i="10"/>
  <c r="L367" i="13" s="1"/>
  <c r="BJ986" i="10"/>
  <c r="M367" i="13" s="1"/>
  <c r="N367" i="13"/>
  <c r="O367" i="13"/>
  <c r="P367" i="13"/>
  <c r="Q367" i="13"/>
  <c r="R367" i="13"/>
  <c r="S367" i="13"/>
  <c r="BQ986" i="10"/>
  <c r="T367" i="13" s="1"/>
  <c r="BR986" i="10"/>
  <c r="U367" i="13" s="1"/>
  <c r="BT986" i="10"/>
  <c r="W367" i="13" s="1"/>
  <c r="AB367" i="13"/>
  <c r="AC367" i="13"/>
  <c r="AD367" i="13"/>
  <c r="AE367" i="13"/>
  <c r="AF367" i="13"/>
  <c r="AL395" i="10"/>
  <c r="AX987" i="10" s="1"/>
  <c r="A368" i="13" s="1"/>
  <c r="B368" i="13"/>
  <c r="AZ987" i="10"/>
  <c r="BE987" i="10"/>
  <c r="H368" i="13" s="1"/>
  <c r="BF987" i="10"/>
  <c r="I368" i="13" s="1"/>
  <c r="BG987" i="10"/>
  <c r="J368" i="13" s="1"/>
  <c r="BH987" i="10"/>
  <c r="K368" i="13" s="1"/>
  <c r="BI987" i="10"/>
  <c r="L368" i="13" s="1"/>
  <c r="BJ987" i="10"/>
  <c r="M368" i="13" s="1"/>
  <c r="N368" i="13"/>
  <c r="O368" i="13"/>
  <c r="P368" i="13"/>
  <c r="Q368" i="13"/>
  <c r="R368" i="13"/>
  <c r="S368" i="13"/>
  <c r="BQ987" i="10"/>
  <c r="T368" i="13" s="1"/>
  <c r="BR987" i="10"/>
  <c r="U368" i="13" s="1"/>
  <c r="BT987" i="10"/>
  <c r="W368" i="13" s="1"/>
  <c r="AB368" i="13"/>
  <c r="AC368" i="13"/>
  <c r="AD368" i="13"/>
  <c r="AE368" i="13"/>
  <c r="AF368" i="13"/>
  <c r="AL398" i="10"/>
  <c r="AX988" i="10" s="1"/>
  <c r="A369" i="13" s="1"/>
  <c r="B369" i="13"/>
  <c r="AZ988" i="10"/>
  <c r="BA988" i="10" s="1"/>
  <c r="D369" i="13" s="1"/>
  <c r="BE988" i="10"/>
  <c r="H369" i="13" s="1"/>
  <c r="BF988" i="10"/>
  <c r="I369" i="13" s="1"/>
  <c r="BG988" i="10"/>
  <c r="J369" i="13" s="1"/>
  <c r="BH988" i="10"/>
  <c r="K369" i="13" s="1"/>
  <c r="BI988" i="10"/>
  <c r="L369" i="13" s="1"/>
  <c r="BJ988" i="10"/>
  <c r="M369" i="13" s="1"/>
  <c r="N369" i="13"/>
  <c r="O369" i="13"/>
  <c r="P369" i="13"/>
  <c r="Q369" i="13"/>
  <c r="R369" i="13"/>
  <c r="S369" i="13"/>
  <c r="BQ988" i="10"/>
  <c r="T369" i="13" s="1"/>
  <c r="BR988" i="10"/>
  <c r="U369" i="13" s="1"/>
  <c r="BT988" i="10"/>
  <c r="W369" i="13" s="1"/>
  <c r="AB369" i="13"/>
  <c r="AD369" i="13"/>
  <c r="AE369" i="13"/>
  <c r="AF369" i="13"/>
  <c r="AL401" i="10"/>
  <c r="AX989" i="10" s="1"/>
  <c r="A370" i="13" s="1"/>
  <c r="B370" i="13"/>
  <c r="AZ989" i="10"/>
  <c r="BE989" i="10"/>
  <c r="H370" i="13" s="1"/>
  <c r="BF989" i="10"/>
  <c r="I370" i="13" s="1"/>
  <c r="BG989" i="10"/>
  <c r="J370" i="13" s="1"/>
  <c r="BH989" i="10"/>
  <c r="K370" i="13" s="1"/>
  <c r="BI989" i="10"/>
  <c r="L370" i="13" s="1"/>
  <c r="BJ989" i="10"/>
  <c r="M370" i="13" s="1"/>
  <c r="N370" i="13"/>
  <c r="O370" i="13"/>
  <c r="P370" i="13"/>
  <c r="Q370" i="13"/>
  <c r="R370" i="13"/>
  <c r="S370" i="13"/>
  <c r="BQ989" i="10"/>
  <c r="T370" i="13" s="1"/>
  <c r="BR989" i="10"/>
  <c r="U370" i="13" s="1"/>
  <c r="BT989" i="10"/>
  <c r="W370" i="13" s="1"/>
  <c r="AB370" i="13"/>
  <c r="AD370" i="13"/>
  <c r="AE370" i="13"/>
  <c r="AF370" i="13"/>
  <c r="AL404" i="10"/>
  <c r="AX990" i="10" s="1"/>
  <c r="A371" i="13" s="1"/>
  <c r="B371" i="13"/>
  <c r="AZ990" i="10"/>
  <c r="BB990" i="10" s="1"/>
  <c r="E371" i="13" s="1"/>
  <c r="BE990" i="10"/>
  <c r="H371" i="13" s="1"/>
  <c r="BF990" i="10"/>
  <c r="I371" i="13" s="1"/>
  <c r="BG990" i="10"/>
  <c r="J371" i="13" s="1"/>
  <c r="BH990" i="10"/>
  <c r="K371" i="13" s="1"/>
  <c r="BI990" i="10"/>
  <c r="L371" i="13" s="1"/>
  <c r="BJ990" i="10"/>
  <c r="M371" i="13" s="1"/>
  <c r="N371" i="13"/>
  <c r="O371" i="13"/>
  <c r="P371" i="13"/>
  <c r="Q371" i="13"/>
  <c r="R371" i="13"/>
  <c r="S371" i="13"/>
  <c r="BQ990" i="10"/>
  <c r="T371" i="13" s="1"/>
  <c r="BR990" i="10"/>
  <c r="U371" i="13" s="1"/>
  <c r="BT990" i="10"/>
  <c r="W371" i="13" s="1"/>
  <c r="AB371" i="13"/>
  <c r="AD371" i="13"/>
  <c r="AE371" i="13"/>
  <c r="AF371" i="13"/>
  <c r="AL407" i="10"/>
  <c r="AX991" i="10" s="1"/>
  <c r="A372" i="13" s="1"/>
  <c r="B372" i="13"/>
  <c r="AZ991" i="10"/>
  <c r="BB991" i="10" s="1"/>
  <c r="E372" i="13" s="1"/>
  <c r="BE991" i="10"/>
  <c r="H372" i="13" s="1"/>
  <c r="BF991" i="10"/>
  <c r="I372" i="13" s="1"/>
  <c r="BG991" i="10"/>
  <c r="J372" i="13" s="1"/>
  <c r="BH991" i="10"/>
  <c r="K372" i="13" s="1"/>
  <c r="BI991" i="10"/>
  <c r="L372" i="13" s="1"/>
  <c r="BJ991" i="10"/>
  <c r="M372" i="13" s="1"/>
  <c r="N372" i="13"/>
  <c r="O372" i="13"/>
  <c r="P372" i="13"/>
  <c r="Q372" i="13"/>
  <c r="R372" i="13"/>
  <c r="S372" i="13"/>
  <c r="BQ991" i="10"/>
  <c r="T372" i="13" s="1"/>
  <c r="BR991" i="10"/>
  <c r="U372" i="13" s="1"/>
  <c r="BT991" i="10"/>
  <c r="W372" i="13" s="1"/>
  <c r="AB372" i="13"/>
  <c r="AD372" i="13"/>
  <c r="AE372" i="13"/>
  <c r="AF372" i="13"/>
  <c r="AL410" i="10"/>
  <c r="AX992" i="10" s="1"/>
  <c r="A373" i="13" s="1"/>
  <c r="B373" i="13"/>
  <c r="AZ992" i="10"/>
  <c r="BB992" i="10" s="1"/>
  <c r="E373" i="13" s="1"/>
  <c r="BE992" i="10"/>
  <c r="H373" i="13" s="1"/>
  <c r="BF992" i="10"/>
  <c r="I373" i="13" s="1"/>
  <c r="BG992" i="10"/>
  <c r="J373" i="13" s="1"/>
  <c r="BH992" i="10"/>
  <c r="K373" i="13" s="1"/>
  <c r="BI992" i="10"/>
  <c r="L373" i="13" s="1"/>
  <c r="BJ992" i="10"/>
  <c r="M373" i="13" s="1"/>
  <c r="N373" i="13"/>
  <c r="O373" i="13"/>
  <c r="P373" i="13"/>
  <c r="Q373" i="13"/>
  <c r="R373" i="13"/>
  <c r="S373" i="13"/>
  <c r="BQ992" i="10"/>
  <c r="T373" i="13" s="1"/>
  <c r="BR992" i="10"/>
  <c r="U373" i="13" s="1"/>
  <c r="BT992" i="10"/>
  <c r="W373" i="13" s="1"/>
  <c r="AB373" i="13"/>
  <c r="AC373" i="13"/>
  <c r="AD373" i="13"/>
  <c r="AE373" i="13"/>
  <c r="AF373" i="13"/>
  <c r="AL413" i="10"/>
  <c r="AX993" i="10" s="1"/>
  <c r="A374" i="13" s="1"/>
  <c r="B374" i="13"/>
  <c r="AZ993" i="10"/>
  <c r="BD993" i="10" s="1"/>
  <c r="G374" i="13" s="1"/>
  <c r="BE993" i="10"/>
  <c r="H374" i="13" s="1"/>
  <c r="BF993" i="10"/>
  <c r="I374" i="13" s="1"/>
  <c r="BG993" i="10"/>
  <c r="J374" i="13" s="1"/>
  <c r="BH993" i="10"/>
  <c r="K374" i="13" s="1"/>
  <c r="BI993" i="10"/>
  <c r="L374" i="13" s="1"/>
  <c r="BJ993" i="10"/>
  <c r="M374" i="13" s="1"/>
  <c r="N374" i="13"/>
  <c r="O374" i="13"/>
  <c r="P374" i="13"/>
  <c r="Q374" i="13"/>
  <c r="R374" i="13"/>
  <c r="S374" i="13"/>
  <c r="BQ993" i="10"/>
  <c r="T374" i="13" s="1"/>
  <c r="BR993" i="10"/>
  <c r="U374" i="13" s="1"/>
  <c r="BT993" i="10"/>
  <c r="W374" i="13" s="1"/>
  <c r="AB374" i="13"/>
  <c r="AD374" i="13"/>
  <c r="AE374" i="13"/>
  <c r="AF374" i="13"/>
  <c r="AL416" i="10"/>
  <c r="AX994" i="10" s="1"/>
  <c r="A375" i="13" s="1"/>
  <c r="B375" i="13"/>
  <c r="AZ994" i="10"/>
  <c r="BE994" i="10"/>
  <c r="H375" i="13" s="1"/>
  <c r="BF994" i="10"/>
  <c r="I375" i="13" s="1"/>
  <c r="BG994" i="10"/>
  <c r="J375" i="13" s="1"/>
  <c r="BH994" i="10"/>
  <c r="K375" i="13" s="1"/>
  <c r="BI994" i="10"/>
  <c r="L375" i="13" s="1"/>
  <c r="BJ994" i="10"/>
  <c r="M375" i="13" s="1"/>
  <c r="N375" i="13"/>
  <c r="O375" i="13"/>
  <c r="P375" i="13"/>
  <c r="Q375" i="13"/>
  <c r="R375" i="13"/>
  <c r="S375" i="13"/>
  <c r="BQ994" i="10"/>
  <c r="T375" i="13" s="1"/>
  <c r="BR994" i="10"/>
  <c r="U375" i="13" s="1"/>
  <c r="BT994" i="10"/>
  <c r="W375" i="13" s="1"/>
  <c r="BU994" i="10"/>
  <c r="X375" i="13" s="1"/>
  <c r="AB375" i="13"/>
  <c r="AD375" i="13"/>
  <c r="AE375" i="13"/>
  <c r="AF375" i="13"/>
  <c r="AL419" i="10"/>
  <c r="AX995" i="10" s="1"/>
  <c r="A376" i="13" s="1"/>
  <c r="B376" i="13"/>
  <c r="AZ995" i="10"/>
  <c r="BB995" i="10" s="1"/>
  <c r="E376" i="13" s="1"/>
  <c r="BE995" i="10"/>
  <c r="H376" i="13" s="1"/>
  <c r="BF995" i="10"/>
  <c r="I376" i="13" s="1"/>
  <c r="BG995" i="10"/>
  <c r="J376" i="13" s="1"/>
  <c r="BH995" i="10"/>
  <c r="K376" i="13" s="1"/>
  <c r="BI995" i="10"/>
  <c r="L376" i="13" s="1"/>
  <c r="BJ995" i="10"/>
  <c r="M376" i="13" s="1"/>
  <c r="N376" i="13"/>
  <c r="O376" i="13"/>
  <c r="P376" i="13"/>
  <c r="Q376" i="13"/>
  <c r="R376" i="13"/>
  <c r="S376" i="13"/>
  <c r="BQ995" i="10"/>
  <c r="T376" i="13" s="1"/>
  <c r="BR995" i="10"/>
  <c r="U376" i="13" s="1"/>
  <c r="BT995" i="10"/>
  <c r="W376" i="13" s="1"/>
  <c r="AB376" i="13"/>
  <c r="AD376" i="13"/>
  <c r="AE376" i="13"/>
  <c r="AF376" i="13"/>
  <c r="A377" i="13"/>
  <c r="B377" i="13"/>
  <c r="C377" i="13"/>
  <c r="D377" i="13"/>
  <c r="E377" i="13"/>
  <c r="F377" i="13"/>
  <c r="G377" i="13"/>
  <c r="H377" i="13"/>
  <c r="I377" i="13"/>
  <c r="J377" i="13"/>
  <c r="K377" i="13"/>
  <c r="L377" i="13"/>
  <c r="M377" i="13"/>
  <c r="N377" i="13"/>
  <c r="O377" i="13"/>
  <c r="P377" i="13"/>
  <c r="Q377" i="13"/>
  <c r="R377" i="13"/>
  <c r="S377" i="13"/>
  <c r="T377" i="13"/>
  <c r="U377" i="13"/>
  <c r="V377" i="13"/>
  <c r="W377" i="13"/>
  <c r="X377" i="13"/>
  <c r="Y377" i="13"/>
  <c r="AB377" i="13"/>
  <c r="AD377" i="13"/>
  <c r="AE377" i="13"/>
  <c r="AF377" i="13"/>
  <c r="BW996" i="10"/>
  <c r="AG377" i="13" s="1"/>
  <c r="A378" i="13"/>
  <c r="B378" i="13"/>
  <c r="C378" i="13"/>
  <c r="D378" i="13"/>
  <c r="E378" i="13"/>
  <c r="F378" i="13"/>
  <c r="G378" i="13"/>
  <c r="H378" i="13"/>
  <c r="I378" i="13"/>
  <c r="J378" i="13"/>
  <c r="K378" i="13"/>
  <c r="L378" i="13"/>
  <c r="M378" i="13"/>
  <c r="N378" i="13"/>
  <c r="O378" i="13"/>
  <c r="P378" i="13"/>
  <c r="Q378" i="13"/>
  <c r="R378" i="13"/>
  <c r="S378" i="13"/>
  <c r="T378" i="13"/>
  <c r="U378" i="13"/>
  <c r="V378" i="13"/>
  <c r="W378" i="13"/>
  <c r="X378" i="13"/>
  <c r="Y378" i="13"/>
  <c r="AB378" i="13"/>
  <c r="AD378" i="13"/>
  <c r="AE378" i="13"/>
  <c r="AF378" i="13"/>
  <c r="BW997" i="10"/>
  <c r="AG378" i="13" s="1"/>
  <c r="A379" i="13"/>
  <c r="B379" i="13"/>
  <c r="C379" i="13"/>
  <c r="D379" i="13"/>
  <c r="E379" i="13"/>
  <c r="F379" i="13"/>
  <c r="G379" i="13"/>
  <c r="H379" i="13"/>
  <c r="I379" i="13"/>
  <c r="J379" i="13"/>
  <c r="K379" i="13"/>
  <c r="L379" i="13"/>
  <c r="M379" i="13"/>
  <c r="N379" i="13"/>
  <c r="O379" i="13"/>
  <c r="P379" i="13"/>
  <c r="Q379" i="13"/>
  <c r="R379" i="13"/>
  <c r="S379" i="13"/>
  <c r="T379" i="13"/>
  <c r="U379" i="13"/>
  <c r="V379" i="13"/>
  <c r="W379" i="13"/>
  <c r="X379" i="13"/>
  <c r="Y379" i="13"/>
  <c r="AB379" i="13"/>
  <c r="AD379" i="13"/>
  <c r="AE379" i="13"/>
  <c r="AF379" i="13"/>
  <c r="BW998" i="10"/>
  <c r="AG379" i="13" s="1"/>
  <c r="A380" i="13"/>
  <c r="B380" i="13"/>
  <c r="C380" i="13"/>
  <c r="D380" i="13"/>
  <c r="E380" i="13"/>
  <c r="F380" i="13"/>
  <c r="G380" i="13"/>
  <c r="H380" i="13"/>
  <c r="I380" i="13"/>
  <c r="J380" i="13"/>
  <c r="K380" i="13"/>
  <c r="L380" i="13"/>
  <c r="M380" i="13"/>
  <c r="N380" i="13"/>
  <c r="O380" i="13"/>
  <c r="P380" i="13"/>
  <c r="Q380" i="13"/>
  <c r="R380" i="13"/>
  <c r="S380" i="13"/>
  <c r="T380" i="13"/>
  <c r="U380" i="13"/>
  <c r="V380" i="13"/>
  <c r="W380" i="13"/>
  <c r="X380" i="13"/>
  <c r="Y380" i="13"/>
  <c r="AB380" i="13"/>
  <c r="AC380" i="13"/>
  <c r="AD380" i="13"/>
  <c r="AE380" i="13"/>
  <c r="AF380" i="13"/>
  <c r="BW999" i="10"/>
  <c r="AG380" i="13" s="1"/>
  <c r="A381" i="13"/>
  <c r="B381" i="13"/>
  <c r="C381" i="13"/>
  <c r="D381" i="13"/>
  <c r="E381" i="13"/>
  <c r="F381" i="13"/>
  <c r="G381" i="13"/>
  <c r="H381" i="13"/>
  <c r="I381" i="13"/>
  <c r="J381" i="13"/>
  <c r="K381" i="13"/>
  <c r="L381" i="13"/>
  <c r="M381" i="13"/>
  <c r="N381" i="13"/>
  <c r="O381" i="13"/>
  <c r="P381" i="13"/>
  <c r="Q381" i="13"/>
  <c r="R381" i="13"/>
  <c r="S381" i="13"/>
  <c r="T381" i="13"/>
  <c r="U381" i="13"/>
  <c r="V381" i="13"/>
  <c r="W381" i="13"/>
  <c r="X381" i="13"/>
  <c r="Y381" i="13"/>
  <c r="AB381" i="13"/>
  <c r="AD381" i="13"/>
  <c r="AE381" i="13"/>
  <c r="AF381" i="13"/>
  <c r="BW1000" i="10"/>
  <c r="AG381" i="13" s="1"/>
  <c r="B445" i="10"/>
  <c r="AX1001" i="10" s="1"/>
  <c r="A382" i="13" s="1"/>
  <c r="B382" i="13"/>
  <c r="AZ1001" i="10"/>
  <c r="BE1001" i="10"/>
  <c r="H382" i="13" s="1"/>
  <c r="BF1001" i="10"/>
  <c r="I382" i="13" s="1"/>
  <c r="BG1001" i="10"/>
  <c r="BH1001" i="10"/>
  <c r="K382" i="13" s="1"/>
  <c r="BI1001" i="10"/>
  <c r="L382" i="13" s="1"/>
  <c r="BJ1001" i="10"/>
  <c r="M382" i="13" s="1"/>
  <c r="N382" i="13"/>
  <c r="O382" i="13"/>
  <c r="P382" i="13"/>
  <c r="Q382" i="13"/>
  <c r="R382" i="13"/>
  <c r="S382" i="13"/>
  <c r="BQ1001" i="10"/>
  <c r="T382" i="13" s="1"/>
  <c r="BR1001" i="10"/>
  <c r="BT1001" i="10"/>
  <c r="W382" i="13" s="1"/>
  <c r="AB382" i="13"/>
  <c r="AD382" i="13"/>
  <c r="AE382" i="13"/>
  <c r="AF382" i="13"/>
  <c r="B448" i="10"/>
  <c r="AX1002" i="10" s="1"/>
  <c r="A383" i="13" s="1"/>
  <c r="B383" i="13"/>
  <c r="AZ1002" i="10"/>
  <c r="BC1002" i="10" s="1"/>
  <c r="F383" i="13" s="1"/>
  <c r="BE1002" i="10"/>
  <c r="H383" i="13" s="1"/>
  <c r="BF1002" i="10"/>
  <c r="I383" i="13" s="1"/>
  <c r="BG1002" i="10"/>
  <c r="J383" i="13" s="1"/>
  <c r="BH1002" i="10"/>
  <c r="K383" i="13" s="1"/>
  <c r="BI1002" i="10"/>
  <c r="L383" i="13" s="1"/>
  <c r="BJ1002" i="10"/>
  <c r="M383" i="13" s="1"/>
  <c r="N383" i="13"/>
  <c r="O383" i="13"/>
  <c r="P383" i="13"/>
  <c r="Q383" i="13"/>
  <c r="R383" i="13"/>
  <c r="S383" i="13"/>
  <c r="BQ1002" i="10"/>
  <c r="T383" i="13" s="1"/>
  <c r="BR1002" i="10"/>
  <c r="U383" i="13" s="1"/>
  <c r="BT1002" i="10"/>
  <c r="W383" i="13" s="1"/>
  <c r="AB383" i="13"/>
  <c r="AD383" i="13"/>
  <c r="AE383" i="13"/>
  <c r="AF383" i="13"/>
  <c r="B451" i="10"/>
  <c r="AX1003" i="10" s="1"/>
  <c r="A384" i="13" s="1"/>
  <c r="B384" i="13"/>
  <c r="AZ1003" i="10"/>
  <c r="BB1003" i="10" s="1"/>
  <c r="E384" i="13" s="1"/>
  <c r="BE1003" i="10"/>
  <c r="H384" i="13" s="1"/>
  <c r="BF1003" i="10"/>
  <c r="I384" i="13" s="1"/>
  <c r="BG1003" i="10"/>
  <c r="BH1003" i="10"/>
  <c r="K384" i="13" s="1"/>
  <c r="BI1003" i="10"/>
  <c r="L384" i="13" s="1"/>
  <c r="BJ1003" i="10"/>
  <c r="M384" i="13" s="1"/>
  <c r="N384" i="13"/>
  <c r="O384" i="13"/>
  <c r="P384" i="13"/>
  <c r="Q384" i="13"/>
  <c r="R384" i="13"/>
  <c r="S384" i="13"/>
  <c r="BQ1003" i="10"/>
  <c r="T384" i="13" s="1"/>
  <c r="BR1003" i="10"/>
  <c r="U384" i="13" s="1"/>
  <c r="BT1003" i="10"/>
  <c r="W384" i="13" s="1"/>
  <c r="AB384" i="13"/>
  <c r="AD384" i="13"/>
  <c r="AE384" i="13"/>
  <c r="AF384" i="13"/>
  <c r="B454" i="10"/>
  <c r="AX1004" i="10" s="1"/>
  <c r="A385" i="13" s="1"/>
  <c r="B385" i="13"/>
  <c r="AZ1004" i="10"/>
  <c r="BA1004" i="10" s="1"/>
  <c r="D385" i="13" s="1"/>
  <c r="BE1004" i="10"/>
  <c r="H385" i="13" s="1"/>
  <c r="BF1004" i="10"/>
  <c r="I385" i="13" s="1"/>
  <c r="BG1004" i="10"/>
  <c r="J385" i="13" s="1"/>
  <c r="BH1004" i="10"/>
  <c r="K385" i="13" s="1"/>
  <c r="BI1004" i="10"/>
  <c r="L385" i="13" s="1"/>
  <c r="BJ1004" i="10"/>
  <c r="M385" i="13" s="1"/>
  <c r="N385" i="13"/>
  <c r="O385" i="13"/>
  <c r="P385" i="13"/>
  <c r="Q385" i="13"/>
  <c r="R385" i="13"/>
  <c r="S385" i="13"/>
  <c r="BQ1004" i="10"/>
  <c r="T385" i="13" s="1"/>
  <c r="BR1004" i="10"/>
  <c r="U385" i="13" s="1"/>
  <c r="BT1004" i="10"/>
  <c r="W385" i="13" s="1"/>
  <c r="AB385" i="13"/>
  <c r="AD385" i="13"/>
  <c r="AE385" i="13"/>
  <c r="AF385" i="13"/>
  <c r="A387" i="13"/>
  <c r="B387" i="13"/>
  <c r="C387" i="13"/>
  <c r="D387" i="13"/>
  <c r="E387" i="13"/>
  <c r="F387" i="13"/>
  <c r="G387" i="13"/>
  <c r="H387" i="13"/>
  <c r="I387" i="13"/>
  <c r="J387" i="13"/>
  <c r="K387" i="13"/>
  <c r="L387" i="13"/>
  <c r="M387" i="13"/>
  <c r="N387" i="13"/>
  <c r="O387" i="13"/>
  <c r="P387" i="13"/>
  <c r="Q387" i="13"/>
  <c r="R387" i="13"/>
  <c r="S387" i="13"/>
  <c r="T387" i="13"/>
  <c r="U387" i="13"/>
  <c r="V387" i="13"/>
  <c r="W387" i="13"/>
  <c r="X387" i="13"/>
  <c r="Y387" i="13"/>
  <c r="AB387" i="13"/>
  <c r="AC387" i="13"/>
  <c r="AD387" i="13"/>
  <c r="AE387" i="13"/>
  <c r="AF387" i="13"/>
  <c r="BW1006" i="10"/>
  <c r="AG387" i="13" s="1"/>
  <c r="N445" i="10"/>
  <c r="AX1007" i="10" s="1"/>
  <c r="A388" i="13" s="1"/>
  <c r="B388" i="13"/>
  <c r="AZ1007" i="10"/>
  <c r="BD1007" i="10" s="1"/>
  <c r="G388" i="13" s="1"/>
  <c r="BE1007" i="10"/>
  <c r="H388" i="13" s="1"/>
  <c r="BF1007" i="10"/>
  <c r="I388" i="13" s="1"/>
  <c r="BG1007" i="10"/>
  <c r="J388" i="13" s="1"/>
  <c r="BH1007" i="10"/>
  <c r="K388" i="13" s="1"/>
  <c r="BI1007" i="10"/>
  <c r="L388" i="13" s="1"/>
  <c r="BJ1007" i="10"/>
  <c r="N388" i="13"/>
  <c r="O388" i="13"/>
  <c r="P388" i="13"/>
  <c r="Q388" i="13"/>
  <c r="R388" i="13"/>
  <c r="S388" i="13"/>
  <c r="BQ1007" i="10"/>
  <c r="T388" i="13" s="1"/>
  <c r="BR1007" i="10"/>
  <c r="U388" i="13" s="1"/>
  <c r="BT1007" i="10"/>
  <c r="W388" i="13" s="1"/>
  <c r="AB388" i="13"/>
  <c r="AD388" i="13"/>
  <c r="AE388" i="13"/>
  <c r="AF388" i="13"/>
  <c r="N448" i="10"/>
  <c r="AX1008" i="10" s="1"/>
  <c r="A389" i="13" s="1"/>
  <c r="B389" i="13"/>
  <c r="AZ1008" i="10"/>
  <c r="BE1008" i="10"/>
  <c r="H389" i="13" s="1"/>
  <c r="BF1008" i="10"/>
  <c r="I389" i="13" s="1"/>
  <c r="BG1008" i="10"/>
  <c r="J389" i="13" s="1"/>
  <c r="BH1008" i="10"/>
  <c r="K389" i="13" s="1"/>
  <c r="BI1008" i="10"/>
  <c r="L389" i="13" s="1"/>
  <c r="BJ1008" i="10"/>
  <c r="M389" i="13" s="1"/>
  <c r="N389" i="13"/>
  <c r="O389" i="13"/>
  <c r="P389" i="13"/>
  <c r="Q389" i="13"/>
  <c r="R389" i="13"/>
  <c r="S389" i="13"/>
  <c r="BQ1008" i="10"/>
  <c r="T389" i="13" s="1"/>
  <c r="BR1008" i="10"/>
  <c r="U389" i="13" s="1"/>
  <c r="BT1008" i="10"/>
  <c r="W389" i="13" s="1"/>
  <c r="AB389" i="13"/>
  <c r="AD389" i="13"/>
  <c r="AE389" i="13"/>
  <c r="AF389" i="13"/>
  <c r="N451" i="10"/>
  <c r="AX1009" i="10" s="1"/>
  <c r="A390" i="13" s="1"/>
  <c r="B390" i="13"/>
  <c r="AZ1009" i="10"/>
  <c r="BD1009" i="10" s="1"/>
  <c r="G390" i="13" s="1"/>
  <c r="BE1009" i="10"/>
  <c r="H390" i="13" s="1"/>
  <c r="BF1009" i="10"/>
  <c r="I390" i="13" s="1"/>
  <c r="BG1009" i="10"/>
  <c r="BH1009" i="10"/>
  <c r="K390" i="13" s="1"/>
  <c r="BI1009" i="10"/>
  <c r="L390" i="13" s="1"/>
  <c r="BJ1009" i="10"/>
  <c r="M390" i="13" s="1"/>
  <c r="N390" i="13"/>
  <c r="O390" i="13"/>
  <c r="P390" i="13"/>
  <c r="Q390" i="13"/>
  <c r="R390" i="13"/>
  <c r="S390" i="13"/>
  <c r="BQ1009" i="10"/>
  <c r="T390" i="13" s="1"/>
  <c r="BR1009" i="10"/>
  <c r="BT1009" i="10"/>
  <c r="W390" i="13" s="1"/>
  <c r="AB390" i="13"/>
  <c r="AD390" i="13"/>
  <c r="AE390" i="13"/>
  <c r="AF390" i="13"/>
  <c r="N454" i="10"/>
  <c r="AX1010" i="10" s="1"/>
  <c r="A391" i="13" s="1"/>
  <c r="B391" i="13"/>
  <c r="AZ1010" i="10"/>
  <c r="BB1010" i="10" s="1"/>
  <c r="E391" i="13" s="1"/>
  <c r="BE1010" i="10"/>
  <c r="H391" i="13" s="1"/>
  <c r="BF1010" i="10"/>
  <c r="I391" i="13" s="1"/>
  <c r="BG1010" i="10"/>
  <c r="J391" i="13" s="1"/>
  <c r="BH1010" i="10"/>
  <c r="K391" i="13" s="1"/>
  <c r="BI1010" i="10"/>
  <c r="L391" i="13" s="1"/>
  <c r="BJ1010" i="10"/>
  <c r="M391" i="13" s="1"/>
  <c r="N391" i="13"/>
  <c r="O391" i="13"/>
  <c r="P391" i="13"/>
  <c r="Q391" i="13"/>
  <c r="R391" i="13"/>
  <c r="S391" i="13"/>
  <c r="BQ1010" i="10"/>
  <c r="BR1010" i="10"/>
  <c r="U391" i="13" s="1"/>
  <c r="BT1010" i="10"/>
  <c r="W391" i="13" s="1"/>
  <c r="AB391" i="13"/>
  <c r="AD391" i="13"/>
  <c r="AE391" i="13"/>
  <c r="AF391" i="13"/>
  <c r="A393" i="13"/>
  <c r="B393" i="13"/>
  <c r="C393" i="13"/>
  <c r="D393" i="13"/>
  <c r="E393" i="13"/>
  <c r="F393" i="13"/>
  <c r="G393" i="13"/>
  <c r="H393" i="13"/>
  <c r="I393" i="13"/>
  <c r="J393" i="13"/>
  <c r="K393" i="13"/>
  <c r="L393" i="13"/>
  <c r="M393" i="13"/>
  <c r="N393" i="13"/>
  <c r="O393" i="13"/>
  <c r="P393" i="13"/>
  <c r="Q393" i="13"/>
  <c r="R393" i="13"/>
  <c r="S393" i="13"/>
  <c r="T393" i="13"/>
  <c r="U393" i="13"/>
  <c r="V393" i="13"/>
  <c r="W393" i="13"/>
  <c r="X393" i="13"/>
  <c r="Y393" i="13"/>
  <c r="AB393" i="13"/>
  <c r="AD393" i="13"/>
  <c r="AE393" i="13"/>
  <c r="AF393" i="13"/>
  <c r="BW1012" i="10"/>
  <c r="AG393" i="13" s="1"/>
  <c r="Z445" i="10"/>
  <c r="AX1013" i="10" s="1"/>
  <c r="A394" i="13" s="1"/>
  <c r="B394" i="13"/>
  <c r="AZ1013" i="10"/>
  <c r="BE1013" i="10"/>
  <c r="H394" i="13" s="1"/>
  <c r="BF1013" i="10"/>
  <c r="I394" i="13" s="1"/>
  <c r="BG1013" i="10"/>
  <c r="J394" i="13" s="1"/>
  <c r="BH1013" i="10"/>
  <c r="K394" i="13" s="1"/>
  <c r="BI1013" i="10"/>
  <c r="L394" i="13" s="1"/>
  <c r="BJ1013" i="10"/>
  <c r="M394" i="13" s="1"/>
  <c r="N394" i="13"/>
  <c r="O394" i="13"/>
  <c r="P394" i="13"/>
  <c r="Q394" i="13"/>
  <c r="R394" i="13"/>
  <c r="S394" i="13"/>
  <c r="BQ1013" i="10"/>
  <c r="T394" i="13" s="1"/>
  <c r="BR1013" i="10"/>
  <c r="U394" i="13" s="1"/>
  <c r="BT1013" i="10"/>
  <c r="W394" i="13" s="1"/>
  <c r="AB394" i="13"/>
  <c r="AD394" i="13"/>
  <c r="AE394" i="13"/>
  <c r="AF394" i="13"/>
  <c r="Z448" i="10"/>
  <c r="AX1014" i="10" s="1"/>
  <c r="A395" i="13" s="1"/>
  <c r="B395" i="13"/>
  <c r="AZ1014" i="10"/>
  <c r="BC1014" i="10" s="1"/>
  <c r="F395" i="13" s="1"/>
  <c r="BE1014" i="10"/>
  <c r="H395" i="13" s="1"/>
  <c r="BF1014" i="10"/>
  <c r="I395" i="13" s="1"/>
  <c r="BG1014" i="10"/>
  <c r="J395" i="13" s="1"/>
  <c r="BH1014" i="10"/>
  <c r="K395" i="13" s="1"/>
  <c r="BI1014" i="10"/>
  <c r="L395" i="13" s="1"/>
  <c r="BJ1014" i="10"/>
  <c r="M395" i="13" s="1"/>
  <c r="N395" i="13"/>
  <c r="O395" i="13"/>
  <c r="P395" i="13"/>
  <c r="Q395" i="13"/>
  <c r="R395" i="13"/>
  <c r="S395" i="13"/>
  <c r="BQ1014" i="10"/>
  <c r="T395" i="13" s="1"/>
  <c r="BR1014" i="10"/>
  <c r="U395" i="13" s="1"/>
  <c r="BT1014" i="10"/>
  <c r="W395" i="13" s="1"/>
  <c r="AB395" i="13"/>
  <c r="AD395" i="13"/>
  <c r="AE395" i="13"/>
  <c r="AF395" i="13"/>
  <c r="Z451" i="10"/>
  <c r="AX1015" i="10" s="1"/>
  <c r="A396" i="13" s="1"/>
  <c r="B396" i="13"/>
  <c r="AZ1015" i="10"/>
  <c r="BB1015" i="10" s="1"/>
  <c r="E396" i="13" s="1"/>
  <c r="BE1015" i="10"/>
  <c r="H396" i="13" s="1"/>
  <c r="BF1015" i="10"/>
  <c r="I396" i="13" s="1"/>
  <c r="BG1015" i="10"/>
  <c r="BH1015" i="10"/>
  <c r="K396" i="13" s="1"/>
  <c r="BI1015" i="10"/>
  <c r="L396" i="13" s="1"/>
  <c r="BJ1015" i="10"/>
  <c r="M396" i="13" s="1"/>
  <c r="N396" i="13"/>
  <c r="O396" i="13"/>
  <c r="P396" i="13"/>
  <c r="Q396" i="13"/>
  <c r="R396" i="13"/>
  <c r="S396" i="13"/>
  <c r="BQ1015" i="10"/>
  <c r="T396" i="13" s="1"/>
  <c r="BR1015" i="10"/>
  <c r="U396" i="13" s="1"/>
  <c r="BT1015" i="10"/>
  <c r="W396" i="13" s="1"/>
  <c r="AB396" i="13"/>
  <c r="AD396" i="13"/>
  <c r="AE396" i="13"/>
  <c r="AF396" i="13"/>
  <c r="Z454" i="10"/>
  <c r="AX1016" i="10" s="1"/>
  <c r="A397" i="13" s="1"/>
  <c r="B397" i="13"/>
  <c r="AZ1016" i="10"/>
  <c r="BE1016" i="10"/>
  <c r="H397" i="13" s="1"/>
  <c r="BF1016" i="10"/>
  <c r="I397" i="13" s="1"/>
  <c r="BG1016" i="10"/>
  <c r="J397" i="13" s="1"/>
  <c r="BH1016" i="10"/>
  <c r="K397" i="13" s="1"/>
  <c r="BI1016" i="10"/>
  <c r="L397" i="13" s="1"/>
  <c r="BJ1016" i="10"/>
  <c r="M397" i="13" s="1"/>
  <c r="N397" i="13"/>
  <c r="O397" i="13"/>
  <c r="P397" i="13"/>
  <c r="Q397" i="13"/>
  <c r="R397" i="13"/>
  <c r="S397" i="13"/>
  <c r="BQ1016" i="10"/>
  <c r="T397" i="13" s="1"/>
  <c r="BR1016" i="10"/>
  <c r="U397" i="13" s="1"/>
  <c r="BT1016" i="10"/>
  <c r="W397" i="13" s="1"/>
  <c r="AB397" i="13"/>
  <c r="AD397" i="13"/>
  <c r="AE397" i="13"/>
  <c r="AF397" i="13"/>
  <c r="A399" i="13"/>
  <c r="B399" i="13"/>
  <c r="C399" i="13"/>
  <c r="D399" i="13"/>
  <c r="E399" i="13"/>
  <c r="F399" i="13"/>
  <c r="G399" i="13"/>
  <c r="H399" i="13"/>
  <c r="I399" i="13"/>
  <c r="J399" i="13"/>
  <c r="K399" i="13"/>
  <c r="L399" i="13"/>
  <c r="M399" i="13"/>
  <c r="N399" i="13"/>
  <c r="O399" i="13"/>
  <c r="P399" i="13"/>
  <c r="Q399" i="13"/>
  <c r="R399" i="13"/>
  <c r="S399" i="13"/>
  <c r="T399" i="13"/>
  <c r="U399" i="13"/>
  <c r="V399" i="13"/>
  <c r="W399" i="13"/>
  <c r="X399" i="13"/>
  <c r="Y399" i="13"/>
  <c r="AB399" i="13"/>
  <c r="AC399" i="13"/>
  <c r="AD399" i="13"/>
  <c r="AE399" i="13"/>
  <c r="AF399" i="13"/>
  <c r="BW1018" i="10"/>
  <c r="AG399" i="13" s="1"/>
  <c r="AL445" i="10"/>
  <c r="AX1019" i="10" s="1"/>
  <c r="A400" i="13" s="1"/>
  <c r="B400" i="13"/>
  <c r="AZ1019" i="10"/>
  <c r="BB1019" i="10" s="1"/>
  <c r="E400" i="13" s="1"/>
  <c r="BE1019" i="10"/>
  <c r="H400" i="13" s="1"/>
  <c r="BF1019" i="10"/>
  <c r="I400" i="13" s="1"/>
  <c r="BG1019" i="10"/>
  <c r="BH1019" i="10"/>
  <c r="K400" i="13" s="1"/>
  <c r="BI1019" i="10"/>
  <c r="L400" i="13" s="1"/>
  <c r="BJ1019" i="10"/>
  <c r="M400" i="13" s="1"/>
  <c r="N400" i="13"/>
  <c r="O400" i="13"/>
  <c r="P400" i="13"/>
  <c r="Q400" i="13"/>
  <c r="R400" i="13"/>
  <c r="S400" i="13"/>
  <c r="BQ1019" i="10"/>
  <c r="T400" i="13" s="1"/>
  <c r="BR1019" i="10"/>
  <c r="BT1019" i="10"/>
  <c r="W400" i="13" s="1"/>
  <c r="AB400" i="13"/>
  <c r="AC400" i="13"/>
  <c r="AD400" i="13"/>
  <c r="AE400" i="13"/>
  <c r="AF400" i="13"/>
  <c r="AL448" i="10"/>
  <c r="AX1020" i="10" s="1"/>
  <c r="A401" i="13" s="1"/>
  <c r="B401" i="13"/>
  <c r="AZ1020" i="10"/>
  <c r="BE1020" i="10"/>
  <c r="H401" i="13" s="1"/>
  <c r="BF1020" i="10"/>
  <c r="I401" i="13" s="1"/>
  <c r="BG1020" i="10"/>
  <c r="J401" i="13" s="1"/>
  <c r="BH1020" i="10"/>
  <c r="K401" i="13" s="1"/>
  <c r="BI1020" i="10"/>
  <c r="L401" i="13" s="1"/>
  <c r="BJ1020" i="10"/>
  <c r="M401" i="13" s="1"/>
  <c r="N401" i="13"/>
  <c r="O401" i="13"/>
  <c r="P401" i="13"/>
  <c r="Q401" i="13"/>
  <c r="R401" i="13"/>
  <c r="S401" i="13"/>
  <c r="BQ1020" i="10"/>
  <c r="T401" i="13" s="1"/>
  <c r="BR1020" i="10"/>
  <c r="U401" i="13" s="1"/>
  <c r="BT1020" i="10"/>
  <c r="W401" i="13" s="1"/>
  <c r="AB401" i="13"/>
  <c r="AD401" i="13"/>
  <c r="AE401" i="13"/>
  <c r="AF401" i="13"/>
  <c r="AL451" i="10"/>
  <c r="AX1021" i="10" s="1"/>
  <c r="A402" i="13" s="1"/>
  <c r="B402" i="13"/>
  <c r="AZ1021" i="10"/>
  <c r="BD1021" i="10" s="1"/>
  <c r="G402" i="13" s="1"/>
  <c r="BE1021" i="10"/>
  <c r="H402" i="13" s="1"/>
  <c r="BF1021" i="10"/>
  <c r="I402" i="13" s="1"/>
  <c r="BG1021" i="10"/>
  <c r="J402" i="13" s="1"/>
  <c r="BH1021" i="10"/>
  <c r="K402" i="13" s="1"/>
  <c r="BI1021" i="10"/>
  <c r="L402" i="13" s="1"/>
  <c r="BJ1021" i="10"/>
  <c r="M402" i="13" s="1"/>
  <c r="N402" i="13"/>
  <c r="O402" i="13"/>
  <c r="P402" i="13"/>
  <c r="Q402" i="13"/>
  <c r="R402" i="13"/>
  <c r="S402" i="13"/>
  <c r="BQ1021" i="10"/>
  <c r="T402" i="13" s="1"/>
  <c r="BR1021" i="10"/>
  <c r="U402" i="13" s="1"/>
  <c r="BT1021" i="10"/>
  <c r="W402" i="13" s="1"/>
  <c r="AB402" i="13"/>
  <c r="AD402" i="13"/>
  <c r="AE402" i="13"/>
  <c r="AF402" i="13"/>
  <c r="AL454" i="10"/>
  <c r="AX1022" i="10" s="1"/>
  <c r="A403" i="13" s="1"/>
  <c r="B403" i="13"/>
  <c r="AZ1022" i="10"/>
  <c r="BE1022" i="10"/>
  <c r="H403" i="13" s="1"/>
  <c r="BF1022" i="10"/>
  <c r="I403" i="13" s="1"/>
  <c r="BG1022" i="10"/>
  <c r="J403" i="13" s="1"/>
  <c r="BH1022" i="10"/>
  <c r="K403" i="13" s="1"/>
  <c r="BI1022" i="10"/>
  <c r="L403" i="13" s="1"/>
  <c r="BJ1022" i="10"/>
  <c r="M403" i="13" s="1"/>
  <c r="N403" i="13"/>
  <c r="O403" i="13"/>
  <c r="P403" i="13"/>
  <c r="Q403" i="13"/>
  <c r="R403" i="13"/>
  <c r="S403" i="13"/>
  <c r="BQ1022" i="10"/>
  <c r="T403" i="13" s="1"/>
  <c r="BR1022" i="10"/>
  <c r="U403" i="13" s="1"/>
  <c r="BT1022" i="10"/>
  <c r="W403" i="13" s="1"/>
  <c r="AB403" i="13"/>
  <c r="AD403" i="13"/>
  <c r="AE403" i="13"/>
  <c r="AF403" i="13"/>
  <c r="A405" i="13"/>
  <c r="B405" i="13"/>
  <c r="C405" i="13"/>
  <c r="D405" i="13"/>
  <c r="E405" i="13"/>
  <c r="F405" i="13"/>
  <c r="G405" i="13"/>
  <c r="H405" i="13"/>
  <c r="I405" i="13"/>
  <c r="J405" i="13"/>
  <c r="K405" i="13"/>
  <c r="L405" i="13"/>
  <c r="M405" i="13"/>
  <c r="N405" i="13"/>
  <c r="O405" i="13"/>
  <c r="P405" i="13"/>
  <c r="Q405" i="13"/>
  <c r="R405" i="13"/>
  <c r="S405" i="13"/>
  <c r="T405" i="13"/>
  <c r="U405" i="13"/>
  <c r="V405" i="13"/>
  <c r="W405" i="13"/>
  <c r="X405" i="13"/>
  <c r="Y405" i="13"/>
  <c r="AB405" i="13"/>
  <c r="AC405" i="13"/>
  <c r="AD405" i="13"/>
  <c r="AE405" i="13"/>
  <c r="AF405" i="13"/>
  <c r="BW1024" i="10"/>
  <c r="AG405" i="13" s="1"/>
  <c r="B471" i="10"/>
  <c r="AX1025" i="10" s="1"/>
  <c r="A406" i="13" s="1"/>
  <c r="B406" i="13"/>
  <c r="AZ1025" i="10"/>
  <c r="BD1025" i="10" s="1"/>
  <c r="G406" i="13" s="1"/>
  <c r="BE1025" i="10"/>
  <c r="H406" i="13" s="1"/>
  <c r="BF1025" i="10"/>
  <c r="I406" i="13" s="1"/>
  <c r="BG1025" i="10"/>
  <c r="J406" i="13" s="1"/>
  <c r="BH1025" i="10"/>
  <c r="K406" i="13" s="1"/>
  <c r="BI1025" i="10"/>
  <c r="L406" i="13" s="1"/>
  <c r="BJ1025" i="10"/>
  <c r="M406" i="13" s="1"/>
  <c r="N406" i="13"/>
  <c r="O406" i="13"/>
  <c r="P406" i="13"/>
  <c r="Q406" i="13"/>
  <c r="R406" i="13"/>
  <c r="S406" i="13"/>
  <c r="BQ1025" i="10"/>
  <c r="T406" i="13" s="1"/>
  <c r="BR1025" i="10"/>
  <c r="U406" i="13" s="1"/>
  <c r="BT1025" i="10"/>
  <c r="W406" i="13" s="1"/>
  <c r="AB406" i="13"/>
  <c r="AC406" i="13"/>
  <c r="AD406" i="13"/>
  <c r="AE406" i="13"/>
  <c r="AF406" i="13"/>
  <c r="B474" i="10"/>
  <c r="AX1026" i="10" s="1"/>
  <c r="A407" i="13" s="1"/>
  <c r="B407" i="13"/>
  <c r="AZ1026" i="10"/>
  <c r="BB1026" i="10" s="1"/>
  <c r="E407" i="13" s="1"/>
  <c r="BE1026" i="10"/>
  <c r="H407" i="13" s="1"/>
  <c r="BF1026" i="10"/>
  <c r="I407" i="13" s="1"/>
  <c r="BG1026" i="10"/>
  <c r="J407" i="13" s="1"/>
  <c r="BH1026" i="10"/>
  <c r="K407" i="13" s="1"/>
  <c r="BI1026" i="10"/>
  <c r="L407" i="13" s="1"/>
  <c r="BJ1026" i="10"/>
  <c r="M407" i="13" s="1"/>
  <c r="N407" i="13"/>
  <c r="O407" i="13"/>
  <c r="P407" i="13"/>
  <c r="Q407" i="13"/>
  <c r="R407" i="13"/>
  <c r="S407" i="13"/>
  <c r="BQ1026" i="10"/>
  <c r="T407" i="13" s="1"/>
  <c r="BR1026" i="10"/>
  <c r="U407" i="13" s="1"/>
  <c r="BT1026" i="10"/>
  <c r="W407" i="13" s="1"/>
  <c r="AB407" i="13"/>
  <c r="AC407" i="13"/>
  <c r="AD407" i="13"/>
  <c r="AE407" i="13"/>
  <c r="AF407" i="13"/>
  <c r="B477" i="10"/>
  <c r="AX1027" i="10" s="1"/>
  <c r="A408" i="13" s="1"/>
  <c r="B408" i="13"/>
  <c r="AZ1027" i="10"/>
  <c r="C408" i="13" s="1"/>
  <c r="BE1027" i="10"/>
  <c r="H408" i="13" s="1"/>
  <c r="BF1027" i="10"/>
  <c r="I408" i="13" s="1"/>
  <c r="BG1027" i="10"/>
  <c r="J408" i="13" s="1"/>
  <c r="BH1027" i="10"/>
  <c r="K408" i="13" s="1"/>
  <c r="BI1027" i="10"/>
  <c r="L408" i="13" s="1"/>
  <c r="BJ1027" i="10"/>
  <c r="M408" i="13" s="1"/>
  <c r="N408" i="13"/>
  <c r="O408" i="13"/>
  <c r="P408" i="13"/>
  <c r="Q408" i="13"/>
  <c r="R408" i="13"/>
  <c r="S408" i="13"/>
  <c r="BQ1027" i="10"/>
  <c r="T408" i="13" s="1"/>
  <c r="BR1027" i="10"/>
  <c r="U408" i="13" s="1"/>
  <c r="BT1027" i="10"/>
  <c r="W408" i="13" s="1"/>
  <c r="AB408" i="13"/>
  <c r="AD408" i="13"/>
  <c r="AE408" i="13"/>
  <c r="AF408" i="13"/>
  <c r="B480" i="10"/>
  <c r="AX1028" i="10" s="1"/>
  <c r="A409" i="13" s="1"/>
  <c r="B409" i="13"/>
  <c r="AZ1028" i="10"/>
  <c r="BB1028" i="10" s="1"/>
  <c r="E409" i="13" s="1"/>
  <c r="BE1028" i="10"/>
  <c r="H409" i="13" s="1"/>
  <c r="BF1028" i="10"/>
  <c r="I409" i="13" s="1"/>
  <c r="BG1028" i="10"/>
  <c r="BH1028" i="10"/>
  <c r="K409" i="13" s="1"/>
  <c r="BI1028" i="10"/>
  <c r="L409" i="13" s="1"/>
  <c r="BJ1028" i="10"/>
  <c r="M409" i="13" s="1"/>
  <c r="N409" i="13"/>
  <c r="O409" i="13"/>
  <c r="P409" i="13"/>
  <c r="Q409" i="13"/>
  <c r="R409" i="13"/>
  <c r="S409" i="13"/>
  <c r="BQ1028" i="10"/>
  <c r="T409" i="13" s="1"/>
  <c r="BR1028" i="10"/>
  <c r="U409" i="13" s="1"/>
  <c r="BT1028" i="10"/>
  <c r="W409" i="13" s="1"/>
  <c r="AB409" i="13"/>
  <c r="AD409" i="13"/>
  <c r="AE409" i="13"/>
  <c r="AF409" i="13"/>
  <c r="A411" i="13"/>
  <c r="B411" i="13"/>
  <c r="C411" i="13"/>
  <c r="D411" i="13"/>
  <c r="E411" i="13"/>
  <c r="F411" i="13"/>
  <c r="G411" i="13"/>
  <c r="H411" i="13"/>
  <c r="I411" i="13"/>
  <c r="J411" i="13"/>
  <c r="K411" i="13"/>
  <c r="L411" i="13"/>
  <c r="M411" i="13"/>
  <c r="N411" i="13"/>
  <c r="O411" i="13"/>
  <c r="P411" i="13"/>
  <c r="Q411" i="13"/>
  <c r="R411" i="13"/>
  <c r="S411" i="13"/>
  <c r="T411" i="13"/>
  <c r="U411" i="13"/>
  <c r="V411" i="13"/>
  <c r="W411" i="13"/>
  <c r="X411" i="13"/>
  <c r="Y411" i="13"/>
  <c r="AB411" i="13"/>
  <c r="AD411" i="13"/>
  <c r="AE411" i="13"/>
  <c r="AF411" i="13"/>
  <c r="BW1030" i="10"/>
  <c r="AG411" i="13" s="1"/>
  <c r="N471" i="10"/>
  <c r="AX1031" i="10" s="1"/>
  <c r="A412" i="13" s="1"/>
  <c r="B412" i="13"/>
  <c r="AZ1031" i="10"/>
  <c r="BE1031" i="10"/>
  <c r="H412" i="13" s="1"/>
  <c r="BF1031" i="10"/>
  <c r="I412" i="13" s="1"/>
  <c r="BG1031" i="10"/>
  <c r="BH1031" i="10"/>
  <c r="K412" i="13" s="1"/>
  <c r="BI1031" i="10"/>
  <c r="L412" i="13" s="1"/>
  <c r="BJ1031" i="10"/>
  <c r="M412" i="13" s="1"/>
  <c r="N412" i="13"/>
  <c r="O412" i="13"/>
  <c r="P412" i="13"/>
  <c r="Q412" i="13"/>
  <c r="R412" i="13"/>
  <c r="S412" i="13"/>
  <c r="BQ1031" i="10"/>
  <c r="T412" i="13" s="1"/>
  <c r="BR1031" i="10"/>
  <c r="U412" i="13" s="1"/>
  <c r="BT1031" i="10"/>
  <c r="W412" i="13" s="1"/>
  <c r="AB412" i="13"/>
  <c r="AC412" i="13"/>
  <c r="AD412" i="13"/>
  <c r="AE412" i="13"/>
  <c r="AF412" i="13"/>
  <c r="N474" i="10"/>
  <c r="AX1032" i="10" s="1"/>
  <c r="A413" i="13" s="1"/>
  <c r="B413" i="13"/>
  <c r="AZ1032" i="10"/>
  <c r="BD1032" i="10" s="1"/>
  <c r="G413" i="13" s="1"/>
  <c r="BE1032" i="10"/>
  <c r="H413" i="13" s="1"/>
  <c r="BF1032" i="10"/>
  <c r="I413" i="13" s="1"/>
  <c r="BG1032" i="10"/>
  <c r="J413" i="13" s="1"/>
  <c r="BH1032" i="10"/>
  <c r="K413" i="13" s="1"/>
  <c r="BI1032" i="10"/>
  <c r="L413" i="13" s="1"/>
  <c r="BJ1032" i="10"/>
  <c r="M413" i="13" s="1"/>
  <c r="N413" i="13"/>
  <c r="O413" i="13"/>
  <c r="P413" i="13"/>
  <c r="Q413" i="13"/>
  <c r="R413" i="13"/>
  <c r="S413" i="13"/>
  <c r="BQ1032" i="10"/>
  <c r="T413" i="13" s="1"/>
  <c r="BR1032" i="10"/>
  <c r="U413" i="13" s="1"/>
  <c r="BT1032" i="10"/>
  <c r="W413" i="13" s="1"/>
  <c r="AB413" i="13"/>
  <c r="AC413" i="13"/>
  <c r="AD413" i="13"/>
  <c r="AE413" i="13"/>
  <c r="AF413" i="13"/>
  <c r="N477" i="10"/>
  <c r="AX1033" i="10" s="1"/>
  <c r="A414" i="13" s="1"/>
  <c r="B414" i="13"/>
  <c r="AZ1033" i="10"/>
  <c r="BB1033" i="10" s="1"/>
  <c r="E414" i="13" s="1"/>
  <c r="BE1033" i="10"/>
  <c r="H414" i="13" s="1"/>
  <c r="BF1033" i="10"/>
  <c r="I414" i="13" s="1"/>
  <c r="BG1033" i="10"/>
  <c r="J414" i="13" s="1"/>
  <c r="BH1033" i="10"/>
  <c r="K414" i="13" s="1"/>
  <c r="BI1033" i="10"/>
  <c r="L414" i="13" s="1"/>
  <c r="BJ1033" i="10"/>
  <c r="M414" i="13" s="1"/>
  <c r="N414" i="13"/>
  <c r="O414" i="13"/>
  <c r="P414" i="13"/>
  <c r="Q414" i="13"/>
  <c r="R414" i="13"/>
  <c r="S414" i="13"/>
  <c r="BQ1033" i="10"/>
  <c r="T414" i="13" s="1"/>
  <c r="BR1033" i="10"/>
  <c r="U414" i="13" s="1"/>
  <c r="BT1033" i="10"/>
  <c r="W414" i="13" s="1"/>
  <c r="AB414" i="13"/>
  <c r="AD414" i="13"/>
  <c r="AE414" i="13"/>
  <c r="AF414" i="13"/>
  <c r="N480" i="10"/>
  <c r="AX1034" i="10" s="1"/>
  <c r="A415" i="13" s="1"/>
  <c r="B415" i="13"/>
  <c r="AZ1034" i="10"/>
  <c r="BE1034" i="10"/>
  <c r="H415" i="13" s="1"/>
  <c r="BF1034" i="10"/>
  <c r="I415" i="13" s="1"/>
  <c r="BG1034" i="10"/>
  <c r="BH1034" i="10"/>
  <c r="K415" i="13" s="1"/>
  <c r="BI1034" i="10"/>
  <c r="L415" i="13" s="1"/>
  <c r="BJ1034" i="10"/>
  <c r="M415" i="13" s="1"/>
  <c r="N415" i="13"/>
  <c r="O415" i="13"/>
  <c r="P415" i="13"/>
  <c r="Q415" i="13"/>
  <c r="R415" i="13"/>
  <c r="S415" i="13"/>
  <c r="BQ1034" i="10"/>
  <c r="T415" i="13" s="1"/>
  <c r="BR1034" i="10"/>
  <c r="U415" i="13" s="1"/>
  <c r="BT1034" i="10"/>
  <c r="W415" i="13" s="1"/>
  <c r="AB415" i="13"/>
  <c r="AD415" i="13"/>
  <c r="AE415" i="13"/>
  <c r="AF415" i="13"/>
  <c r="A417" i="13"/>
  <c r="B417" i="13"/>
  <c r="C417" i="13"/>
  <c r="D417" i="13"/>
  <c r="E417" i="13"/>
  <c r="F417" i="13"/>
  <c r="G417" i="13"/>
  <c r="H417" i="13"/>
  <c r="I417" i="13"/>
  <c r="J417" i="13"/>
  <c r="K417" i="13"/>
  <c r="L417" i="13"/>
  <c r="M417" i="13"/>
  <c r="N417" i="13"/>
  <c r="O417" i="13"/>
  <c r="P417" i="13"/>
  <c r="Q417" i="13"/>
  <c r="R417" i="13"/>
  <c r="S417" i="13"/>
  <c r="T417" i="13"/>
  <c r="U417" i="13"/>
  <c r="V417" i="13"/>
  <c r="W417" i="13"/>
  <c r="X417" i="13"/>
  <c r="Y417" i="13"/>
  <c r="AB417" i="13"/>
  <c r="AD417" i="13"/>
  <c r="AE417" i="13"/>
  <c r="AF417" i="13"/>
  <c r="BW1036" i="10"/>
  <c r="AG417" i="13" s="1"/>
  <c r="Z471" i="10"/>
  <c r="AX1037" i="10" s="1"/>
  <c r="A418" i="13" s="1"/>
  <c r="B418" i="13"/>
  <c r="AZ1037" i="10"/>
  <c r="C418" i="13" s="1"/>
  <c r="BE1037" i="10"/>
  <c r="H418" i="13" s="1"/>
  <c r="BF1037" i="10"/>
  <c r="I418" i="13" s="1"/>
  <c r="BG1037" i="10"/>
  <c r="BH1037" i="10"/>
  <c r="K418" i="13" s="1"/>
  <c r="BI1037" i="10"/>
  <c r="L418" i="13" s="1"/>
  <c r="BJ1037" i="10"/>
  <c r="M418" i="13" s="1"/>
  <c r="N418" i="13"/>
  <c r="O418" i="13"/>
  <c r="P418" i="13"/>
  <c r="Q418" i="13"/>
  <c r="R418" i="13"/>
  <c r="S418" i="13"/>
  <c r="BQ1037" i="10"/>
  <c r="T418" i="13" s="1"/>
  <c r="BR1037" i="10"/>
  <c r="U418" i="13" s="1"/>
  <c r="BT1037" i="10"/>
  <c r="W418" i="13" s="1"/>
  <c r="AB418" i="13"/>
  <c r="AD418" i="13"/>
  <c r="AE418" i="13"/>
  <c r="AF418" i="13"/>
  <c r="Z474" i="10"/>
  <c r="AX1038" i="10" s="1"/>
  <c r="A419" i="13" s="1"/>
  <c r="B419" i="13"/>
  <c r="AZ1038" i="10"/>
  <c r="BE1038" i="10"/>
  <c r="H419" i="13" s="1"/>
  <c r="BF1038" i="10"/>
  <c r="I419" i="13" s="1"/>
  <c r="BG1038" i="10"/>
  <c r="J419" i="13" s="1"/>
  <c r="BH1038" i="10"/>
  <c r="K419" i="13" s="1"/>
  <c r="BI1038" i="10"/>
  <c r="L419" i="13" s="1"/>
  <c r="BJ1038" i="10"/>
  <c r="M419" i="13" s="1"/>
  <c r="N419" i="13"/>
  <c r="O419" i="13"/>
  <c r="P419" i="13"/>
  <c r="Q419" i="13"/>
  <c r="R419" i="13"/>
  <c r="S419" i="13"/>
  <c r="BQ1038" i="10"/>
  <c r="T419" i="13" s="1"/>
  <c r="BR1038" i="10"/>
  <c r="U419" i="13" s="1"/>
  <c r="BT1038" i="10"/>
  <c r="W419" i="13" s="1"/>
  <c r="AB419" i="13"/>
  <c r="AD419" i="13"/>
  <c r="AE419" i="13"/>
  <c r="AF419" i="13"/>
  <c r="Z477" i="10"/>
  <c r="AX1039" i="10" s="1"/>
  <c r="A420" i="13" s="1"/>
  <c r="B420" i="13"/>
  <c r="AZ1039" i="10"/>
  <c r="BE1039" i="10"/>
  <c r="H420" i="13" s="1"/>
  <c r="BF1039" i="10"/>
  <c r="I420" i="13" s="1"/>
  <c r="BG1039" i="10"/>
  <c r="J420" i="13" s="1"/>
  <c r="BH1039" i="10"/>
  <c r="K420" i="13" s="1"/>
  <c r="BI1039" i="10"/>
  <c r="L420" i="13" s="1"/>
  <c r="BJ1039" i="10"/>
  <c r="M420" i="13" s="1"/>
  <c r="N420" i="13"/>
  <c r="O420" i="13"/>
  <c r="P420" i="13"/>
  <c r="Q420" i="13"/>
  <c r="R420" i="13"/>
  <c r="S420" i="13"/>
  <c r="BQ1039" i="10"/>
  <c r="T420" i="13" s="1"/>
  <c r="BR1039" i="10"/>
  <c r="U420" i="13" s="1"/>
  <c r="BT1039" i="10"/>
  <c r="W420" i="13" s="1"/>
  <c r="AB420" i="13"/>
  <c r="AD420" i="13"/>
  <c r="AE420" i="13"/>
  <c r="AF420" i="13"/>
  <c r="Z480" i="10"/>
  <c r="AX1040" i="10" s="1"/>
  <c r="A421" i="13" s="1"/>
  <c r="B421" i="13"/>
  <c r="AZ1040" i="10"/>
  <c r="BE1040" i="10"/>
  <c r="H421" i="13" s="1"/>
  <c r="BF1040" i="10"/>
  <c r="I421" i="13" s="1"/>
  <c r="BG1040" i="10"/>
  <c r="J421" i="13" s="1"/>
  <c r="BH1040" i="10"/>
  <c r="K421" i="13" s="1"/>
  <c r="BI1040" i="10"/>
  <c r="L421" i="13" s="1"/>
  <c r="BJ1040" i="10"/>
  <c r="M421" i="13" s="1"/>
  <c r="N421" i="13"/>
  <c r="O421" i="13"/>
  <c r="P421" i="13"/>
  <c r="Q421" i="13"/>
  <c r="R421" i="13"/>
  <c r="S421" i="13"/>
  <c r="BQ1040" i="10"/>
  <c r="T421" i="13" s="1"/>
  <c r="BR1040" i="10"/>
  <c r="U421" i="13" s="1"/>
  <c r="BT1040" i="10"/>
  <c r="W421" i="13" s="1"/>
  <c r="AB421" i="13"/>
  <c r="AD421" i="13"/>
  <c r="AE421" i="13"/>
  <c r="AF421" i="13"/>
  <c r="A423" i="13"/>
  <c r="B423" i="13"/>
  <c r="C423" i="13"/>
  <c r="D423" i="13"/>
  <c r="E423" i="13"/>
  <c r="F423" i="13"/>
  <c r="G423" i="13"/>
  <c r="H423" i="13"/>
  <c r="I423" i="13"/>
  <c r="J423" i="13"/>
  <c r="K423" i="13"/>
  <c r="L423" i="13"/>
  <c r="M423" i="13"/>
  <c r="N423" i="13"/>
  <c r="O423" i="13"/>
  <c r="P423" i="13"/>
  <c r="Q423" i="13"/>
  <c r="R423" i="13"/>
  <c r="S423" i="13"/>
  <c r="T423" i="13"/>
  <c r="U423" i="13"/>
  <c r="V423" i="13"/>
  <c r="W423" i="13"/>
  <c r="X423" i="13"/>
  <c r="Y423" i="13"/>
  <c r="AB423" i="13"/>
  <c r="AC423" i="13"/>
  <c r="AD423" i="13"/>
  <c r="AE423" i="13"/>
  <c r="AF423" i="13"/>
  <c r="BW1042" i="10"/>
  <c r="AG423" i="13" s="1"/>
  <c r="AL471" i="10"/>
  <c r="AX1043" i="10" s="1"/>
  <c r="A424" i="13" s="1"/>
  <c r="B424" i="13"/>
  <c r="AZ1043" i="10"/>
  <c r="BE1043" i="10"/>
  <c r="H424" i="13" s="1"/>
  <c r="BF1043" i="10"/>
  <c r="I424" i="13" s="1"/>
  <c r="BG1043" i="10"/>
  <c r="J424" i="13" s="1"/>
  <c r="BH1043" i="10"/>
  <c r="K424" i="13" s="1"/>
  <c r="BI1043" i="10"/>
  <c r="L424" i="13" s="1"/>
  <c r="BJ1043" i="10"/>
  <c r="M424" i="13" s="1"/>
  <c r="N424" i="13"/>
  <c r="O424" i="13"/>
  <c r="P424" i="13"/>
  <c r="Q424" i="13"/>
  <c r="R424" i="13"/>
  <c r="S424" i="13"/>
  <c r="BQ1043" i="10"/>
  <c r="T424" i="13" s="1"/>
  <c r="BR1043" i="10"/>
  <c r="BT1043" i="10"/>
  <c r="W424" i="13" s="1"/>
  <c r="AB424" i="13"/>
  <c r="AC424" i="13"/>
  <c r="AD424" i="13"/>
  <c r="AE424" i="13"/>
  <c r="AF424" i="13"/>
  <c r="AL474" i="10"/>
  <c r="AX1044" i="10" s="1"/>
  <c r="A425" i="13" s="1"/>
  <c r="B425" i="13"/>
  <c r="AZ1044" i="10"/>
  <c r="BD1044" i="10" s="1"/>
  <c r="G425" i="13" s="1"/>
  <c r="BE1044" i="10"/>
  <c r="H425" i="13" s="1"/>
  <c r="BF1044" i="10"/>
  <c r="I425" i="13" s="1"/>
  <c r="BG1044" i="10"/>
  <c r="J425" i="13" s="1"/>
  <c r="BH1044" i="10"/>
  <c r="K425" i="13" s="1"/>
  <c r="BI1044" i="10"/>
  <c r="L425" i="13" s="1"/>
  <c r="BJ1044" i="10"/>
  <c r="N425" i="13"/>
  <c r="O425" i="13"/>
  <c r="P425" i="13"/>
  <c r="Q425" i="13"/>
  <c r="R425" i="13"/>
  <c r="S425" i="13"/>
  <c r="BQ1044" i="10"/>
  <c r="BR1044" i="10"/>
  <c r="U425" i="13" s="1"/>
  <c r="BT1044" i="10"/>
  <c r="W425" i="13" s="1"/>
  <c r="AB425" i="13"/>
  <c r="AD425" i="13"/>
  <c r="AE425" i="13"/>
  <c r="AF425" i="13"/>
  <c r="AL477" i="10"/>
  <c r="AX1045" i="10" s="1"/>
  <c r="A426" i="13" s="1"/>
  <c r="B426" i="13"/>
  <c r="AZ1045" i="10"/>
  <c r="C426" i="13" s="1"/>
  <c r="BE1045" i="10"/>
  <c r="H426" i="13" s="1"/>
  <c r="BF1045" i="10"/>
  <c r="I426" i="13" s="1"/>
  <c r="BG1045" i="10"/>
  <c r="J426" i="13" s="1"/>
  <c r="BH1045" i="10"/>
  <c r="K426" i="13" s="1"/>
  <c r="BI1045" i="10"/>
  <c r="L426" i="13" s="1"/>
  <c r="BJ1045" i="10"/>
  <c r="M426" i="13" s="1"/>
  <c r="N426" i="13"/>
  <c r="O426" i="13"/>
  <c r="P426" i="13"/>
  <c r="Q426" i="13"/>
  <c r="R426" i="13"/>
  <c r="S426" i="13"/>
  <c r="BQ1045" i="10"/>
  <c r="T426" i="13" s="1"/>
  <c r="BR1045" i="10"/>
  <c r="U426" i="13" s="1"/>
  <c r="BT1045" i="10"/>
  <c r="W426" i="13" s="1"/>
  <c r="AB426" i="13"/>
  <c r="AD426" i="13"/>
  <c r="AE426" i="13"/>
  <c r="AF426" i="13"/>
  <c r="AL480" i="10"/>
  <c r="AX1046" i="10" s="1"/>
  <c r="A427" i="13" s="1"/>
  <c r="B427" i="13"/>
  <c r="AZ1046" i="10"/>
  <c r="BD1046" i="10" s="1"/>
  <c r="G427" i="13" s="1"/>
  <c r="BE1046" i="10"/>
  <c r="H427" i="13" s="1"/>
  <c r="BF1046" i="10"/>
  <c r="I427" i="13" s="1"/>
  <c r="BG1046" i="10"/>
  <c r="J427" i="13" s="1"/>
  <c r="BH1046" i="10"/>
  <c r="K427" i="13" s="1"/>
  <c r="BI1046" i="10"/>
  <c r="L427" i="13" s="1"/>
  <c r="BJ1046" i="10"/>
  <c r="M427" i="13" s="1"/>
  <c r="N427" i="13"/>
  <c r="O427" i="13"/>
  <c r="P427" i="13"/>
  <c r="Q427" i="13"/>
  <c r="R427" i="13"/>
  <c r="S427" i="13"/>
  <c r="BQ1046" i="10"/>
  <c r="T427" i="13" s="1"/>
  <c r="BR1046" i="10"/>
  <c r="U427" i="13" s="1"/>
  <c r="BT1046" i="10"/>
  <c r="W427" i="13" s="1"/>
  <c r="AB427" i="13"/>
  <c r="AD427" i="13"/>
  <c r="AE427" i="13"/>
  <c r="AF427" i="13"/>
  <c r="A429" i="13"/>
  <c r="B429" i="13"/>
  <c r="C429" i="13"/>
  <c r="D429" i="13"/>
  <c r="E429" i="13"/>
  <c r="F429" i="13"/>
  <c r="G429" i="13"/>
  <c r="H429" i="13"/>
  <c r="I429" i="13"/>
  <c r="J429" i="13"/>
  <c r="K429" i="13"/>
  <c r="L429" i="13"/>
  <c r="M429" i="13"/>
  <c r="N429" i="13"/>
  <c r="O429" i="13"/>
  <c r="P429" i="13"/>
  <c r="Q429" i="13"/>
  <c r="R429" i="13"/>
  <c r="S429" i="13"/>
  <c r="T429" i="13"/>
  <c r="U429" i="13"/>
  <c r="V429" i="13"/>
  <c r="W429" i="13"/>
  <c r="X429" i="13"/>
  <c r="Y429" i="13"/>
  <c r="AB429" i="13"/>
  <c r="AD429" i="13"/>
  <c r="AE429" i="13"/>
  <c r="AF429" i="13"/>
  <c r="BW1048" i="10"/>
  <c r="AG429" i="13" s="1"/>
  <c r="B505" i="10"/>
  <c r="AX1049" i="10" s="1"/>
  <c r="A430" i="13" s="1"/>
  <c r="B430" i="13"/>
  <c r="AZ1049" i="10"/>
  <c r="BE1049" i="10"/>
  <c r="H430" i="13" s="1"/>
  <c r="BF1049" i="10"/>
  <c r="I430" i="13" s="1"/>
  <c r="BG1049" i="10"/>
  <c r="J430" i="13" s="1"/>
  <c r="BH1049" i="10"/>
  <c r="K430" i="13" s="1"/>
  <c r="BI1049" i="10"/>
  <c r="L430" i="13" s="1"/>
  <c r="BJ1049" i="10"/>
  <c r="M430" i="13" s="1"/>
  <c r="N430" i="13"/>
  <c r="O430" i="13"/>
  <c r="P430" i="13"/>
  <c r="Q430" i="13"/>
  <c r="R430" i="13"/>
  <c r="S430" i="13"/>
  <c r="BQ1049" i="10"/>
  <c r="T430" i="13" s="1"/>
  <c r="BR1049" i="10"/>
  <c r="U430" i="13" s="1"/>
  <c r="BT1049" i="10"/>
  <c r="W430" i="13" s="1"/>
  <c r="AB430" i="13"/>
  <c r="AC430" i="13"/>
  <c r="AD430" i="13"/>
  <c r="AE430" i="13"/>
  <c r="AF430" i="13"/>
  <c r="B508" i="10"/>
  <c r="AX1050" i="10" s="1"/>
  <c r="A431" i="13" s="1"/>
  <c r="B431" i="13"/>
  <c r="AZ1050" i="10"/>
  <c r="C431" i="13" s="1"/>
  <c r="BE1050" i="10"/>
  <c r="H431" i="13" s="1"/>
  <c r="BF1050" i="10"/>
  <c r="I431" i="13" s="1"/>
  <c r="BG1050" i="10"/>
  <c r="J431" i="13" s="1"/>
  <c r="BH1050" i="10"/>
  <c r="K431" i="13" s="1"/>
  <c r="BI1050" i="10"/>
  <c r="L431" i="13" s="1"/>
  <c r="BJ1050" i="10"/>
  <c r="M431" i="13" s="1"/>
  <c r="N431" i="13"/>
  <c r="O431" i="13"/>
  <c r="P431" i="13"/>
  <c r="Q431" i="13"/>
  <c r="R431" i="13"/>
  <c r="S431" i="13"/>
  <c r="BQ1050" i="10"/>
  <c r="T431" i="13" s="1"/>
  <c r="BR1050" i="10"/>
  <c r="U431" i="13" s="1"/>
  <c r="BT1050" i="10"/>
  <c r="W431" i="13" s="1"/>
  <c r="AB431" i="13"/>
  <c r="AC431" i="13"/>
  <c r="AD431" i="13"/>
  <c r="AE431" i="13"/>
  <c r="AF431" i="13"/>
  <c r="B511" i="10"/>
  <c r="AX1051" i="10" s="1"/>
  <c r="A432" i="13" s="1"/>
  <c r="B432" i="13"/>
  <c r="AZ1051" i="10"/>
  <c r="BB1051" i="10" s="1"/>
  <c r="E432" i="13" s="1"/>
  <c r="BE1051" i="10"/>
  <c r="H432" i="13" s="1"/>
  <c r="BF1051" i="10"/>
  <c r="I432" i="13" s="1"/>
  <c r="BG1051" i="10"/>
  <c r="J432" i="13" s="1"/>
  <c r="BH1051" i="10"/>
  <c r="K432" i="13" s="1"/>
  <c r="BI1051" i="10"/>
  <c r="L432" i="13" s="1"/>
  <c r="BJ1051" i="10"/>
  <c r="M432" i="13" s="1"/>
  <c r="N432" i="13"/>
  <c r="O432" i="13"/>
  <c r="P432" i="13"/>
  <c r="Q432" i="13"/>
  <c r="R432" i="13"/>
  <c r="S432" i="13"/>
  <c r="BQ1051" i="10"/>
  <c r="T432" i="13" s="1"/>
  <c r="BR1051" i="10"/>
  <c r="U432" i="13" s="1"/>
  <c r="BT1051" i="10"/>
  <c r="W432" i="13" s="1"/>
  <c r="AA432" i="13"/>
  <c r="AB432" i="13"/>
  <c r="AC432" i="13"/>
  <c r="AD432" i="13"/>
  <c r="AE432" i="13"/>
  <c r="AF432" i="13"/>
  <c r="B514" i="10"/>
  <c r="AX1052" i="10" s="1"/>
  <c r="A433" i="13" s="1"/>
  <c r="B433" i="13"/>
  <c r="AZ1052" i="10"/>
  <c r="BS1052" i="10" s="1"/>
  <c r="V433" i="13" s="1"/>
  <c r="BE1052" i="10"/>
  <c r="H433" i="13" s="1"/>
  <c r="BF1052" i="10"/>
  <c r="I433" i="13" s="1"/>
  <c r="BG1052" i="10"/>
  <c r="J433" i="13" s="1"/>
  <c r="BH1052" i="10"/>
  <c r="K433" i="13" s="1"/>
  <c r="BI1052" i="10"/>
  <c r="L433" i="13" s="1"/>
  <c r="BJ1052" i="10"/>
  <c r="M433" i="13" s="1"/>
  <c r="N433" i="13"/>
  <c r="O433" i="13"/>
  <c r="P433" i="13"/>
  <c r="Q433" i="13"/>
  <c r="R433" i="13"/>
  <c r="S433" i="13"/>
  <c r="BQ1052" i="10"/>
  <c r="T433" i="13" s="1"/>
  <c r="BR1052" i="10"/>
  <c r="U433" i="13" s="1"/>
  <c r="BT1052" i="10"/>
  <c r="W433" i="13" s="1"/>
  <c r="AB433" i="13"/>
  <c r="AD433" i="13"/>
  <c r="AE433" i="13"/>
  <c r="AF433" i="13"/>
  <c r="A436" i="13"/>
  <c r="B436" i="13"/>
  <c r="C436" i="13"/>
  <c r="D436" i="13"/>
  <c r="E436" i="13"/>
  <c r="F436" i="13"/>
  <c r="G436" i="13"/>
  <c r="H436" i="13"/>
  <c r="I436" i="13"/>
  <c r="J436" i="13"/>
  <c r="K436" i="13"/>
  <c r="L436" i="13"/>
  <c r="M436" i="13"/>
  <c r="N436" i="13"/>
  <c r="O436" i="13"/>
  <c r="P436" i="13"/>
  <c r="Q436" i="13"/>
  <c r="R436" i="13"/>
  <c r="S436" i="13"/>
  <c r="T436" i="13"/>
  <c r="U436" i="13"/>
  <c r="V436" i="13"/>
  <c r="W436" i="13"/>
  <c r="X436" i="13"/>
  <c r="Y436" i="13"/>
  <c r="AB436" i="13"/>
  <c r="AD436" i="13"/>
  <c r="AE436" i="13"/>
  <c r="AF436" i="13"/>
  <c r="BW1055" i="10"/>
  <c r="AG436" i="13" s="1"/>
  <c r="N505" i="10"/>
  <c r="AX1056" i="10" s="1"/>
  <c r="A437" i="13" s="1"/>
  <c r="B437" i="13"/>
  <c r="AZ1056" i="10"/>
  <c r="C437" i="13" s="1"/>
  <c r="BE1056" i="10"/>
  <c r="H437" i="13" s="1"/>
  <c r="BF1056" i="10"/>
  <c r="I437" i="13" s="1"/>
  <c r="BG1056" i="10"/>
  <c r="BH1056" i="10"/>
  <c r="K437" i="13" s="1"/>
  <c r="BI1056" i="10"/>
  <c r="L437" i="13" s="1"/>
  <c r="BJ1056" i="10"/>
  <c r="M437" i="13" s="1"/>
  <c r="N437" i="13"/>
  <c r="O437" i="13"/>
  <c r="P437" i="13"/>
  <c r="Q437" i="13"/>
  <c r="R437" i="13"/>
  <c r="S437" i="13"/>
  <c r="BQ1056" i="10"/>
  <c r="T437" i="13" s="1"/>
  <c r="BR1056" i="10"/>
  <c r="U437" i="13" s="1"/>
  <c r="BT1056" i="10"/>
  <c r="W437" i="13" s="1"/>
  <c r="AB437" i="13"/>
  <c r="AD437" i="13"/>
  <c r="AE437" i="13"/>
  <c r="AF437" i="13"/>
  <c r="N508" i="10"/>
  <c r="AX1057" i="10" s="1"/>
  <c r="A438" i="13" s="1"/>
  <c r="B438" i="13"/>
  <c r="AZ1057" i="10"/>
  <c r="BD1057" i="10" s="1"/>
  <c r="G438" i="13" s="1"/>
  <c r="BE1057" i="10"/>
  <c r="H438" i="13" s="1"/>
  <c r="BF1057" i="10"/>
  <c r="I438" i="13" s="1"/>
  <c r="BG1057" i="10"/>
  <c r="J438" i="13" s="1"/>
  <c r="BH1057" i="10"/>
  <c r="K438" i="13" s="1"/>
  <c r="BI1057" i="10"/>
  <c r="L438" i="13" s="1"/>
  <c r="BJ1057" i="10"/>
  <c r="M438" i="13" s="1"/>
  <c r="N438" i="13"/>
  <c r="O438" i="13"/>
  <c r="P438" i="13"/>
  <c r="Q438" i="13"/>
  <c r="R438" i="13"/>
  <c r="S438" i="13"/>
  <c r="BQ1057" i="10"/>
  <c r="BR1057" i="10"/>
  <c r="U438" i="13" s="1"/>
  <c r="BT1057" i="10"/>
  <c r="W438" i="13" s="1"/>
  <c r="AB438" i="13"/>
  <c r="AD438" i="13"/>
  <c r="AE438" i="13"/>
  <c r="AF438" i="13"/>
  <c r="N511" i="10"/>
  <c r="AX1058" i="10" s="1"/>
  <c r="A439" i="13" s="1"/>
  <c r="B439" i="13"/>
  <c r="AZ1058" i="10"/>
  <c r="BB1058" i="10" s="1"/>
  <c r="E439" i="13" s="1"/>
  <c r="BE1058" i="10"/>
  <c r="H439" i="13" s="1"/>
  <c r="BF1058" i="10"/>
  <c r="I439" i="13" s="1"/>
  <c r="BG1058" i="10"/>
  <c r="BH1058" i="10"/>
  <c r="K439" i="13" s="1"/>
  <c r="BI1058" i="10"/>
  <c r="L439" i="13" s="1"/>
  <c r="BJ1058" i="10"/>
  <c r="M439" i="13" s="1"/>
  <c r="N439" i="13"/>
  <c r="O439" i="13"/>
  <c r="P439" i="13"/>
  <c r="Q439" i="13"/>
  <c r="R439" i="13"/>
  <c r="S439" i="13"/>
  <c r="BQ1058" i="10"/>
  <c r="T439" i="13" s="1"/>
  <c r="BR1058" i="10"/>
  <c r="U439" i="13" s="1"/>
  <c r="BT1058" i="10"/>
  <c r="W439" i="13" s="1"/>
  <c r="AB439" i="13"/>
  <c r="AC439" i="13"/>
  <c r="AD439" i="13"/>
  <c r="AE439" i="13"/>
  <c r="AF439" i="13"/>
  <c r="N514" i="10"/>
  <c r="AX1059" i="10" s="1"/>
  <c r="A440" i="13" s="1"/>
  <c r="B440" i="13"/>
  <c r="AZ1059" i="10"/>
  <c r="BB1059" i="10" s="1"/>
  <c r="E440" i="13" s="1"/>
  <c r="BE1059" i="10"/>
  <c r="H440" i="13" s="1"/>
  <c r="BF1059" i="10"/>
  <c r="I440" i="13" s="1"/>
  <c r="BG1059" i="10"/>
  <c r="J440" i="13" s="1"/>
  <c r="BH1059" i="10"/>
  <c r="K440" i="13" s="1"/>
  <c r="BI1059" i="10"/>
  <c r="L440" i="13" s="1"/>
  <c r="BJ1059" i="10"/>
  <c r="M440" i="13" s="1"/>
  <c r="N440" i="13"/>
  <c r="O440" i="13"/>
  <c r="P440" i="13"/>
  <c r="Q440" i="13"/>
  <c r="R440" i="13"/>
  <c r="S440" i="13"/>
  <c r="BQ1059" i="10"/>
  <c r="T440" i="13" s="1"/>
  <c r="BR1059" i="10"/>
  <c r="U440" i="13" s="1"/>
  <c r="BT1059" i="10"/>
  <c r="W440" i="13" s="1"/>
  <c r="AB440" i="13"/>
  <c r="AD440" i="13"/>
  <c r="AE440" i="13"/>
  <c r="AF440" i="13"/>
  <c r="A443" i="13"/>
  <c r="B443" i="13"/>
  <c r="C443" i="13"/>
  <c r="D443" i="13"/>
  <c r="E443" i="13"/>
  <c r="F443" i="13"/>
  <c r="G443" i="13"/>
  <c r="H443" i="13"/>
  <c r="I443" i="13"/>
  <c r="J443" i="13"/>
  <c r="K443" i="13"/>
  <c r="L443" i="13"/>
  <c r="M443" i="13"/>
  <c r="N443" i="13"/>
  <c r="O443" i="13"/>
  <c r="P443" i="13"/>
  <c r="Q443" i="13"/>
  <c r="R443" i="13"/>
  <c r="S443" i="13"/>
  <c r="T443" i="13"/>
  <c r="U443" i="13"/>
  <c r="V443" i="13"/>
  <c r="W443" i="13"/>
  <c r="X443" i="13"/>
  <c r="Y443" i="13"/>
  <c r="AB443" i="13"/>
  <c r="AC443" i="13"/>
  <c r="AD443" i="13"/>
  <c r="AE443" i="13"/>
  <c r="AF443" i="13"/>
  <c r="BW1062" i="10"/>
  <c r="AG443" i="13" s="1"/>
  <c r="Z505" i="10"/>
  <c r="AX1063" i="10" s="1"/>
  <c r="A444" i="13" s="1"/>
  <c r="B444" i="13"/>
  <c r="AZ1063" i="10"/>
  <c r="BE1063" i="10"/>
  <c r="H444" i="13" s="1"/>
  <c r="BF1063" i="10"/>
  <c r="I444" i="13" s="1"/>
  <c r="BG1063" i="10"/>
  <c r="J444" i="13" s="1"/>
  <c r="BH1063" i="10"/>
  <c r="K444" i="13" s="1"/>
  <c r="BI1063" i="10"/>
  <c r="L444" i="13" s="1"/>
  <c r="BJ1063" i="10"/>
  <c r="M444" i="13" s="1"/>
  <c r="N444" i="13"/>
  <c r="O444" i="13"/>
  <c r="P444" i="13"/>
  <c r="Q444" i="13"/>
  <c r="R444" i="13"/>
  <c r="S444" i="13"/>
  <c r="BQ1063" i="10"/>
  <c r="T444" i="13" s="1"/>
  <c r="BR1063" i="10"/>
  <c r="U444" i="13" s="1"/>
  <c r="BT1063" i="10"/>
  <c r="W444" i="13" s="1"/>
  <c r="AB444" i="13"/>
  <c r="AD444" i="13"/>
  <c r="AE444" i="13"/>
  <c r="AF444" i="13"/>
  <c r="Z508" i="10"/>
  <c r="AX1064" i="10" s="1"/>
  <c r="A445" i="13" s="1"/>
  <c r="B445" i="13"/>
  <c r="AZ1064" i="10"/>
  <c r="BS1064" i="10" s="1"/>
  <c r="V445" i="13" s="1"/>
  <c r="BE1064" i="10"/>
  <c r="H445" i="13" s="1"/>
  <c r="BF1064" i="10"/>
  <c r="I445" i="13" s="1"/>
  <c r="BG1064" i="10"/>
  <c r="J445" i="13" s="1"/>
  <c r="BH1064" i="10"/>
  <c r="K445" i="13" s="1"/>
  <c r="BI1064" i="10"/>
  <c r="L445" i="13" s="1"/>
  <c r="BJ1064" i="10"/>
  <c r="M445" i="13" s="1"/>
  <c r="N445" i="13"/>
  <c r="O445" i="13"/>
  <c r="P445" i="13"/>
  <c r="Q445" i="13"/>
  <c r="R445" i="13"/>
  <c r="S445" i="13"/>
  <c r="BQ1064" i="10"/>
  <c r="T445" i="13" s="1"/>
  <c r="BR1064" i="10"/>
  <c r="U445" i="13" s="1"/>
  <c r="BT1064" i="10"/>
  <c r="W445" i="13" s="1"/>
  <c r="AB445" i="13"/>
  <c r="AD445" i="13"/>
  <c r="AE445" i="13"/>
  <c r="AF445" i="13"/>
  <c r="Z511" i="10"/>
  <c r="AX1065" i="10" s="1"/>
  <c r="A446" i="13" s="1"/>
  <c r="B446" i="13"/>
  <c r="AZ1065" i="10"/>
  <c r="BW1065" i="10" s="1"/>
  <c r="AG446" i="13" s="1"/>
  <c r="BE1065" i="10"/>
  <c r="H446" i="13" s="1"/>
  <c r="BF1065" i="10"/>
  <c r="I446" i="13" s="1"/>
  <c r="BG1065" i="10"/>
  <c r="J446" i="13" s="1"/>
  <c r="BH1065" i="10"/>
  <c r="K446" i="13" s="1"/>
  <c r="BI1065" i="10"/>
  <c r="L446" i="13" s="1"/>
  <c r="BJ1065" i="10"/>
  <c r="M446" i="13" s="1"/>
  <c r="N446" i="13"/>
  <c r="O446" i="13"/>
  <c r="P446" i="13"/>
  <c r="Q446" i="13"/>
  <c r="R446" i="13"/>
  <c r="S446" i="13"/>
  <c r="BQ1065" i="10"/>
  <c r="T446" i="13" s="1"/>
  <c r="BR1065" i="10"/>
  <c r="U446" i="13" s="1"/>
  <c r="BT1065" i="10"/>
  <c r="W446" i="13" s="1"/>
  <c r="BV1065" i="10"/>
  <c r="Y446" i="13" s="1"/>
  <c r="AB446" i="13"/>
  <c r="AD446" i="13"/>
  <c r="AE446" i="13"/>
  <c r="AF446" i="13"/>
  <c r="Z514" i="10"/>
  <c r="AX1066" i="10" s="1"/>
  <c r="A447" i="13" s="1"/>
  <c r="B447" i="13"/>
  <c r="AZ1066" i="10"/>
  <c r="BD1066" i="10" s="1"/>
  <c r="G447" i="13" s="1"/>
  <c r="BE1066" i="10"/>
  <c r="H447" i="13" s="1"/>
  <c r="BF1066" i="10"/>
  <c r="I447" i="13" s="1"/>
  <c r="BG1066" i="10"/>
  <c r="J447" i="13" s="1"/>
  <c r="BH1066" i="10"/>
  <c r="K447" i="13" s="1"/>
  <c r="BI1066" i="10"/>
  <c r="L447" i="13" s="1"/>
  <c r="BJ1066" i="10"/>
  <c r="M447" i="13" s="1"/>
  <c r="N447" i="13"/>
  <c r="O447" i="13"/>
  <c r="P447" i="13"/>
  <c r="Q447" i="13"/>
  <c r="R447" i="13"/>
  <c r="S447" i="13"/>
  <c r="BQ1066" i="10"/>
  <c r="T447" i="13" s="1"/>
  <c r="BR1066" i="10"/>
  <c r="U447" i="13" s="1"/>
  <c r="BT1066" i="10"/>
  <c r="W447" i="13" s="1"/>
  <c r="AB447" i="13"/>
  <c r="AC447" i="13"/>
  <c r="AD447" i="13"/>
  <c r="AE447" i="13"/>
  <c r="AF447" i="13"/>
  <c r="A450" i="13"/>
  <c r="B450" i="13"/>
  <c r="C450" i="13"/>
  <c r="D450" i="13"/>
  <c r="E450" i="13"/>
  <c r="F450" i="13"/>
  <c r="G450" i="13"/>
  <c r="H450" i="13"/>
  <c r="I450" i="13"/>
  <c r="J450" i="13"/>
  <c r="K450" i="13"/>
  <c r="L450" i="13"/>
  <c r="M450" i="13"/>
  <c r="N450" i="13"/>
  <c r="O450" i="13"/>
  <c r="P450" i="13"/>
  <c r="Q450" i="13"/>
  <c r="R450" i="13"/>
  <c r="S450" i="13"/>
  <c r="T450" i="13"/>
  <c r="U450" i="13"/>
  <c r="V450" i="13"/>
  <c r="W450" i="13"/>
  <c r="X450" i="13"/>
  <c r="Y450" i="13"/>
  <c r="AA450" i="13"/>
  <c r="AB450" i="13"/>
  <c r="AC450" i="13"/>
  <c r="AD450" i="13"/>
  <c r="AE450" i="13"/>
  <c r="AF450" i="13"/>
  <c r="BW1069" i="10"/>
  <c r="AG450" i="13" s="1"/>
  <c r="AL505" i="10"/>
  <c r="AX1070" i="10" s="1"/>
  <c r="A451" i="13" s="1"/>
  <c r="B451" i="13"/>
  <c r="AZ1070" i="10"/>
  <c r="BA1070" i="10" s="1"/>
  <c r="D451" i="13" s="1"/>
  <c r="BE1070" i="10"/>
  <c r="H451" i="13" s="1"/>
  <c r="BF1070" i="10"/>
  <c r="I451" i="13" s="1"/>
  <c r="BG1070" i="10"/>
  <c r="BH1070" i="10"/>
  <c r="K451" i="13" s="1"/>
  <c r="BI1070" i="10"/>
  <c r="L451" i="13" s="1"/>
  <c r="BJ1070" i="10"/>
  <c r="N451" i="13"/>
  <c r="O451" i="13"/>
  <c r="P451" i="13"/>
  <c r="Q451" i="13"/>
  <c r="R451" i="13"/>
  <c r="S451" i="13"/>
  <c r="BQ1070" i="10"/>
  <c r="T451" i="13" s="1"/>
  <c r="BR1070" i="10"/>
  <c r="U451" i="13" s="1"/>
  <c r="BT1070" i="10"/>
  <c r="W451" i="13" s="1"/>
  <c r="AB451" i="13"/>
  <c r="AD451" i="13"/>
  <c r="AE451" i="13"/>
  <c r="AF451" i="13"/>
  <c r="AL508" i="10"/>
  <c r="AX1071" i="10" s="1"/>
  <c r="A452" i="13" s="1"/>
  <c r="B452" i="13"/>
  <c r="AZ1071" i="10"/>
  <c r="BE1071" i="10"/>
  <c r="H452" i="13" s="1"/>
  <c r="BF1071" i="10"/>
  <c r="I452" i="13" s="1"/>
  <c r="BG1071" i="10"/>
  <c r="J452" i="13" s="1"/>
  <c r="BH1071" i="10"/>
  <c r="K452" i="13" s="1"/>
  <c r="BI1071" i="10"/>
  <c r="L452" i="13" s="1"/>
  <c r="BJ1071" i="10"/>
  <c r="M452" i="13" s="1"/>
  <c r="N452" i="13"/>
  <c r="O452" i="13"/>
  <c r="P452" i="13"/>
  <c r="Q452" i="13"/>
  <c r="R452" i="13"/>
  <c r="S452" i="13"/>
  <c r="BQ1071" i="10"/>
  <c r="T452" i="13" s="1"/>
  <c r="BR1071" i="10"/>
  <c r="BT1071" i="10"/>
  <c r="W452" i="13" s="1"/>
  <c r="AB452" i="13"/>
  <c r="AD452" i="13"/>
  <c r="AE452" i="13"/>
  <c r="AF452" i="13"/>
  <c r="AL511" i="10"/>
  <c r="AX1072" i="10" s="1"/>
  <c r="A453" i="13" s="1"/>
  <c r="B453" i="13"/>
  <c r="AZ1072" i="10"/>
  <c r="BE1072" i="10"/>
  <c r="H453" i="13" s="1"/>
  <c r="BF1072" i="10"/>
  <c r="I453" i="13" s="1"/>
  <c r="BG1072" i="10"/>
  <c r="BH1072" i="10"/>
  <c r="K453" i="13" s="1"/>
  <c r="BI1072" i="10"/>
  <c r="L453" i="13" s="1"/>
  <c r="BJ1072" i="10"/>
  <c r="M453" i="13" s="1"/>
  <c r="N453" i="13"/>
  <c r="O453" i="13"/>
  <c r="P453" i="13"/>
  <c r="Q453" i="13"/>
  <c r="R453" i="13"/>
  <c r="S453" i="13"/>
  <c r="BQ1072" i="10"/>
  <c r="T453" i="13" s="1"/>
  <c r="BR1072" i="10"/>
  <c r="U453" i="13" s="1"/>
  <c r="BT1072" i="10"/>
  <c r="W453" i="13" s="1"/>
  <c r="AB453" i="13"/>
  <c r="AC453" i="13"/>
  <c r="AD453" i="13"/>
  <c r="AE453" i="13"/>
  <c r="AF453" i="13"/>
  <c r="AL514" i="10"/>
  <c r="AX1073" i="10" s="1"/>
  <c r="A454" i="13" s="1"/>
  <c r="B454" i="13"/>
  <c r="AZ1073" i="10"/>
  <c r="BS1073" i="10" s="1"/>
  <c r="V454" i="13" s="1"/>
  <c r="BE1073" i="10"/>
  <c r="H454" i="13" s="1"/>
  <c r="BF1073" i="10"/>
  <c r="I454" i="13" s="1"/>
  <c r="BG1073" i="10"/>
  <c r="J454" i="13" s="1"/>
  <c r="BH1073" i="10"/>
  <c r="K454" i="13" s="1"/>
  <c r="BI1073" i="10"/>
  <c r="L454" i="13" s="1"/>
  <c r="BJ1073" i="10"/>
  <c r="M454" i="13" s="1"/>
  <c r="N454" i="13"/>
  <c r="O454" i="13"/>
  <c r="P454" i="13"/>
  <c r="Q454" i="13"/>
  <c r="R454" i="13"/>
  <c r="S454" i="13"/>
  <c r="BQ1073" i="10"/>
  <c r="T454" i="13" s="1"/>
  <c r="BR1073" i="10"/>
  <c r="U454" i="13" s="1"/>
  <c r="BT1073" i="10"/>
  <c r="W454" i="13" s="1"/>
  <c r="AB454" i="13"/>
  <c r="AC454" i="13"/>
  <c r="AD454" i="13"/>
  <c r="AE454" i="13"/>
  <c r="AF454" i="13"/>
  <c r="A457" i="13"/>
  <c r="B457" i="13"/>
  <c r="C457" i="13"/>
  <c r="D457" i="13"/>
  <c r="E457" i="13"/>
  <c r="F457" i="13"/>
  <c r="G457" i="13"/>
  <c r="H457" i="13"/>
  <c r="I457" i="13"/>
  <c r="J457" i="13"/>
  <c r="K457" i="13"/>
  <c r="L457" i="13"/>
  <c r="M457" i="13"/>
  <c r="N457" i="13"/>
  <c r="O457" i="13"/>
  <c r="P457" i="13"/>
  <c r="Q457" i="13"/>
  <c r="R457" i="13"/>
  <c r="S457" i="13"/>
  <c r="T457" i="13"/>
  <c r="U457" i="13"/>
  <c r="V457" i="13"/>
  <c r="W457" i="13"/>
  <c r="X457" i="13"/>
  <c r="Y457" i="13"/>
  <c r="AB457" i="13"/>
  <c r="AD457" i="13"/>
  <c r="AE457" i="13"/>
  <c r="AF457" i="13"/>
  <c r="BW1076" i="10"/>
  <c r="AG457" i="13" s="1"/>
  <c r="A458" i="13"/>
  <c r="B458" i="13"/>
  <c r="C458" i="13"/>
  <c r="D458" i="13"/>
  <c r="E458" i="13"/>
  <c r="F458" i="13"/>
  <c r="G458" i="13"/>
  <c r="H458" i="13"/>
  <c r="I458" i="13"/>
  <c r="J458" i="13"/>
  <c r="K458" i="13"/>
  <c r="L458" i="13"/>
  <c r="M458" i="13"/>
  <c r="N458" i="13"/>
  <c r="O458" i="13"/>
  <c r="P458" i="13"/>
  <c r="Q458" i="13"/>
  <c r="R458" i="13"/>
  <c r="S458" i="13"/>
  <c r="T458" i="13"/>
  <c r="U458" i="13"/>
  <c r="V458" i="13"/>
  <c r="W458" i="13"/>
  <c r="X458" i="13"/>
  <c r="Y458" i="13"/>
  <c r="AB458" i="13"/>
  <c r="AC458" i="13"/>
  <c r="AD458" i="13"/>
  <c r="AE458" i="13"/>
  <c r="AF458" i="13"/>
  <c r="BW1077" i="10"/>
  <c r="AG458" i="13" s="1"/>
  <c r="A459" i="13"/>
  <c r="B459" i="13"/>
  <c r="C459" i="13"/>
  <c r="D459" i="13"/>
  <c r="E459" i="13"/>
  <c r="F459" i="13"/>
  <c r="G459" i="13"/>
  <c r="H459" i="13"/>
  <c r="I459" i="13"/>
  <c r="J459" i="13"/>
  <c r="K459" i="13"/>
  <c r="L459" i="13"/>
  <c r="M459" i="13"/>
  <c r="N459" i="13"/>
  <c r="O459" i="13"/>
  <c r="P459" i="13"/>
  <c r="Q459" i="13"/>
  <c r="R459" i="13"/>
  <c r="S459" i="13"/>
  <c r="T459" i="13"/>
  <c r="U459" i="13"/>
  <c r="V459" i="13"/>
  <c r="W459" i="13"/>
  <c r="X459" i="13"/>
  <c r="Y459" i="13"/>
  <c r="AB459" i="13"/>
  <c r="AC459" i="13"/>
  <c r="AD459" i="13"/>
  <c r="AE459" i="13"/>
  <c r="AF459" i="13"/>
  <c r="BW1078" i="10"/>
  <c r="AG459" i="13" s="1"/>
  <c r="A460" i="13"/>
  <c r="B460" i="13"/>
  <c r="C460" i="13"/>
  <c r="D460" i="13"/>
  <c r="E460" i="13"/>
  <c r="F460" i="13"/>
  <c r="G460" i="13"/>
  <c r="H460" i="13"/>
  <c r="I460" i="13"/>
  <c r="J460" i="13"/>
  <c r="K460" i="13"/>
  <c r="L460" i="13"/>
  <c r="M460" i="13"/>
  <c r="N460" i="13"/>
  <c r="O460" i="13"/>
  <c r="P460" i="13"/>
  <c r="Q460" i="13"/>
  <c r="R460" i="13"/>
  <c r="S460" i="13"/>
  <c r="T460" i="13"/>
  <c r="U460" i="13"/>
  <c r="V460" i="13"/>
  <c r="W460" i="13"/>
  <c r="X460" i="13"/>
  <c r="Y460" i="13"/>
  <c r="AB460" i="13"/>
  <c r="AD460" i="13"/>
  <c r="AE460" i="13"/>
  <c r="AF460" i="13"/>
  <c r="BW1079" i="10"/>
  <c r="AG460" i="13" s="1"/>
  <c r="AX1080" i="10"/>
  <c r="A461" i="13" s="1"/>
  <c r="B461" i="13"/>
  <c r="AZ1080" i="10"/>
  <c r="BC1080" i="10" s="1"/>
  <c r="F461" i="13" s="1"/>
  <c r="H461" i="13"/>
  <c r="I461" i="13"/>
  <c r="J461" i="13"/>
  <c r="K461" i="13"/>
  <c r="L461" i="13"/>
  <c r="M461" i="13"/>
  <c r="BN1080" i="10"/>
  <c r="BK1080" i="10" s="1"/>
  <c r="BM1080" i="10" s="1"/>
  <c r="P461" i="13" s="1"/>
  <c r="O461" i="13"/>
  <c r="R461" i="13"/>
  <c r="AB461" i="13"/>
  <c r="AC461" i="13"/>
  <c r="AD461" i="13"/>
  <c r="AE461" i="13"/>
  <c r="AF461" i="13"/>
  <c r="AX1081" i="10"/>
  <c r="A462" i="13" s="1"/>
  <c r="B462" i="13"/>
  <c r="AZ1081" i="10"/>
  <c r="BW1081" i="10" s="1"/>
  <c r="AG462" i="13" s="1"/>
  <c r="H462" i="13"/>
  <c r="I462" i="13"/>
  <c r="J462" i="13"/>
  <c r="K462" i="13"/>
  <c r="L462" i="13"/>
  <c r="M462" i="13"/>
  <c r="BN1081" i="10"/>
  <c r="Q462" i="13" s="1"/>
  <c r="O462" i="13"/>
  <c r="R462" i="13"/>
  <c r="AB462" i="13"/>
  <c r="AD462" i="13"/>
  <c r="AE462" i="13"/>
  <c r="AF462" i="13"/>
  <c r="AX1082" i="10"/>
  <c r="A463" i="13" s="1"/>
  <c r="B463" i="13"/>
  <c r="AZ1082" i="10"/>
  <c r="BQ1082" i="10" s="1"/>
  <c r="T463" i="13" s="1"/>
  <c r="H463" i="13"/>
  <c r="I463" i="13"/>
  <c r="J463" i="13"/>
  <c r="K463" i="13"/>
  <c r="L463" i="13"/>
  <c r="M463" i="13"/>
  <c r="BN1082" i="10"/>
  <c r="O463" i="13"/>
  <c r="R463" i="13"/>
  <c r="AB463" i="13"/>
  <c r="AD463" i="13"/>
  <c r="AE463" i="13"/>
  <c r="AF463" i="13"/>
  <c r="AX1083" i="10"/>
  <c r="A464" i="13" s="1"/>
  <c r="B464" i="13"/>
  <c r="AZ1083" i="10"/>
  <c r="H464" i="13"/>
  <c r="I464" i="13"/>
  <c r="J464" i="13"/>
  <c r="K464" i="13"/>
  <c r="L464" i="13"/>
  <c r="M464" i="13"/>
  <c r="BN1083" i="10"/>
  <c r="O464" i="13"/>
  <c r="R464" i="13"/>
  <c r="AB464" i="13"/>
  <c r="AC464" i="13"/>
  <c r="AD464" i="13"/>
  <c r="AE464" i="13"/>
  <c r="AF464" i="13"/>
  <c r="AX1084" i="10"/>
  <c r="A465" i="13" s="1"/>
  <c r="B465" i="13"/>
  <c r="AZ1084" i="10"/>
  <c r="H465" i="13"/>
  <c r="I465" i="13"/>
  <c r="J465" i="13"/>
  <c r="K465" i="13"/>
  <c r="L465" i="13"/>
  <c r="M465" i="13"/>
  <c r="BN1084" i="10"/>
  <c r="BK1084" i="10" s="1"/>
  <c r="BM1084" i="10" s="1"/>
  <c r="P465" i="13" s="1"/>
  <c r="O465" i="13"/>
  <c r="R465" i="13"/>
  <c r="AB465" i="13"/>
  <c r="AC465" i="13"/>
  <c r="AD465" i="13"/>
  <c r="AE465" i="13"/>
  <c r="AF465" i="13"/>
  <c r="AX1085" i="10"/>
  <c r="A466" i="13" s="1"/>
  <c r="B466" i="13"/>
  <c r="AZ1085" i="10"/>
  <c r="BA1085" i="10" s="1"/>
  <c r="D466" i="13" s="1"/>
  <c r="H466" i="13"/>
  <c r="I466" i="13"/>
  <c r="J466" i="13"/>
  <c r="K466" i="13"/>
  <c r="L466" i="13"/>
  <c r="M466" i="13"/>
  <c r="BN1085" i="10"/>
  <c r="Q466" i="13" s="1"/>
  <c r="O466" i="13"/>
  <c r="R466" i="13"/>
  <c r="AB466" i="13"/>
  <c r="AD466" i="13"/>
  <c r="AE466" i="13"/>
  <c r="AF466" i="13"/>
  <c r="AX1086" i="10"/>
  <c r="A467" i="13" s="1"/>
  <c r="B467" i="13"/>
  <c r="AZ1086" i="10"/>
  <c r="BB1086" i="10" s="1"/>
  <c r="E467" i="13" s="1"/>
  <c r="H467" i="13"/>
  <c r="I467" i="13"/>
  <c r="J467" i="13"/>
  <c r="K467" i="13"/>
  <c r="L467" i="13"/>
  <c r="M467" i="13"/>
  <c r="BN1086" i="10"/>
  <c r="BP1086" i="10" s="1"/>
  <c r="S467" i="13" s="1"/>
  <c r="O467" i="13"/>
  <c r="R467" i="13"/>
  <c r="AB467" i="13"/>
  <c r="AD467" i="13"/>
  <c r="AE467" i="13"/>
  <c r="AF467" i="13"/>
  <c r="AX1087" i="10"/>
  <c r="A468" i="13" s="1"/>
  <c r="B468" i="13"/>
  <c r="AZ1087" i="10"/>
  <c r="H468" i="13"/>
  <c r="I468" i="13"/>
  <c r="J468" i="13"/>
  <c r="K468" i="13"/>
  <c r="L468" i="13"/>
  <c r="M468" i="13"/>
  <c r="BN1087" i="10"/>
  <c r="O468" i="13"/>
  <c r="R468" i="13"/>
  <c r="AB468" i="13"/>
  <c r="AC468" i="13"/>
  <c r="AD468" i="13"/>
  <c r="AE468" i="13"/>
  <c r="AF468" i="13"/>
  <c r="AX1088" i="10"/>
  <c r="A469" i="13" s="1"/>
  <c r="B469" i="13"/>
  <c r="AZ1088" i="10"/>
  <c r="BB1088" i="10" s="1"/>
  <c r="E469" i="13" s="1"/>
  <c r="H469" i="13"/>
  <c r="I469" i="13"/>
  <c r="J469" i="13"/>
  <c r="K469" i="13"/>
  <c r="L469" i="13"/>
  <c r="M469" i="13"/>
  <c r="BN1088" i="10"/>
  <c r="Q469" i="13" s="1"/>
  <c r="O469" i="13"/>
  <c r="R469" i="13"/>
  <c r="AB469" i="13"/>
  <c r="AC469" i="13"/>
  <c r="AD469" i="13"/>
  <c r="AE469" i="13"/>
  <c r="AF469" i="13"/>
  <c r="AX1089" i="10"/>
  <c r="A470" i="13" s="1"/>
  <c r="B470" i="13"/>
  <c r="AZ1089" i="10"/>
  <c r="H470" i="13"/>
  <c r="I470" i="13"/>
  <c r="J470" i="13"/>
  <c r="K470" i="13"/>
  <c r="L470" i="13"/>
  <c r="M470" i="13"/>
  <c r="BN1089" i="10"/>
  <c r="O470" i="13"/>
  <c r="R470" i="13"/>
  <c r="AA470" i="13"/>
  <c r="AB470" i="13"/>
  <c r="AD470" i="13"/>
  <c r="AE470" i="13"/>
  <c r="AF470" i="13"/>
  <c r="AX1090" i="10"/>
  <c r="A471" i="13" s="1"/>
  <c r="B471" i="13"/>
  <c r="AZ1090" i="10"/>
  <c r="H471" i="13"/>
  <c r="I471" i="13"/>
  <c r="J471" i="13"/>
  <c r="K471" i="13"/>
  <c r="L471" i="13"/>
  <c r="M471" i="13"/>
  <c r="BN1090" i="10"/>
  <c r="O471" i="13"/>
  <c r="R471" i="13"/>
  <c r="AB471" i="13"/>
  <c r="AC471" i="13"/>
  <c r="AD471" i="13"/>
  <c r="AE471" i="13"/>
  <c r="AF471" i="13"/>
  <c r="A472" i="13"/>
  <c r="B472" i="13"/>
  <c r="C472" i="13"/>
  <c r="D472" i="13"/>
  <c r="E472" i="13"/>
  <c r="F472" i="13"/>
  <c r="G472" i="13"/>
  <c r="H472" i="13"/>
  <c r="I472" i="13"/>
  <c r="J472" i="13"/>
  <c r="K472" i="13"/>
  <c r="L472" i="13"/>
  <c r="M472" i="13"/>
  <c r="N472" i="13"/>
  <c r="O472" i="13"/>
  <c r="P472" i="13"/>
  <c r="Q472" i="13"/>
  <c r="R472" i="13"/>
  <c r="S472" i="13"/>
  <c r="T472" i="13"/>
  <c r="U472" i="13"/>
  <c r="V472" i="13"/>
  <c r="W472" i="13"/>
  <c r="X472" i="13"/>
  <c r="Y472" i="13"/>
  <c r="AB472" i="13"/>
  <c r="AD472" i="13"/>
  <c r="AE472" i="13"/>
  <c r="AF472" i="13"/>
  <c r="BW1091" i="10"/>
  <c r="AG472" i="13" s="1"/>
  <c r="AX1092" i="10"/>
  <c r="A473" i="13" s="1"/>
  <c r="B473" i="13"/>
  <c r="AZ1092" i="10"/>
  <c r="BS1092" i="10" s="1"/>
  <c r="V473" i="13" s="1"/>
  <c r="H473" i="13"/>
  <c r="I473" i="13"/>
  <c r="J473" i="13"/>
  <c r="K473" i="13"/>
  <c r="L473" i="13"/>
  <c r="M473" i="13"/>
  <c r="BN1092" i="10"/>
  <c r="Q473" i="13" s="1"/>
  <c r="O473" i="13"/>
  <c r="R473" i="13"/>
  <c r="AB473" i="13"/>
  <c r="AC473" i="13"/>
  <c r="AD473" i="13"/>
  <c r="AE473" i="13"/>
  <c r="AF473" i="13"/>
  <c r="AX1093" i="10"/>
  <c r="A474" i="13" s="1"/>
  <c r="B474" i="13"/>
  <c r="AZ1093" i="10"/>
  <c r="BD1093" i="10" s="1"/>
  <c r="G474" i="13" s="1"/>
  <c r="H474" i="13"/>
  <c r="I474" i="13"/>
  <c r="J474" i="13"/>
  <c r="K474" i="13"/>
  <c r="L474" i="13"/>
  <c r="M474" i="13"/>
  <c r="BN1093" i="10"/>
  <c r="O474" i="13"/>
  <c r="R474" i="13"/>
  <c r="AB474" i="13"/>
  <c r="AC474" i="13"/>
  <c r="AD474" i="13"/>
  <c r="AE474" i="13"/>
  <c r="AF474" i="13"/>
  <c r="AX1094" i="10"/>
  <c r="A475" i="13" s="1"/>
  <c r="B475" i="13"/>
  <c r="AZ1094" i="10"/>
  <c r="BS1094" i="10" s="1"/>
  <c r="V475" i="13" s="1"/>
  <c r="H475" i="13"/>
  <c r="I475" i="13"/>
  <c r="J475" i="13"/>
  <c r="K475" i="13"/>
  <c r="L475" i="13"/>
  <c r="M475" i="13"/>
  <c r="BN1094" i="10"/>
  <c r="O475" i="13"/>
  <c r="R475" i="13"/>
  <c r="AB475" i="13"/>
  <c r="AD475" i="13"/>
  <c r="AE475" i="13"/>
  <c r="AF475" i="13"/>
  <c r="AX1095" i="10"/>
  <c r="A476" i="13" s="1"/>
  <c r="B476" i="13"/>
  <c r="AZ1095" i="10"/>
  <c r="H476" i="13"/>
  <c r="I476" i="13"/>
  <c r="J476" i="13"/>
  <c r="K476" i="13"/>
  <c r="L476" i="13"/>
  <c r="M476" i="13"/>
  <c r="BN1095" i="10"/>
  <c r="Q476" i="13" s="1"/>
  <c r="O476" i="13"/>
  <c r="R476" i="13"/>
  <c r="AB476" i="13"/>
  <c r="AD476" i="13"/>
  <c r="AE476" i="13"/>
  <c r="AF476" i="13"/>
  <c r="AX1096" i="10"/>
  <c r="A477" i="13" s="1"/>
  <c r="B477" i="13"/>
  <c r="AZ1096" i="10"/>
  <c r="BV1096" i="10" s="1"/>
  <c r="Y477" i="13" s="1"/>
  <c r="H477" i="13"/>
  <c r="I477" i="13"/>
  <c r="J477" i="13"/>
  <c r="K477" i="13"/>
  <c r="L477" i="13"/>
  <c r="M477" i="13"/>
  <c r="BN1096" i="10"/>
  <c r="O477" i="13"/>
  <c r="R477" i="13"/>
  <c r="AB477" i="13"/>
  <c r="AC477" i="13"/>
  <c r="AD477" i="13"/>
  <c r="AE477" i="13"/>
  <c r="AF477" i="13"/>
  <c r="AX1097" i="10"/>
  <c r="A478" i="13" s="1"/>
  <c r="B478" i="13"/>
  <c r="AZ1097" i="10"/>
  <c r="BD1097" i="10" s="1"/>
  <c r="G478" i="13" s="1"/>
  <c r="H478" i="13"/>
  <c r="I478" i="13"/>
  <c r="J478" i="13"/>
  <c r="K478" i="13"/>
  <c r="L478" i="13"/>
  <c r="M478" i="13"/>
  <c r="BN1097" i="10"/>
  <c r="Q478" i="13" s="1"/>
  <c r="O478" i="13"/>
  <c r="R478" i="13"/>
  <c r="AB478" i="13"/>
  <c r="AC478" i="13"/>
  <c r="AD478" i="13"/>
  <c r="AE478" i="13"/>
  <c r="AF478" i="13"/>
  <c r="AX1098" i="10"/>
  <c r="A479" i="13" s="1"/>
  <c r="B479" i="13"/>
  <c r="AZ1098" i="10"/>
  <c r="BB1098" i="10" s="1"/>
  <c r="E479" i="13" s="1"/>
  <c r="H479" i="13"/>
  <c r="I479" i="13"/>
  <c r="J479" i="13"/>
  <c r="K479" i="13"/>
  <c r="L479" i="13"/>
  <c r="M479" i="13"/>
  <c r="BN1098" i="10"/>
  <c r="Q479" i="13" s="1"/>
  <c r="O479" i="13"/>
  <c r="R479" i="13"/>
  <c r="AB479" i="13"/>
  <c r="AD479" i="13"/>
  <c r="AE479" i="13"/>
  <c r="AF479" i="13"/>
  <c r="AX1099" i="10"/>
  <c r="A480" i="13" s="1"/>
  <c r="B480" i="13"/>
  <c r="AZ1099" i="10"/>
  <c r="BD1099" i="10" s="1"/>
  <c r="G480" i="13" s="1"/>
  <c r="H480" i="13"/>
  <c r="I480" i="13"/>
  <c r="J480" i="13"/>
  <c r="K480" i="13"/>
  <c r="L480" i="13"/>
  <c r="M480" i="13"/>
  <c r="BN1099" i="10"/>
  <c r="O480" i="13"/>
  <c r="R480" i="13"/>
  <c r="AB480" i="13"/>
  <c r="AD480" i="13"/>
  <c r="AE480" i="13"/>
  <c r="AF480" i="13"/>
  <c r="AX1100" i="10"/>
  <c r="A481" i="13" s="1"/>
  <c r="B481" i="13"/>
  <c r="AZ1100" i="10"/>
  <c r="H481" i="13"/>
  <c r="I481" i="13"/>
  <c r="J481" i="13"/>
  <c r="K481" i="13"/>
  <c r="L481" i="13"/>
  <c r="M481" i="13"/>
  <c r="BN1100" i="10"/>
  <c r="Q481" i="13" s="1"/>
  <c r="O481" i="13"/>
  <c r="R481" i="13"/>
  <c r="AA481" i="13"/>
  <c r="AB481" i="13"/>
  <c r="AC481" i="13"/>
  <c r="AD481" i="13"/>
  <c r="AE481" i="13"/>
  <c r="AF481" i="13"/>
  <c r="AX1101" i="10"/>
  <c r="A482" i="13" s="1"/>
  <c r="B482" i="13"/>
  <c r="AZ1101" i="10"/>
  <c r="BR1101" i="10" s="1"/>
  <c r="U482" i="13" s="1"/>
  <c r="H482" i="13"/>
  <c r="I482" i="13"/>
  <c r="J482" i="13"/>
  <c r="K482" i="13"/>
  <c r="L482" i="13"/>
  <c r="M482" i="13"/>
  <c r="BN1101" i="10"/>
  <c r="BK1101" i="10" s="1"/>
  <c r="O482" i="13"/>
  <c r="R482" i="13"/>
  <c r="AB482" i="13"/>
  <c r="AD482" i="13"/>
  <c r="AE482" i="13"/>
  <c r="AF482" i="13"/>
  <c r="AX1102" i="10"/>
  <c r="A483" i="13" s="1"/>
  <c r="B483" i="13"/>
  <c r="AZ1102" i="10"/>
  <c r="BR1102" i="10" s="1"/>
  <c r="U483" i="13" s="1"/>
  <c r="H483" i="13"/>
  <c r="I483" i="13"/>
  <c r="J483" i="13"/>
  <c r="K483" i="13"/>
  <c r="L483" i="13"/>
  <c r="M483" i="13"/>
  <c r="BN1102" i="10"/>
  <c r="O483" i="13"/>
  <c r="R483" i="13"/>
  <c r="AB483" i="13"/>
  <c r="AD483" i="13"/>
  <c r="AE483" i="13"/>
  <c r="AF483" i="13"/>
  <c r="A484" i="13"/>
  <c r="B484" i="13"/>
  <c r="C484" i="13"/>
  <c r="D484" i="13"/>
  <c r="E484" i="13"/>
  <c r="F484" i="13"/>
  <c r="G484" i="13"/>
  <c r="H484" i="13"/>
  <c r="I484" i="13"/>
  <c r="J484" i="13"/>
  <c r="K484" i="13"/>
  <c r="L484" i="13"/>
  <c r="M484" i="13"/>
  <c r="N484" i="13"/>
  <c r="O484" i="13"/>
  <c r="P484" i="13"/>
  <c r="Q484" i="13"/>
  <c r="R484" i="13"/>
  <c r="S484" i="13"/>
  <c r="T484" i="13"/>
  <c r="U484" i="13"/>
  <c r="V484" i="13"/>
  <c r="W484" i="13"/>
  <c r="X484" i="13"/>
  <c r="Y484" i="13"/>
  <c r="AB484" i="13"/>
  <c r="AC484" i="13"/>
  <c r="AD484" i="13"/>
  <c r="AE484" i="13"/>
  <c r="AF484" i="13"/>
  <c r="BW1103" i="10"/>
  <c r="AG484" i="13" s="1"/>
  <c r="AX1104" i="10"/>
  <c r="A485" i="13" s="1"/>
  <c r="B485" i="13"/>
  <c r="AZ1104" i="10"/>
  <c r="BR1104" i="10" s="1"/>
  <c r="U485" i="13" s="1"/>
  <c r="H485" i="13"/>
  <c r="I485" i="13"/>
  <c r="J485" i="13"/>
  <c r="K485" i="13"/>
  <c r="L485" i="13"/>
  <c r="M485" i="13"/>
  <c r="BN1104" i="10"/>
  <c r="Q485" i="13" s="1"/>
  <c r="O485" i="13"/>
  <c r="R485" i="13"/>
  <c r="AB485" i="13"/>
  <c r="AD485" i="13"/>
  <c r="AE485" i="13"/>
  <c r="AF485" i="13"/>
  <c r="AX1105" i="10"/>
  <c r="A486" i="13" s="1"/>
  <c r="B486" i="13"/>
  <c r="AZ1105" i="10"/>
  <c r="BW1105" i="10" s="1"/>
  <c r="AG486" i="13" s="1"/>
  <c r="H486" i="13"/>
  <c r="I486" i="13"/>
  <c r="J486" i="13"/>
  <c r="K486" i="13"/>
  <c r="L486" i="13"/>
  <c r="M486" i="13"/>
  <c r="BN1105" i="10"/>
  <c r="O486" i="13"/>
  <c r="R486" i="13"/>
  <c r="AB486" i="13"/>
  <c r="AC486" i="13"/>
  <c r="AD486" i="13"/>
  <c r="AE486" i="13"/>
  <c r="AF486" i="13"/>
  <c r="AX1106" i="10"/>
  <c r="A487" i="13" s="1"/>
  <c r="B487" i="13"/>
  <c r="AZ1106" i="10"/>
  <c r="H487" i="13"/>
  <c r="I487" i="13"/>
  <c r="J487" i="13"/>
  <c r="K487" i="13"/>
  <c r="L487" i="13"/>
  <c r="M487" i="13"/>
  <c r="BN1106" i="10"/>
  <c r="Q487" i="13" s="1"/>
  <c r="O487" i="13"/>
  <c r="R487" i="13"/>
  <c r="AB487" i="13"/>
  <c r="AC487" i="13"/>
  <c r="AD487" i="13"/>
  <c r="AE487" i="13"/>
  <c r="AF487" i="13"/>
  <c r="AX1107" i="10"/>
  <c r="A488" i="13" s="1"/>
  <c r="B488" i="13"/>
  <c r="AZ1107" i="10"/>
  <c r="BD1107" i="10" s="1"/>
  <c r="G488" i="13" s="1"/>
  <c r="H488" i="13"/>
  <c r="I488" i="13"/>
  <c r="J488" i="13"/>
  <c r="K488" i="13"/>
  <c r="L488" i="13"/>
  <c r="M488" i="13"/>
  <c r="BN1107" i="10"/>
  <c r="O488" i="13"/>
  <c r="R488" i="13"/>
  <c r="AB488" i="13"/>
  <c r="AD488" i="13"/>
  <c r="AE488" i="13"/>
  <c r="AF488" i="13"/>
  <c r="AX1108" i="10"/>
  <c r="A489" i="13" s="1"/>
  <c r="B489" i="13"/>
  <c r="AZ1108" i="10"/>
  <c r="BQ1108" i="10" s="1"/>
  <c r="T489" i="13" s="1"/>
  <c r="H489" i="13"/>
  <c r="I489" i="13"/>
  <c r="J489" i="13"/>
  <c r="K489" i="13"/>
  <c r="L489" i="13"/>
  <c r="M489" i="13"/>
  <c r="BN1108" i="10"/>
  <c r="O489" i="13"/>
  <c r="R489" i="13"/>
  <c r="AB489" i="13"/>
  <c r="AD489" i="13"/>
  <c r="AE489" i="13"/>
  <c r="AF489" i="13"/>
  <c r="AX1109" i="10"/>
  <c r="A490" i="13" s="1"/>
  <c r="B490" i="13"/>
  <c r="AZ1109" i="10"/>
  <c r="BB1109" i="10" s="1"/>
  <c r="E490" i="13" s="1"/>
  <c r="H490" i="13"/>
  <c r="I490" i="13"/>
  <c r="J490" i="13"/>
  <c r="K490" i="13"/>
  <c r="L490" i="13"/>
  <c r="M490" i="13"/>
  <c r="BN1109" i="10"/>
  <c r="BP1109" i="10" s="1"/>
  <c r="S490" i="13" s="1"/>
  <c r="O490" i="13"/>
  <c r="R490" i="13"/>
  <c r="AB490" i="13"/>
  <c r="AC490" i="13"/>
  <c r="AD490" i="13"/>
  <c r="AE490" i="13"/>
  <c r="AF490" i="13"/>
  <c r="AX1110" i="10"/>
  <c r="A491" i="13" s="1"/>
  <c r="B491" i="13"/>
  <c r="AZ1110" i="10"/>
  <c r="BB1110" i="10" s="1"/>
  <c r="E491" i="13" s="1"/>
  <c r="H491" i="13"/>
  <c r="I491" i="13"/>
  <c r="J491" i="13"/>
  <c r="K491" i="13"/>
  <c r="L491" i="13"/>
  <c r="M491" i="13"/>
  <c r="BN1110" i="10"/>
  <c r="O491" i="13"/>
  <c r="R491" i="13"/>
  <c r="AB491" i="13"/>
  <c r="AC491" i="13"/>
  <c r="AD491" i="13"/>
  <c r="AE491" i="13"/>
  <c r="AF491" i="13"/>
  <c r="AX1111" i="10"/>
  <c r="A492" i="13" s="1"/>
  <c r="B492" i="13"/>
  <c r="AZ1111" i="10"/>
  <c r="BB1111" i="10" s="1"/>
  <c r="E492" i="13" s="1"/>
  <c r="H492" i="13"/>
  <c r="I492" i="13"/>
  <c r="J492" i="13"/>
  <c r="K492" i="13"/>
  <c r="L492" i="13"/>
  <c r="M492" i="13"/>
  <c r="BN1111" i="10"/>
  <c r="O492" i="13"/>
  <c r="R492" i="13"/>
  <c r="AB492" i="13"/>
  <c r="AD492" i="13"/>
  <c r="AE492" i="13"/>
  <c r="AF492" i="13"/>
  <c r="AX1112" i="10"/>
  <c r="A493" i="13" s="1"/>
  <c r="B493" i="13"/>
  <c r="AZ1112" i="10"/>
  <c r="BA1112" i="10" s="1"/>
  <c r="D493" i="13" s="1"/>
  <c r="H493" i="13"/>
  <c r="I493" i="13"/>
  <c r="J493" i="13"/>
  <c r="K493" i="13"/>
  <c r="L493" i="13"/>
  <c r="M493" i="13"/>
  <c r="BN1112" i="10"/>
  <c r="BK1112" i="10" s="1"/>
  <c r="O493" i="13"/>
  <c r="R493" i="13"/>
  <c r="AB493" i="13"/>
  <c r="AD493" i="13"/>
  <c r="AE493" i="13"/>
  <c r="AF493" i="13"/>
  <c r="AX1113" i="10"/>
  <c r="A494" i="13" s="1"/>
  <c r="B494" i="13"/>
  <c r="AZ1113" i="10"/>
  <c r="BQ1113" i="10" s="1"/>
  <c r="T494" i="13" s="1"/>
  <c r="H494" i="13"/>
  <c r="I494" i="13"/>
  <c r="J494" i="13"/>
  <c r="K494" i="13"/>
  <c r="L494" i="13"/>
  <c r="M494" i="13"/>
  <c r="BN1113" i="10"/>
  <c r="O494" i="13"/>
  <c r="R494" i="13"/>
  <c r="AA494" i="13"/>
  <c r="AB494" i="13"/>
  <c r="AC494" i="13"/>
  <c r="AD494" i="13"/>
  <c r="AE494" i="13"/>
  <c r="AF494" i="13"/>
  <c r="AX1114" i="10"/>
  <c r="A495" i="13" s="1"/>
  <c r="B495" i="13"/>
  <c r="AZ1114" i="10"/>
  <c r="BU1114" i="10" s="1"/>
  <c r="X495" i="13" s="1"/>
  <c r="H495" i="13"/>
  <c r="I495" i="13"/>
  <c r="J495" i="13"/>
  <c r="K495" i="13"/>
  <c r="L495" i="13"/>
  <c r="M495" i="13"/>
  <c r="BN1114" i="10"/>
  <c r="Q495" i="13" s="1"/>
  <c r="O495" i="13"/>
  <c r="R495" i="13"/>
  <c r="AB495" i="13"/>
  <c r="AD495" i="13"/>
  <c r="AE495" i="13"/>
  <c r="AF495" i="13"/>
  <c r="A496" i="13"/>
  <c r="B496" i="13"/>
  <c r="C496" i="13"/>
  <c r="D496" i="13"/>
  <c r="E496" i="13"/>
  <c r="F496" i="13"/>
  <c r="G496" i="13"/>
  <c r="H496" i="13"/>
  <c r="I496" i="13"/>
  <c r="J496" i="13"/>
  <c r="K496" i="13"/>
  <c r="L496" i="13"/>
  <c r="M496" i="13"/>
  <c r="N496" i="13"/>
  <c r="O496" i="13"/>
  <c r="P496" i="13"/>
  <c r="Q496" i="13"/>
  <c r="R496" i="13"/>
  <c r="S496" i="13"/>
  <c r="T496" i="13"/>
  <c r="U496" i="13"/>
  <c r="V496" i="13"/>
  <c r="W496" i="13"/>
  <c r="X496" i="13"/>
  <c r="Y496" i="13"/>
  <c r="AB496" i="13"/>
  <c r="AC496" i="13"/>
  <c r="AD496" i="13"/>
  <c r="AE496" i="13"/>
  <c r="AF496" i="13"/>
  <c r="BW1115" i="10"/>
  <c r="AG496" i="13" s="1"/>
  <c r="AX1116" i="10"/>
  <c r="A497" i="13" s="1"/>
  <c r="B497" i="13"/>
  <c r="AZ1116" i="10"/>
  <c r="BW1116" i="10" s="1"/>
  <c r="AG497" i="13" s="1"/>
  <c r="H497" i="13"/>
  <c r="I497" i="13"/>
  <c r="J497" i="13"/>
  <c r="K497" i="13"/>
  <c r="L497" i="13"/>
  <c r="M497" i="13"/>
  <c r="BN1116" i="10"/>
  <c r="O497" i="13"/>
  <c r="R497" i="13"/>
  <c r="AB497" i="13"/>
  <c r="AD497" i="13"/>
  <c r="AE497" i="13"/>
  <c r="AF497" i="13"/>
  <c r="AX1117" i="10"/>
  <c r="A498" i="13" s="1"/>
  <c r="B498" i="13"/>
  <c r="AZ1117" i="10"/>
  <c r="H498" i="13"/>
  <c r="I498" i="13"/>
  <c r="J498" i="13"/>
  <c r="K498" i="13"/>
  <c r="L498" i="13"/>
  <c r="M498" i="13"/>
  <c r="BN1117" i="10"/>
  <c r="BK1117" i="10" s="1"/>
  <c r="O498" i="13"/>
  <c r="R498" i="13"/>
  <c r="AB498" i="13"/>
  <c r="AD498" i="13"/>
  <c r="AE498" i="13"/>
  <c r="AF498" i="13"/>
  <c r="AX1118" i="10"/>
  <c r="A499" i="13" s="1"/>
  <c r="B499" i="13"/>
  <c r="AZ1118" i="10"/>
  <c r="BD1118" i="10" s="1"/>
  <c r="G499" i="13" s="1"/>
  <c r="H499" i="13"/>
  <c r="I499" i="13"/>
  <c r="J499" i="13"/>
  <c r="K499" i="13"/>
  <c r="L499" i="13"/>
  <c r="M499" i="13"/>
  <c r="BN1118" i="10"/>
  <c r="O499" i="13"/>
  <c r="R499" i="13"/>
  <c r="AB499" i="13"/>
  <c r="AC499" i="13"/>
  <c r="AD499" i="13"/>
  <c r="AE499" i="13"/>
  <c r="AF499" i="13"/>
  <c r="AX1119" i="10"/>
  <c r="A500" i="13" s="1"/>
  <c r="B500" i="13"/>
  <c r="AZ1119" i="10"/>
  <c r="BA1119" i="10" s="1"/>
  <c r="D500" i="13" s="1"/>
  <c r="H500" i="13"/>
  <c r="I500" i="13"/>
  <c r="J500" i="13"/>
  <c r="K500" i="13"/>
  <c r="L500" i="13"/>
  <c r="M500" i="13"/>
  <c r="BN1119" i="10"/>
  <c r="Q500" i="13" s="1"/>
  <c r="O500" i="13"/>
  <c r="R500" i="13"/>
  <c r="AB500" i="13"/>
  <c r="AC500" i="13"/>
  <c r="AD500" i="13"/>
  <c r="AE500" i="13"/>
  <c r="AF500" i="13"/>
  <c r="AX1120" i="10"/>
  <c r="A501" i="13" s="1"/>
  <c r="B501" i="13"/>
  <c r="AZ1120" i="10"/>
  <c r="BA1120" i="10" s="1"/>
  <c r="D501" i="13" s="1"/>
  <c r="H501" i="13"/>
  <c r="I501" i="13"/>
  <c r="J501" i="13"/>
  <c r="K501" i="13"/>
  <c r="L501" i="13"/>
  <c r="M501" i="13"/>
  <c r="BN1120" i="10"/>
  <c r="BK1120" i="10" s="1"/>
  <c r="N501" i="13" s="1"/>
  <c r="O501" i="13"/>
  <c r="R501" i="13"/>
  <c r="AB501" i="13"/>
  <c r="AC501" i="13"/>
  <c r="AD501" i="13"/>
  <c r="AE501" i="13"/>
  <c r="AF501" i="13"/>
  <c r="AX1121" i="10"/>
  <c r="A502" i="13" s="1"/>
  <c r="B502" i="13"/>
  <c r="AZ1121" i="10"/>
  <c r="BU1121" i="10" s="1"/>
  <c r="X502" i="13" s="1"/>
  <c r="H502" i="13"/>
  <c r="I502" i="13"/>
  <c r="J502" i="13"/>
  <c r="K502" i="13"/>
  <c r="L502" i="13"/>
  <c r="M502" i="13"/>
  <c r="BN1121" i="10"/>
  <c r="O502" i="13"/>
  <c r="R502" i="13"/>
  <c r="AB502" i="13"/>
  <c r="AD502" i="13"/>
  <c r="AE502" i="13"/>
  <c r="AF502" i="13"/>
  <c r="AX1122" i="10"/>
  <c r="A503" i="13" s="1"/>
  <c r="B503" i="13"/>
  <c r="AZ1122" i="10"/>
  <c r="H503" i="13"/>
  <c r="I503" i="13"/>
  <c r="J503" i="13"/>
  <c r="K503" i="13"/>
  <c r="L503" i="13"/>
  <c r="M503" i="13"/>
  <c r="BN1122" i="10"/>
  <c r="O503" i="13"/>
  <c r="R503" i="13"/>
  <c r="AB503" i="13"/>
  <c r="AC503" i="13"/>
  <c r="AD503" i="13"/>
  <c r="AE503" i="13"/>
  <c r="AF503" i="13"/>
  <c r="AX1123" i="10"/>
  <c r="A504" i="13" s="1"/>
  <c r="B504" i="13"/>
  <c r="AZ1123" i="10"/>
  <c r="C504" i="13" s="1"/>
  <c r="H504" i="13"/>
  <c r="I504" i="13"/>
  <c r="J504" i="13"/>
  <c r="K504" i="13"/>
  <c r="L504" i="13"/>
  <c r="M504" i="13"/>
  <c r="BN1123" i="10"/>
  <c r="BK1123" i="10" s="1"/>
  <c r="O504" i="13"/>
  <c r="R504" i="13"/>
  <c r="AB504" i="13"/>
  <c r="AC504" i="13"/>
  <c r="AD504" i="13"/>
  <c r="AE504" i="13"/>
  <c r="AF504" i="13"/>
  <c r="AX1124" i="10"/>
  <c r="A505" i="13" s="1"/>
  <c r="B505" i="13"/>
  <c r="AZ1124" i="10"/>
  <c r="BA1124" i="10" s="1"/>
  <c r="D505" i="13" s="1"/>
  <c r="H505" i="13"/>
  <c r="I505" i="13"/>
  <c r="J505" i="13"/>
  <c r="K505" i="13"/>
  <c r="L505" i="13"/>
  <c r="M505" i="13"/>
  <c r="BN1124" i="10"/>
  <c r="O505" i="13"/>
  <c r="R505" i="13"/>
  <c r="AB505" i="13"/>
  <c r="AC505" i="13"/>
  <c r="AD505" i="13"/>
  <c r="AE505" i="13"/>
  <c r="AF505" i="13"/>
  <c r="AX1125" i="10"/>
  <c r="A506" i="13" s="1"/>
  <c r="B506" i="13"/>
  <c r="AZ1125" i="10"/>
  <c r="H506" i="13"/>
  <c r="I506" i="13"/>
  <c r="J506" i="13"/>
  <c r="K506" i="13"/>
  <c r="L506" i="13"/>
  <c r="M506" i="13"/>
  <c r="BN1125" i="10"/>
  <c r="BK1125" i="10" s="1"/>
  <c r="N506" i="13" s="1"/>
  <c r="O506" i="13"/>
  <c r="R506" i="13"/>
  <c r="AB506" i="13"/>
  <c r="AD506" i="13"/>
  <c r="AE506" i="13"/>
  <c r="AF506" i="13"/>
  <c r="AX1126" i="10"/>
  <c r="A507" i="13" s="1"/>
  <c r="B507" i="13"/>
  <c r="AZ1126" i="10"/>
  <c r="BR1126" i="10" s="1"/>
  <c r="U507" i="13" s="1"/>
  <c r="H507" i="13"/>
  <c r="I507" i="13"/>
  <c r="J507" i="13"/>
  <c r="K507" i="13"/>
  <c r="L507" i="13"/>
  <c r="M507" i="13"/>
  <c r="BN1126" i="10"/>
  <c r="O507" i="13"/>
  <c r="R507" i="13"/>
  <c r="AB507" i="13"/>
  <c r="AC507" i="13"/>
  <c r="AD507" i="13"/>
  <c r="AE507" i="13"/>
  <c r="AF507" i="13"/>
  <c r="A508" i="13"/>
  <c r="B508" i="13"/>
  <c r="C508" i="13"/>
  <c r="D508" i="13"/>
  <c r="E508" i="13"/>
  <c r="F508" i="13"/>
  <c r="G508" i="13"/>
  <c r="H508" i="13"/>
  <c r="I508" i="13"/>
  <c r="J508" i="13"/>
  <c r="K508" i="13"/>
  <c r="L508" i="13"/>
  <c r="M508" i="13"/>
  <c r="N508" i="13"/>
  <c r="O508" i="13"/>
  <c r="P508" i="13"/>
  <c r="Q508" i="13"/>
  <c r="R508" i="13"/>
  <c r="S508" i="13"/>
  <c r="T508" i="13"/>
  <c r="U508" i="13"/>
  <c r="V508" i="13"/>
  <c r="W508" i="13"/>
  <c r="X508" i="13"/>
  <c r="Y508" i="13"/>
  <c r="AB508" i="13"/>
  <c r="AC508" i="13"/>
  <c r="AD508" i="13"/>
  <c r="AE508" i="13"/>
  <c r="AF508" i="13"/>
  <c r="BW1127" i="10"/>
  <c r="AG508" i="13" s="1"/>
  <c r="AX1128" i="10"/>
  <c r="A509" i="13" s="1"/>
  <c r="B509" i="13"/>
  <c r="AZ1128" i="10"/>
  <c r="BA1128" i="10" s="1"/>
  <c r="D509" i="13" s="1"/>
  <c r="H509" i="13"/>
  <c r="I509" i="13"/>
  <c r="J509" i="13"/>
  <c r="K509" i="13"/>
  <c r="L509" i="13"/>
  <c r="M509" i="13"/>
  <c r="BN1128" i="10"/>
  <c r="BK1128" i="10" s="1"/>
  <c r="N509" i="13" s="1"/>
  <c r="O509" i="13"/>
  <c r="R509" i="13"/>
  <c r="AB509" i="13"/>
  <c r="AC509" i="13"/>
  <c r="AD509" i="13"/>
  <c r="AE509" i="13"/>
  <c r="AF509" i="13"/>
  <c r="AX1129" i="10"/>
  <c r="A510" i="13" s="1"/>
  <c r="B510" i="13"/>
  <c r="AZ1129" i="10"/>
  <c r="BA1129" i="10" s="1"/>
  <c r="D510" i="13" s="1"/>
  <c r="H510" i="13"/>
  <c r="I510" i="13"/>
  <c r="J510" i="13"/>
  <c r="K510" i="13"/>
  <c r="L510" i="13"/>
  <c r="M510" i="13"/>
  <c r="BN1129" i="10"/>
  <c r="O510" i="13"/>
  <c r="R510" i="13"/>
  <c r="AB510" i="13"/>
  <c r="AC510" i="13"/>
  <c r="AD510" i="13"/>
  <c r="AE510" i="13"/>
  <c r="AF510" i="13"/>
  <c r="AX1130" i="10"/>
  <c r="A511" i="13" s="1"/>
  <c r="B511" i="13"/>
  <c r="AZ1130" i="10"/>
  <c r="C511" i="13" s="1"/>
  <c r="H511" i="13"/>
  <c r="I511" i="13"/>
  <c r="J511" i="13"/>
  <c r="K511" i="13"/>
  <c r="L511" i="13"/>
  <c r="M511" i="13"/>
  <c r="BN1130" i="10"/>
  <c r="BK1130" i="10" s="1"/>
  <c r="O511" i="13"/>
  <c r="R511" i="13"/>
  <c r="AB511" i="13"/>
  <c r="AC511" i="13"/>
  <c r="AD511" i="13"/>
  <c r="AE511" i="13"/>
  <c r="AF511" i="13"/>
  <c r="AX1131" i="10"/>
  <c r="A512" i="13" s="1"/>
  <c r="B512" i="13"/>
  <c r="AZ1131" i="10"/>
  <c r="BB1131" i="10" s="1"/>
  <c r="E512" i="13" s="1"/>
  <c r="H512" i="13"/>
  <c r="I512" i="13"/>
  <c r="J512" i="13"/>
  <c r="K512" i="13"/>
  <c r="L512" i="13"/>
  <c r="M512" i="13"/>
  <c r="BN1131" i="10"/>
  <c r="O512" i="13"/>
  <c r="R512" i="13"/>
  <c r="AB512" i="13"/>
  <c r="AD512" i="13"/>
  <c r="AE512" i="13"/>
  <c r="AF512" i="13"/>
  <c r="AX1132" i="10"/>
  <c r="A513" i="13" s="1"/>
  <c r="B513" i="13"/>
  <c r="AZ1132" i="10"/>
  <c r="H513" i="13"/>
  <c r="I513" i="13"/>
  <c r="J513" i="13"/>
  <c r="K513" i="13"/>
  <c r="L513" i="13"/>
  <c r="M513" i="13"/>
  <c r="BN1132" i="10"/>
  <c r="BK1132" i="10" s="1"/>
  <c r="N513" i="13" s="1"/>
  <c r="O513" i="13"/>
  <c r="R513" i="13"/>
  <c r="AB513" i="13"/>
  <c r="AC513" i="13"/>
  <c r="AD513" i="13"/>
  <c r="AE513" i="13"/>
  <c r="AF513" i="13"/>
  <c r="AX1133" i="10"/>
  <c r="A514" i="13" s="1"/>
  <c r="B514" i="13"/>
  <c r="AZ1133" i="10"/>
  <c r="BA1133" i="10" s="1"/>
  <c r="D514" i="13" s="1"/>
  <c r="H514" i="13"/>
  <c r="I514" i="13"/>
  <c r="J514" i="13"/>
  <c r="K514" i="13"/>
  <c r="L514" i="13"/>
  <c r="M514" i="13"/>
  <c r="BN1133" i="10"/>
  <c r="O514" i="13"/>
  <c r="R514" i="13"/>
  <c r="AB514" i="13"/>
  <c r="AC514" i="13"/>
  <c r="AD514" i="13"/>
  <c r="AE514" i="13"/>
  <c r="AF514" i="13"/>
  <c r="AX1134" i="10"/>
  <c r="A515" i="13" s="1"/>
  <c r="B515" i="13"/>
  <c r="AZ1134" i="10"/>
  <c r="BT1134" i="10" s="1"/>
  <c r="W515" i="13" s="1"/>
  <c r="H515" i="13"/>
  <c r="I515" i="13"/>
  <c r="J515" i="13"/>
  <c r="K515" i="13"/>
  <c r="L515" i="13"/>
  <c r="M515" i="13"/>
  <c r="BN1134" i="10"/>
  <c r="BP1134" i="10" s="1"/>
  <c r="S515" i="13" s="1"/>
  <c r="O515" i="13"/>
  <c r="R515" i="13"/>
  <c r="AB515" i="13"/>
  <c r="AC515" i="13"/>
  <c r="AD515" i="13"/>
  <c r="AE515" i="13"/>
  <c r="AF515" i="13"/>
  <c r="AX1135" i="10"/>
  <c r="A516" i="13" s="1"/>
  <c r="B516" i="13"/>
  <c r="AZ1135" i="10"/>
  <c r="C516" i="13" s="1"/>
  <c r="H516" i="13"/>
  <c r="I516" i="13"/>
  <c r="J516" i="13"/>
  <c r="K516" i="13"/>
  <c r="L516" i="13"/>
  <c r="M516" i="13"/>
  <c r="BN1135" i="10"/>
  <c r="Q516" i="13" s="1"/>
  <c r="O516" i="13"/>
  <c r="R516" i="13"/>
  <c r="AB516" i="13"/>
  <c r="AD516" i="13"/>
  <c r="AE516" i="13"/>
  <c r="AF516" i="13"/>
  <c r="AX1136" i="10"/>
  <c r="A517" i="13" s="1"/>
  <c r="B517" i="13"/>
  <c r="AZ1136" i="10"/>
  <c r="BR1136" i="10" s="1"/>
  <c r="U517" i="13" s="1"/>
  <c r="H517" i="13"/>
  <c r="I517" i="13"/>
  <c r="J517" i="13"/>
  <c r="K517" i="13"/>
  <c r="L517" i="13"/>
  <c r="M517" i="13"/>
  <c r="BN1136" i="10"/>
  <c r="Q517" i="13" s="1"/>
  <c r="O517" i="13"/>
  <c r="R517" i="13"/>
  <c r="AB517" i="13"/>
  <c r="AC517" i="13"/>
  <c r="AD517" i="13"/>
  <c r="AE517" i="13"/>
  <c r="AF517" i="13"/>
  <c r="AX1137" i="10"/>
  <c r="A518" i="13" s="1"/>
  <c r="B518" i="13"/>
  <c r="AZ1137" i="10"/>
  <c r="BB1137" i="10" s="1"/>
  <c r="E518" i="13" s="1"/>
  <c r="H518" i="13"/>
  <c r="I518" i="13"/>
  <c r="J518" i="13"/>
  <c r="K518" i="13"/>
  <c r="L518" i="13"/>
  <c r="M518" i="13"/>
  <c r="BN1137" i="10"/>
  <c r="Q518" i="13" s="1"/>
  <c r="O518" i="13"/>
  <c r="R518" i="13"/>
  <c r="AB518" i="13"/>
  <c r="AC518" i="13"/>
  <c r="AD518" i="13"/>
  <c r="AE518" i="13"/>
  <c r="AF518" i="13"/>
  <c r="A519" i="13"/>
  <c r="B519" i="13"/>
  <c r="C519" i="13"/>
  <c r="D519" i="13"/>
  <c r="E519" i="13"/>
  <c r="F519" i="13"/>
  <c r="G519" i="13"/>
  <c r="H519" i="13"/>
  <c r="I519" i="13"/>
  <c r="J519" i="13"/>
  <c r="K519" i="13"/>
  <c r="L519" i="13"/>
  <c r="M519" i="13"/>
  <c r="N519" i="13"/>
  <c r="O519" i="13"/>
  <c r="P519" i="13"/>
  <c r="Q519" i="13"/>
  <c r="R519" i="13"/>
  <c r="S519" i="13"/>
  <c r="T519" i="13"/>
  <c r="U519" i="13"/>
  <c r="V519" i="13"/>
  <c r="W519" i="13"/>
  <c r="X519" i="13"/>
  <c r="Y519" i="13"/>
  <c r="AB519" i="13"/>
  <c r="AD519" i="13"/>
  <c r="AE519" i="13"/>
  <c r="AF519" i="13"/>
  <c r="BW1138" i="10"/>
  <c r="AG519" i="13" s="1"/>
  <c r="AX1139" i="10"/>
  <c r="A520" i="13" s="1"/>
  <c r="B520" i="13"/>
  <c r="AZ1139" i="10"/>
  <c r="BB1139" i="10" s="1"/>
  <c r="E520" i="13" s="1"/>
  <c r="H520" i="13"/>
  <c r="I520" i="13"/>
  <c r="J520" i="13"/>
  <c r="K520" i="13"/>
  <c r="L520" i="13"/>
  <c r="M520" i="13"/>
  <c r="BN1139" i="10"/>
  <c r="O520" i="13"/>
  <c r="R520" i="13"/>
  <c r="AB520" i="13"/>
  <c r="AC520" i="13"/>
  <c r="AD520" i="13"/>
  <c r="AE520" i="13"/>
  <c r="AF520" i="13"/>
  <c r="AX1140" i="10"/>
  <c r="A521" i="13" s="1"/>
  <c r="B521" i="13"/>
  <c r="AZ1140" i="10"/>
  <c r="BC1140" i="10" s="1"/>
  <c r="F521" i="13" s="1"/>
  <c r="H521" i="13"/>
  <c r="I521" i="13"/>
  <c r="J521" i="13"/>
  <c r="K521" i="13"/>
  <c r="L521" i="13"/>
  <c r="M521" i="13"/>
  <c r="BN1140" i="10"/>
  <c r="O521" i="13"/>
  <c r="R521" i="13"/>
  <c r="AB521" i="13"/>
  <c r="AC521" i="13"/>
  <c r="AD521" i="13"/>
  <c r="AE521" i="13"/>
  <c r="AF521" i="13"/>
  <c r="AX1141" i="10"/>
  <c r="A522" i="13" s="1"/>
  <c r="B522" i="13"/>
  <c r="AZ1141" i="10"/>
  <c r="BB1141" i="10" s="1"/>
  <c r="E522" i="13" s="1"/>
  <c r="H522" i="13"/>
  <c r="I522" i="13"/>
  <c r="J522" i="13"/>
  <c r="K522" i="13"/>
  <c r="L522" i="13"/>
  <c r="M522" i="13"/>
  <c r="BN1141" i="10"/>
  <c r="BP1141" i="10" s="1"/>
  <c r="S522" i="13" s="1"/>
  <c r="O522" i="13"/>
  <c r="R522" i="13"/>
  <c r="AB522" i="13"/>
  <c r="AD522" i="13"/>
  <c r="AE522" i="13"/>
  <c r="AF522" i="13"/>
  <c r="AX1142" i="10"/>
  <c r="A523" i="13" s="1"/>
  <c r="B523" i="13"/>
  <c r="AZ1142" i="10"/>
  <c r="H523" i="13"/>
  <c r="I523" i="13"/>
  <c r="J523" i="13"/>
  <c r="K523" i="13"/>
  <c r="L523" i="13"/>
  <c r="M523" i="13"/>
  <c r="BN1142" i="10"/>
  <c r="O523" i="13"/>
  <c r="R523" i="13"/>
  <c r="AB523" i="13"/>
  <c r="AC523" i="13"/>
  <c r="AD523" i="13"/>
  <c r="AE523" i="13"/>
  <c r="AF523" i="13"/>
  <c r="AX1143" i="10"/>
  <c r="A524" i="13" s="1"/>
  <c r="B524" i="13"/>
  <c r="AZ1143" i="10"/>
  <c r="BW1143" i="10" s="1"/>
  <c r="AG524" i="13" s="1"/>
  <c r="H524" i="13"/>
  <c r="I524" i="13"/>
  <c r="J524" i="13"/>
  <c r="K524" i="13"/>
  <c r="L524" i="13"/>
  <c r="M524" i="13"/>
  <c r="BN1143" i="10"/>
  <c r="Q524" i="13" s="1"/>
  <c r="O524" i="13"/>
  <c r="R524" i="13"/>
  <c r="AB524" i="13"/>
  <c r="AC524" i="13"/>
  <c r="AD524" i="13"/>
  <c r="AE524" i="13"/>
  <c r="AF524" i="13"/>
  <c r="AX1144" i="10"/>
  <c r="A525" i="13" s="1"/>
  <c r="B525" i="13"/>
  <c r="AZ1144" i="10"/>
  <c r="H525" i="13"/>
  <c r="I525" i="13"/>
  <c r="J525" i="13"/>
  <c r="K525" i="13"/>
  <c r="L525" i="13"/>
  <c r="M525" i="13"/>
  <c r="BN1144" i="10"/>
  <c r="O525" i="13"/>
  <c r="R525" i="13"/>
  <c r="AB525" i="13"/>
  <c r="AC525" i="13"/>
  <c r="AD525" i="13"/>
  <c r="AE525" i="13"/>
  <c r="AF525" i="13"/>
  <c r="AX1145" i="10"/>
  <c r="A526" i="13" s="1"/>
  <c r="B526" i="13"/>
  <c r="AZ1145" i="10"/>
  <c r="BV1145" i="10" s="1"/>
  <c r="Y526" i="13" s="1"/>
  <c r="H526" i="13"/>
  <c r="I526" i="13"/>
  <c r="J526" i="13"/>
  <c r="K526" i="13"/>
  <c r="L526" i="13"/>
  <c r="M526" i="13"/>
  <c r="BN1145" i="10"/>
  <c r="O526" i="13"/>
  <c r="R526" i="13"/>
  <c r="AB526" i="13"/>
  <c r="AD526" i="13"/>
  <c r="AE526" i="13"/>
  <c r="AF526" i="13"/>
  <c r="AX1146" i="10"/>
  <c r="A527" i="13" s="1"/>
  <c r="B527" i="13"/>
  <c r="AZ1146" i="10"/>
  <c r="BA1146" i="10" s="1"/>
  <c r="D527" i="13" s="1"/>
  <c r="H527" i="13"/>
  <c r="I527" i="13"/>
  <c r="J527" i="13"/>
  <c r="K527" i="13"/>
  <c r="L527" i="13"/>
  <c r="M527" i="13"/>
  <c r="BN1146" i="10"/>
  <c r="BK1146" i="10" s="1"/>
  <c r="O527" i="13"/>
  <c r="R527" i="13"/>
  <c r="AB527" i="13"/>
  <c r="AC527" i="13"/>
  <c r="AD527" i="13"/>
  <c r="AE527" i="13"/>
  <c r="AF527" i="13"/>
  <c r="B528" i="13"/>
  <c r="AZ1147" i="10"/>
  <c r="BC1147" i="10" s="1"/>
  <c r="F528" i="13" s="1"/>
  <c r="H528" i="13"/>
  <c r="I528" i="13"/>
  <c r="J528" i="13"/>
  <c r="K528" i="13"/>
  <c r="L528" i="13"/>
  <c r="M528" i="13"/>
  <c r="BN1147" i="10"/>
  <c r="BP1147" i="10" s="1"/>
  <c r="S528" i="13" s="1"/>
  <c r="O528" i="13"/>
  <c r="R528" i="13"/>
  <c r="AB528" i="13"/>
  <c r="AC528" i="13"/>
  <c r="AD528" i="13"/>
  <c r="AE528" i="13"/>
  <c r="AF528" i="13"/>
  <c r="AX1148" i="10"/>
  <c r="A529" i="13" s="1"/>
  <c r="B529" i="13"/>
  <c r="AZ1148" i="10"/>
  <c r="BD1148" i="10" s="1"/>
  <c r="G529" i="13" s="1"/>
  <c r="H529" i="13"/>
  <c r="I529" i="13"/>
  <c r="J529" i="13"/>
  <c r="K529" i="13"/>
  <c r="L529" i="13"/>
  <c r="M529" i="13"/>
  <c r="BN1148" i="10"/>
  <c r="O529" i="13"/>
  <c r="R529" i="13"/>
  <c r="AB529" i="13"/>
  <c r="AC529" i="13"/>
  <c r="AD529" i="13"/>
  <c r="AE529" i="13"/>
  <c r="AF529" i="13"/>
  <c r="A530" i="13"/>
  <c r="B530" i="13"/>
  <c r="C530" i="13"/>
  <c r="D530" i="13"/>
  <c r="E530" i="13"/>
  <c r="F530" i="13"/>
  <c r="G530" i="13"/>
  <c r="H530" i="13"/>
  <c r="I530" i="13"/>
  <c r="J530" i="13"/>
  <c r="K530" i="13"/>
  <c r="L530" i="13"/>
  <c r="M530" i="13"/>
  <c r="N530" i="13"/>
  <c r="O530" i="13"/>
  <c r="P530" i="13"/>
  <c r="Q530" i="13"/>
  <c r="R530" i="13"/>
  <c r="S530" i="13"/>
  <c r="T530" i="13"/>
  <c r="U530" i="13"/>
  <c r="V530" i="13"/>
  <c r="W530" i="13"/>
  <c r="X530" i="13"/>
  <c r="Y530" i="13"/>
  <c r="AB530" i="13"/>
  <c r="AD530" i="13"/>
  <c r="AE530" i="13"/>
  <c r="AF530" i="13"/>
  <c r="BW1149" i="10"/>
  <c r="AG530" i="13" s="1"/>
  <c r="AX1150" i="10"/>
  <c r="A531" i="13" s="1"/>
  <c r="B531" i="13"/>
  <c r="AZ1150" i="10"/>
  <c r="H531" i="13"/>
  <c r="I531" i="13"/>
  <c r="J531" i="13"/>
  <c r="K531" i="13"/>
  <c r="L531" i="13"/>
  <c r="M531" i="13"/>
  <c r="BN1150" i="10"/>
  <c r="O531" i="13"/>
  <c r="R531" i="13"/>
  <c r="AB531" i="13"/>
  <c r="AC531" i="13"/>
  <c r="AD531" i="13"/>
  <c r="AE531" i="13"/>
  <c r="AF531" i="13"/>
  <c r="AX1151" i="10"/>
  <c r="A532" i="13" s="1"/>
  <c r="B532" i="13"/>
  <c r="AZ1151" i="10"/>
  <c r="BA1151" i="10" s="1"/>
  <c r="D532" i="13" s="1"/>
  <c r="H532" i="13"/>
  <c r="I532" i="13"/>
  <c r="J532" i="13"/>
  <c r="K532" i="13"/>
  <c r="L532" i="13"/>
  <c r="M532" i="13"/>
  <c r="BN1151" i="10"/>
  <c r="O532" i="13"/>
  <c r="R532" i="13"/>
  <c r="AB532" i="13"/>
  <c r="AC532" i="13"/>
  <c r="AD532" i="13"/>
  <c r="AE532" i="13"/>
  <c r="AF532" i="13"/>
  <c r="AX1152" i="10"/>
  <c r="A533" i="13" s="1"/>
  <c r="B533" i="13"/>
  <c r="AZ1152" i="10"/>
  <c r="BB1152" i="10" s="1"/>
  <c r="E533" i="13" s="1"/>
  <c r="H533" i="13"/>
  <c r="I533" i="13"/>
  <c r="J533" i="13"/>
  <c r="K533" i="13"/>
  <c r="L533" i="13"/>
  <c r="M533" i="13"/>
  <c r="BN1152" i="10"/>
  <c r="Q533" i="13" s="1"/>
  <c r="O533" i="13"/>
  <c r="R533" i="13"/>
  <c r="AB533" i="13"/>
  <c r="AD533" i="13"/>
  <c r="AE533" i="13"/>
  <c r="AF533" i="13"/>
  <c r="AX1153" i="10"/>
  <c r="A534" i="13" s="1"/>
  <c r="B534" i="13"/>
  <c r="AZ1153" i="10"/>
  <c r="C534" i="13" s="1"/>
  <c r="H534" i="13"/>
  <c r="I534" i="13"/>
  <c r="J534" i="13"/>
  <c r="K534" i="13"/>
  <c r="L534" i="13"/>
  <c r="M534" i="13"/>
  <c r="BN1153" i="10"/>
  <c r="O534" i="13"/>
  <c r="R534" i="13"/>
  <c r="AB534" i="13"/>
  <c r="AC534" i="13"/>
  <c r="AD534" i="13"/>
  <c r="AE534" i="13"/>
  <c r="AF534" i="13"/>
  <c r="AX1154" i="10"/>
  <c r="A535" i="13" s="1"/>
  <c r="B535" i="13"/>
  <c r="AZ1154" i="10"/>
  <c r="H535" i="13"/>
  <c r="I535" i="13"/>
  <c r="J535" i="13"/>
  <c r="K535" i="13"/>
  <c r="L535" i="13"/>
  <c r="M535" i="13"/>
  <c r="BN1154" i="10"/>
  <c r="Q535" i="13" s="1"/>
  <c r="O535" i="13"/>
  <c r="R535" i="13"/>
  <c r="AB535" i="13"/>
  <c r="AC535" i="13"/>
  <c r="AD535" i="13"/>
  <c r="AE535" i="13"/>
  <c r="AF535" i="13"/>
  <c r="AX1155" i="10"/>
  <c r="A536" i="13" s="1"/>
  <c r="B536" i="13"/>
  <c r="AZ1155" i="10"/>
  <c r="H536" i="13"/>
  <c r="I536" i="13"/>
  <c r="J536" i="13"/>
  <c r="K536" i="13"/>
  <c r="L536" i="13"/>
  <c r="M536" i="13"/>
  <c r="BN1155" i="10"/>
  <c r="O536" i="13"/>
  <c r="R536" i="13"/>
  <c r="AB536" i="13"/>
  <c r="AC536" i="13"/>
  <c r="AD536" i="13"/>
  <c r="AE536" i="13"/>
  <c r="AF536" i="13"/>
  <c r="AX1156" i="10"/>
  <c r="A537" i="13" s="1"/>
  <c r="B537" i="13"/>
  <c r="AZ1156" i="10"/>
  <c r="H537" i="13"/>
  <c r="I537" i="13"/>
  <c r="J537" i="13"/>
  <c r="K537" i="13"/>
  <c r="L537" i="13"/>
  <c r="M537" i="13"/>
  <c r="BN1156" i="10"/>
  <c r="Q537" i="13" s="1"/>
  <c r="O537" i="13"/>
  <c r="R537" i="13"/>
  <c r="AB537" i="13"/>
  <c r="AD537" i="13"/>
  <c r="AE537" i="13"/>
  <c r="AF537" i="13"/>
  <c r="AX1157" i="10"/>
  <c r="A538" i="13" s="1"/>
  <c r="B538" i="13"/>
  <c r="AZ1157" i="10"/>
  <c r="H538" i="13"/>
  <c r="I538" i="13"/>
  <c r="J538" i="13"/>
  <c r="K538" i="13"/>
  <c r="L538" i="13"/>
  <c r="M538" i="13"/>
  <c r="BN1157" i="10"/>
  <c r="O538" i="13"/>
  <c r="R538" i="13"/>
  <c r="AB538" i="13"/>
  <c r="AC538" i="13"/>
  <c r="AD538" i="13"/>
  <c r="AE538" i="13"/>
  <c r="AF538" i="13"/>
  <c r="AX1158" i="10"/>
  <c r="A539" i="13" s="1"/>
  <c r="B539" i="13"/>
  <c r="AZ1158" i="10"/>
  <c r="BB1158" i="10" s="1"/>
  <c r="E539" i="13" s="1"/>
  <c r="H539" i="13"/>
  <c r="I539" i="13"/>
  <c r="J539" i="13"/>
  <c r="K539" i="13"/>
  <c r="L539" i="13"/>
  <c r="M539" i="13"/>
  <c r="BN1158" i="10"/>
  <c r="O539" i="13"/>
  <c r="R539" i="13"/>
  <c r="AB539" i="13"/>
  <c r="AC539" i="13"/>
  <c r="AD539" i="13"/>
  <c r="AE539" i="13"/>
  <c r="AF539" i="13"/>
  <c r="AX1159" i="10"/>
  <c r="A540" i="13" s="1"/>
  <c r="B540" i="13"/>
  <c r="AZ1159" i="10"/>
  <c r="BT1159" i="10" s="1"/>
  <c r="W540" i="13" s="1"/>
  <c r="H540" i="13"/>
  <c r="I540" i="13"/>
  <c r="J540" i="13"/>
  <c r="K540" i="13"/>
  <c r="L540" i="13"/>
  <c r="M540" i="13"/>
  <c r="BN1159" i="10"/>
  <c r="Q540" i="13" s="1"/>
  <c r="O540" i="13"/>
  <c r="R540" i="13"/>
  <c r="AB540" i="13"/>
  <c r="AC540" i="13"/>
  <c r="AD540" i="13"/>
  <c r="AE540" i="13"/>
  <c r="AF540" i="13"/>
  <c r="A541" i="13"/>
  <c r="B541" i="13"/>
  <c r="C541" i="13"/>
  <c r="D541" i="13"/>
  <c r="E541" i="13"/>
  <c r="F541" i="13"/>
  <c r="G541" i="13"/>
  <c r="H541" i="13"/>
  <c r="I541" i="13"/>
  <c r="J541" i="13"/>
  <c r="K541" i="13"/>
  <c r="L541" i="13"/>
  <c r="M541" i="13"/>
  <c r="N541" i="13"/>
  <c r="O541" i="13"/>
  <c r="P541" i="13"/>
  <c r="Q541" i="13"/>
  <c r="R541" i="13"/>
  <c r="S541" i="13"/>
  <c r="T541" i="13"/>
  <c r="U541" i="13"/>
  <c r="V541" i="13"/>
  <c r="W541" i="13"/>
  <c r="X541" i="13"/>
  <c r="Y541" i="13"/>
  <c r="AB541" i="13"/>
  <c r="AC541" i="13"/>
  <c r="AD541" i="13"/>
  <c r="AE541" i="13"/>
  <c r="AF541" i="13"/>
  <c r="BW1160" i="10"/>
  <c r="AG541" i="13" s="1"/>
  <c r="AX1161" i="10"/>
  <c r="A542" i="13" s="1"/>
  <c r="B542" i="13"/>
  <c r="AZ1161" i="10"/>
  <c r="BC1161" i="10" s="1"/>
  <c r="F542" i="13" s="1"/>
  <c r="H542" i="13"/>
  <c r="I542" i="13"/>
  <c r="J542" i="13"/>
  <c r="K542" i="13"/>
  <c r="L542" i="13"/>
  <c r="M542" i="13"/>
  <c r="BN1161" i="10"/>
  <c r="Q542" i="13" s="1"/>
  <c r="O542" i="13"/>
  <c r="R542" i="13"/>
  <c r="AB542" i="13"/>
  <c r="AC542" i="13"/>
  <c r="AD542" i="13"/>
  <c r="AE542" i="13"/>
  <c r="AF542" i="13"/>
  <c r="AX1162" i="10"/>
  <c r="A543" i="13" s="1"/>
  <c r="B543" i="13"/>
  <c r="AZ1162" i="10"/>
  <c r="H543" i="13"/>
  <c r="I543" i="13"/>
  <c r="J543" i="13"/>
  <c r="K543" i="13"/>
  <c r="L543" i="13"/>
  <c r="M543" i="13"/>
  <c r="BN1162" i="10"/>
  <c r="Q543" i="13" s="1"/>
  <c r="O543" i="13"/>
  <c r="R543" i="13"/>
  <c r="AB543" i="13"/>
  <c r="AD543" i="13"/>
  <c r="AE543" i="13"/>
  <c r="AF543" i="13"/>
  <c r="AX1163" i="10"/>
  <c r="A544" i="13" s="1"/>
  <c r="B544" i="13"/>
  <c r="AZ1163" i="10"/>
  <c r="BA1163" i="10" s="1"/>
  <c r="D544" i="13" s="1"/>
  <c r="H544" i="13"/>
  <c r="I544" i="13"/>
  <c r="J544" i="13"/>
  <c r="K544" i="13"/>
  <c r="L544" i="13"/>
  <c r="M544" i="13"/>
  <c r="BN1163" i="10"/>
  <c r="BK1163" i="10" s="1"/>
  <c r="BM1163" i="10" s="1"/>
  <c r="P544" i="13" s="1"/>
  <c r="O544" i="13"/>
  <c r="R544" i="13"/>
  <c r="AB544" i="13"/>
  <c r="AC544" i="13"/>
  <c r="AD544" i="13"/>
  <c r="AE544" i="13"/>
  <c r="AF544" i="13"/>
  <c r="AX1164" i="10"/>
  <c r="A545" i="13" s="1"/>
  <c r="B545" i="13"/>
  <c r="AZ1164" i="10"/>
  <c r="BD1164" i="10" s="1"/>
  <c r="G545" i="13" s="1"/>
  <c r="H545" i="13"/>
  <c r="I545" i="13"/>
  <c r="J545" i="13"/>
  <c r="K545" i="13"/>
  <c r="L545" i="13"/>
  <c r="M545" i="13"/>
  <c r="BN1164" i="10"/>
  <c r="O545" i="13"/>
  <c r="R545" i="13"/>
  <c r="AB545" i="13"/>
  <c r="AC545" i="13"/>
  <c r="AD545" i="13"/>
  <c r="AE545" i="13"/>
  <c r="AF545" i="13"/>
  <c r="AX1165" i="10"/>
  <c r="A546" i="13" s="1"/>
  <c r="B546" i="13"/>
  <c r="AZ1165" i="10"/>
  <c r="BB1165" i="10" s="1"/>
  <c r="E546" i="13" s="1"/>
  <c r="H546" i="13"/>
  <c r="I546" i="13"/>
  <c r="J546" i="13"/>
  <c r="K546" i="13"/>
  <c r="L546" i="13"/>
  <c r="M546" i="13"/>
  <c r="BN1165" i="10"/>
  <c r="O546" i="13"/>
  <c r="R546" i="13"/>
  <c r="AB546" i="13"/>
  <c r="AC546" i="13"/>
  <c r="AD546" i="13"/>
  <c r="AE546" i="13"/>
  <c r="AF546" i="13"/>
  <c r="AX1166" i="10"/>
  <c r="A547" i="13" s="1"/>
  <c r="B547" i="13"/>
  <c r="AZ1166" i="10"/>
  <c r="C547" i="13" s="1"/>
  <c r="H547" i="13"/>
  <c r="I547" i="13"/>
  <c r="J547" i="13"/>
  <c r="K547" i="13"/>
  <c r="L547" i="13"/>
  <c r="M547" i="13"/>
  <c r="BN1166" i="10"/>
  <c r="O547" i="13"/>
  <c r="R547" i="13"/>
  <c r="AB547" i="13"/>
  <c r="AD547" i="13"/>
  <c r="AE547" i="13"/>
  <c r="AF547" i="13"/>
  <c r="AX1167" i="10"/>
  <c r="A548" i="13" s="1"/>
  <c r="B548" i="13"/>
  <c r="AZ1167" i="10"/>
  <c r="BA1167" i="10" s="1"/>
  <c r="D548" i="13" s="1"/>
  <c r="H548" i="13"/>
  <c r="I548" i="13"/>
  <c r="J548" i="13"/>
  <c r="K548" i="13"/>
  <c r="L548" i="13"/>
  <c r="M548" i="13"/>
  <c r="BN1167" i="10"/>
  <c r="O548" i="13"/>
  <c r="R548" i="13"/>
  <c r="AB548" i="13"/>
  <c r="AC548" i="13"/>
  <c r="AD548" i="13"/>
  <c r="AE548" i="13"/>
  <c r="AF548" i="13"/>
  <c r="AX1168" i="10"/>
  <c r="A549" i="13" s="1"/>
  <c r="B549" i="13"/>
  <c r="AZ1168" i="10"/>
  <c r="BB1168" i="10" s="1"/>
  <c r="E549" i="13" s="1"/>
  <c r="H549" i="13"/>
  <c r="I549" i="13"/>
  <c r="J549" i="13"/>
  <c r="K549" i="13"/>
  <c r="L549" i="13"/>
  <c r="M549" i="13"/>
  <c r="BN1168" i="10"/>
  <c r="Q549" i="13" s="1"/>
  <c r="O549" i="13"/>
  <c r="R549" i="13"/>
  <c r="AB549" i="13"/>
  <c r="AC549" i="13"/>
  <c r="AD549" i="13"/>
  <c r="AE549" i="13"/>
  <c r="AF549" i="13"/>
  <c r="B550" i="13"/>
  <c r="AZ1169" i="10"/>
  <c r="BQ1169" i="10" s="1"/>
  <c r="T550" i="13" s="1"/>
  <c r="H550" i="13"/>
  <c r="I550" i="13"/>
  <c r="J550" i="13"/>
  <c r="K550" i="13"/>
  <c r="L550" i="13"/>
  <c r="M550" i="13"/>
  <c r="BN1169" i="10"/>
  <c r="Q550" i="13" s="1"/>
  <c r="O550" i="13"/>
  <c r="R550" i="13"/>
  <c r="AA550" i="13"/>
  <c r="AB550" i="13"/>
  <c r="AC550" i="13"/>
  <c r="AD550" i="13"/>
  <c r="AE550" i="13"/>
  <c r="AF550" i="13"/>
  <c r="AX1170" i="10"/>
  <c r="A551" i="13" s="1"/>
  <c r="B551" i="13"/>
  <c r="AZ1170" i="10"/>
  <c r="BW1170" i="10" s="1"/>
  <c r="AG551" i="13" s="1"/>
  <c r="H551" i="13"/>
  <c r="I551" i="13"/>
  <c r="J551" i="13"/>
  <c r="K551" i="13"/>
  <c r="L551" i="13"/>
  <c r="M551" i="13"/>
  <c r="BN1170" i="10"/>
  <c r="BK1170" i="10" s="1"/>
  <c r="BM1170" i="10" s="1"/>
  <c r="P551" i="13" s="1"/>
  <c r="O551" i="13"/>
  <c r="R551" i="13"/>
  <c r="AB551" i="13"/>
  <c r="AD551" i="13"/>
  <c r="AE551" i="13"/>
  <c r="AF551" i="13"/>
  <c r="A552" i="13"/>
  <c r="B552" i="13"/>
  <c r="C552" i="13"/>
  <c r="D552" i="13"/>
  <c r="E552" i="13"/>
  <c r="F552" i="13"/>
  <c r="G552" i="13"/>
  <c r="H552" i="13"/>
  <c r="I552" i="13"/>
  <c r="J552" i="13"/>
  <c r="K552" i="13"/>
  <c r="L552" i="13"/>
  <c r="M552" i="13"/>
  <c r="N552" i="13"/>
  <c r="O552" i="13"/>
  <c r="P552" i="13"/>
  <c r="Q552" i="13"/>
  <c r="R552" i="13"/>
  <c r="S552" i="13"/>
  <c r="T552" i="13"/>
  <c r="U552" i="13"/>
  <c r="V552" i="13"/>
  <c r="W552" i="13"/>
  <c r="X552" i="13"/>
  <c r="Y552" i="13"/>
  <c r="AB552" i="13"/>
  <c r="AC552" i="13"/>
  <c r="AD552" i="13"/>
  <c r="AE552" i="13"/>
  <c r="AF552" i="13"/>
  <c r="BW1171" i="10"/>
  <c r="AG552" i="13" s="1"/>
  <c r="AX1172" i="10"/>
  <c r="A553" i="13" s="1"/>
  <c r="B553" i="13"/>
  <c r="AZ1172" i="10"/>
  <c r="BB1172" i="10" s="1"/>
  <c r="E553" i="13" s="1"/>
  <c r="H553" i="13"/>
  <c r="I553" i="13"/>
  <c r="J553" i="13"/>
  <c r="K553" i="13"/>
  <c r="L553" i="13"/>
  <c r="M553" i="13"/>
  <c r="BN1172" i="10"/>
  <c r="Q553" i="13" s="1"/>
  <c r="O553" i="13"/>
  <c r="R553" i="13"/>
  <c r="AB553" i="13"/>
  <c r="AD553" i="13"/>
  <c r="AE553" i="13"/>
  <c r="AF553" i="13"/>
  <c r="AX1173" i="10"/>
  <c r="A554" i="13" s="1"/>
  <c r="B554" i="13"/>
  <c r="AZ1173" i="10"/>
  <c r="BB1173" i="10" s="1"/>
  <c r="E554" i="13" s="1"/>
  <c r="H554" i="13"/>
  <c r="I554" i="13"/>
  <c r="J554" i="13"/>
  <c r="K554" i="13"/>
  <c r="L554" i="13"/>
  <c r="M554" i="13"/>
  <c r="BN1173" i="10"/>
  <c r="Q554" i="13" s="1"/>
  <c r="O554" i="13"/>
  <c r="R554" i="13"/>
  <c r="AB554" i="13"/>
  <c r="AC554" i="13"/>
  <c r="AD554" i="13"/>
  <c r="AE554" i="13"/>
  <c r="AF554" i="13"/>
  <c r="AX1174" i="10"/>
  <c r="A555" i="13" s="1"/>
  <c r="B555" i="13"/>
  <c r="AZ1174" i="10"/>
  <c r="BC1174" i="10" s="1"/>
  <c r="F555" i="13" s="1"/>
  <c r="H555" i="13"/>
  <c r="I555" i="13"/>
  <c r="J555" i="13"/>
  <c r="K555" i="13"/>
  <c r="L555" i="13"/>
  <c r="M555" i="13"/>
  <c r="BN1174" i="10"/>
  <c r="O555" i="13"/>
  <c r="R555" i="13"/>
  <c r="AB555" i="13"/>
  <c r="AC555" i="13"/>
  <c r="AD555" i="13"/>
  <c r="AE555" i="13"/>
  <c r="AF555" i="13"/>
  <c r="AX1175" i="10"/>
  <c r="A556" i="13" s="1"/>
  <c r="B556" i="13"/>
  <c r="AZ1175" i="10"/>
  <c r="BT1175" i="10" s="1"/>
  <c r="W556" i="13" s="1"/>
  <c r="H556" i="13"/>
  <c r="I556" i="13"/>
  <c r="J556" i="13"/>
  <c r="K556" i="13"/>
  <c r="L556" i="13"/>
  <c r="M556" i="13"/>
  <c r="BN1175" i="10"/>
  <c r="O556" i="13"/>
  <c r="R556" i="13"/>
  <c r="AB556" i="13"/>
  <c r="AC556" i="13"/>
  <c r="AD556" i="13"/>
  <c r="AE556" i="13"/>
  <c r="AF556" i="13"/>
  <c r="AX1176" i="10"/>
  <c r="A557" i="13" s="1"/>
  <c r="B557" i="13"/>
  <c r="AZ1176" i="10"/>
  <c r="BQ1176" i="10" s="1"/>
  <c r="T557" i="13" s="1"/>
  <c r="H557" i="13"/>
  <c r="I557" i="13"/>
  <c r="J557" i="13"/>
  <c r="K557" i="13"/>
  <c r="L557" i="13"/>
  <c r="M557" i="13"/>
  <c r="BN1176" i="10"/>
  <c r="Q557" i="13" s="1"/>
  <c r="O557" i="13"/>
  <c r="R557" i="13"/>
  <c r="AB557" i="13"/>
  <c r="AD557" i="13"/>
  <c r="AE557" i="13"/>
  <c r="AF557" i="13"/>
  <c r="AX1177" i="10"/>
  <c r="A558" i="13" s="1"/>
  <c r="B558" i="13"/>
  <c r="AZ1177" i="10"/>
  <c r="H558" i="13"/>
  <c r="I558" i="13"/>
  <c r="J558" i="13"/>
  <c r="K558" i="13"/>
  <c r="L558" i="13"/>
  <c r="M558" i="13"/>
  <c r="BN1177" i="10"/>
  <c r="O558" i="13"/>
  <c r="R558" i="13"/>
  <c r="AB558" i="13"/>
  <c r="AC558" i="13"/>
  <c r="AD558" i="13"/>
  <c r="AE558" i="13"/>
  <c r="AF558" i="13"/>
  <c r="AX1178" i="10"/>
  <c r="A559" i="13" s="1"/>
  <c r="B559" i="13"/>
  <c r="AZ1178" i="10"/>
  <c r="H559" i="13"/>
  <c r="I559" i="13"/>
  <c r="J559" i="13"/>
  <c r="K559" i="13"/>
  <c r="L559" i="13"/>
  <c r="M559" i="13"/>
  <c r="BN1178" i="10"/>
  <c r="Q559" i="13" s="1"/>
  <c r="O559" i="13"/>
  <c r="R559" i="13"/>
  <c r="AB559" i="13"/>
  <c r="AC559" i="13"/>
  <c r="AD559" i="13"/>
  <c r="AE559" i="13"/>
  <c r="AF559" i="13"/>
  <c r="AX1179" i="10"/>
  <c r="A560" i="13" s="1"/>
  <c r="B560" i="13"/>
  <c r="AZ1179" i="10"/>
  <c r="BB1179" i="10" s="1"/>
  <c r="E560" i="13" s="1"/>
  <c r="H560" i="13"/>
  <c r="I560" i="13"/>
  <c r="J560" i="13"/>
  <c r="K560" i="13"/>
  <c r="L560" i="13"/>
  <c r="M560" i="13"/>
  <c r="BN1179" i="10"/>
  <c r="BP1179" i="10" s="1"/>
  <c r="S560" i="13" s="1"/>
  <c r="O560" i="13"/>
  <c r="R560" i="13"/>
  <c r="AB560" i="13"/>
  <c r="AC560" i="13"/>
  <c r="AD560" i="13"/>
  <c r="AE560" i="13"/>
  <c r="AF560" i="13"/>
  <c r="AX1180" i="10"/>
  <c r="A561" i="13" s="1"/>
  <c r="B561" i="13"/>
  <c r="AZ1180" i="10"/>
  <c r="C561" i="13" s="1"/>
  <c r="H561" i="13"/>
  <c r="I561" i="13"/>
  <c r="J561" i="13"/>
  <c r="K561" i="13"/>
  <c r="L561" i="13"/>
  <c r="M561" i="13"/>
  <c r="BN1180" i="10"/>
  <c r="O561" i="13"/>
  <c r="R561" i="13"/>
  <c r="AB561" i="13"/>
  <c r="AD561" i="13"/>
  <c r="AE561" i="13"/>
  <c r="AF561" i="13"/>
  <c r="AX1181" i="10"/>
  <c r="A562" i="13" s="1"/>
  <c r="B562" i="13"/>
  <c r="AZ1181" i="10"/>
  <c r="BT1181" i="10" s="1"/>
  <c r="W562" i="13" s="1"/>
  <c r="H562" i="13"/>
  <c r="I562" i="13"/>
  <c r="J562" i="13"/>
  <c r="K562" i="13"/>
  <c r="L562" i="13"/>
  <c r="M562" i="13"/>
  <c r="BN1181" i="10"/>
  <c r="BK1181" i="10" s="1"/>
  <c r="O562" i="13"/>
  <c r="R562" i="13"/>
  <c r="AB562" i="13"/>
  <c r="AC562" i="13"/>
  <c r="AD562" i="13"/>
  <c r="AE562" i="13"/>
  <c r="AF562" i="13"/>
  <c r="A563" i="13"/>
  <c r="B563" i="13"/>
  <c r="C563" i="13"/>
  <c r="D563" i="13"/>
  <c r="E563" i="13"/>
  <c r="F563" i="13"/>
  <c r="G563" i="13"/>
  <c r="H563" i="13"/>
  <c r="I563" i="13"/>
  <c r="J563" i="13"/>
  <c r="K563" i="13"/>
  <c r="L563" i="13"/>
  <c r="M563" i="13"/>
  <c r="N563" i="13"/>
  <c r="O563" i="13"/>
  <c r="P563" i="13"/>
  <c r="Q563" i="13"/>
  <c r="R563" i="13"/>
  <c r="S563" i="13"/>
  <c r="T563" i="13"/>
  <c r="U563" i="13"/>
  <c r="V563" i="13"/>
  <c r="W563" i="13"/>
  <c r="X563" i="13"/>
  <c r="Y563" i="13"/>
  <c r="AB563" i="13"/>
  <c r="AC563" i="13"/>
  <c r="AD563" i="13"/>
  <c r="AE563" i="13"/>
  <c r="AF563" i="13"/>
  <c r="BW1182" i="10"/>
  <c r="AG563" i="13" s="1"/>
  <c r="AX1183" i="10"/>
  <c r="A564" i="13" s="1"/>
  <c r="B564" i="13"/>
  <c r="AZ1183" i="10"/>
  <c r="BB1183" i="10" s="1"/>
  <c r="E564" i="13" s="1"/>
  <c r="H564" i="13"/>
  <c r="I564" i="13"/>
  <c r="J564" i="13"/>
  <c r="K564" i="13"/>
  <c r="L564" i="13"/>
  <c r="M564" i="13"/>
  <c r="BN1183" i="10"/>
  <c r="Q564" i="13" s="1"/>
  <c r="O564" i="13"/>
  <c r="R564" i="13"/>
  <c r="AB564" i="13"/>
  <c r="AC564" i="13"/>
  <c r="AD564" i="13"/>
  <c r="AE564" i="13"/>
  <c r="AF564" i="13"/>
  <c r="AX1184" i="10"/>
  <c r="A565" i="13" s="1"/>
  <c r="B565" i="13"/>
  <c r="AZ1184" i="10"/>
  <c r="BA1184" i="10" s="1"/>
  <c r="D565" i="13" s="1"/>
  <c r="H565" i="13"/>
  <c r="I565" i="13"/>
  <c r="J565" i="13"/>
  <c r="K565" i="13"/>
  <c r="L565" i="13"/>
  <c r="M565" i="13"/>
  <c r="BN1184" i="10"/>
  <c r="Q565" i="13" s="1"/>
  <c r="O565" i="13"/>
  <c r="R565" i="13"/>
  <c r="AB565" i="13"/>
  <c r="AC565" i="13"/>
  <c r="AD565" i="13"/>
  <c r="AE565" i="13"/>
  <c r="AF565" i="13"/>
  <c r="AX1185" i="10"/>
  <c r="A566" i="13" s="1"/>
  <c r="B566" i="13"/>
  <c r="AZ1185" i="10"/>
  <c r="H566" i="13"/>
  <c r="I566" i="13"/>
  <c r="J566" i="13"/>
  <c r="K566" i="13"/>
  <c r="L566" i="13"/>
  <c r="M566" i="13"/>
  <c r="BN1185" i="10"/>
  <c r="O566" i="13"/>
  <c r="R566" i="13"/>
  <c r="AB566" i="13"/>
  <c r="AC566" i="13"/>
  <c r="AD566" i="13"/>
  <c r="AE566" i="13"/>
  <c r="AF566" i="13"/>
  <c r="AX1186" i="10"/>
  <c r="A567" i="13" s="1"/>
  <c r="B567" i="13"/>
  <c r="AZ1186" i="10"/>
  <c r="BA1186" i="10" s="1"/>
  <c r="D567" i="13" s="1"/>
  <c r="H567" i="13"/>
  <c r="I567" i="13"/>
  <c r="J567" i="13"/>
  <c r="K567" i="13"/>
  <c r="L567" i="13"/>
  <c r="M567" i="13"/>
  <c r="BN1186" i="10"/>
  <c r="O567" i="13"/>
  <c r="R567" i="13"/>
  <c r="AB567" i="13"/>
  <c r="AD567" i="13"/>
  <c r="AE567" i="13"/>
  <c r="AF567" i="13"/>
  <c r="AX1187" i="10"/>
  <c r="A568" i="13" s="1"/>
  <c r="B568" i="13"/>
  <c r="AZ1187" i="10"/>
  <c r="C568" i="13" s="1"/>
  <c r="H568" i="13"/>
  <c r="I568" i="13"/>
  <c r="J568" i="13"/>
  <c r="K568" i="13"/>
  <c r="L568" i="13"/>
  <c r="M568" i="13"/>
  <c r="BN1187" i="10"/>
  <c r="BK1187" i="10" s="1"/>
  <c r="O568" i="13"/>
  <c r="R568" i="13"/>
  <c r="AB568" i="13"/>
  <c r="AC568" i="13"/>
  <c r="AD568" i="13"/>
  <c r="AE568" i="13"/>
  <c r="AF568" i="13"/>
  <c r="AX1188" i="10"/>
  <c r="A569" i="13" s="1"/>
  <c r="B569" i="13"/>
  <c r="AZ1188" i="10"/>
  <c r="H569" i="13"/>
  <c r="I569" i="13"/>
  <c r="J569" i="13"/>
  <c r="K569" i="13"/>
  <c r="L569" i="13"/>
  <c r="M569" i="13"/>
  <c r="BN1188" i="10"/>
  <c r="O569" i="13"/>
  <c r="R569" i="13"/>
  <c r="AB569" i="13"/>
  <c r="AC569" i="13"/>
  <c r="AD569" i="13"/>
  <c r="AE569" i="13"/>
  <c r="AF569" i="13"/>
  <c r="AX1189" i="10"/>
  <c r="A570" i="13" s="1"/>
  <c r="B570" i="13"/>
  <c r="AZ1189" i="10"/>
  <c r="BS1189" i="10" s="1"/>
  <c r="V570" i="13" s="1"/>
  <c r="H570" i="13"/>
  <c r="I570" i="13"/>
  <c r="J570" i="13"/>
  <c r="K570" i="13"/>
  <c r="L570" i="13"/>
  <c r="M570" i="13"/>
  <c r="BN1189" i="10"/>
  <c r="Q570" i="13" s="1"/>
  <c r="O570" i="13"/>
  <c r="R570" i="13"/>
  <c r="AB570" i="13"/>
  <c r="AC570" i="13"/>
  <c r="AD570" i="13"/>
  <c r="AE570" i="13"/>
  <c r="AF570" i="13"/>
  <c r="AX1190" i="10"/>
  <c r="A571" i="13" s="1"/>
  <c r="B571" i="13"/>
  <c r="AZ1190" i="10"/>
  <c r="H571" i="13"/>
  <c r="I571" i="13"/>
  <c r="J571" i="13"/>
  <c r="K571" i="13"/>
  <c r="L571" i="13"/>
  <c r="M571" i="13"/>
  <c r="BN1190" i="10"/>
  <c r="BK1190" i="10" s="1"/>
  <c r="N571" i="13" s="1"/>
  <c r="O571" i="13"/>
  <c r="R571" i="13"/>
  <c r="AB571" i="13"/>
  <c r="AD571" i="13"/>
  <c r="AE571" i="13"/>
  <c r="AF571" i="13"/>
  <c r="B572" i="13"/>
  <c r="AZ1191" i="10"/>
  <c r="BR1191" i="10" s="1"/>
  <c r="U572" i="13" s="1"/>
  <c r="H572" i="13"/>
  <c r="I572" i="13"/>
  <c r="J572" i="13"/>
  <c r="K572" i="13"/>
  <c r="L572" i="13"/>
  <c r="M572" i="13"/>
  <c r="BN1191" i="10"/>
  <c r="O572" i="13"/>
  <c r="R572" i="13"/>
  <c r="AB572" i="13"/>
  <c r="AD572" i="13"/>
  <c r="AE572" i="13"/>
  <c r="AF572" i="13"/>
  <c r="AX1192" i="10"/>
  <c r="A573" i="13" s="1"/>
  <c r="B573" i="13"/>
  <c r="AZ1192" i="10"/>
  <c r="BB1192" i="10" s="1"/>
  <c r="E573" i="13" s="1"/>
  <c r="H573" i="13"/>
  <c r="I573" i="13"/>
  <c r="J573" i="13"/>
  <c r="K573" i="13"/>
  <c r="L573" i="13"/>
  <c r="M573" i="13"/>
  <c r="BN1192" i="10"/>
  <c r="O573" i="13"/>
  <c r="R573" i="13"/>
  <c r="AB573" i="13"/>
  <c r="AC573" i="13"/>
  <c r="AD573" i="13"/>
  <c r="AE573" i="13"/>
  <c r="AF573" i="13"/>
  <c r="A574" i="13"/>
  <c r="B574" i="13"/>
  <c r="C574" i="13"/>
  <c r="D574" i="13"/>
  <c r="E574" i="13"/>
  <c r="F574" i="13"/>
  <c r="G574" i="13"/>
  <c r="H574" i="13"/>
  <c r="I574" i="13"/>
  <c r="J574" i="13"/>
  <c r="K574" i="13"/>
  <c r="L574" i="13"/>
  <c r="M574" i="13"/>
  <c r="N574" i="13"/>
  <c r="O574" i="13"/>
  <c r="P574" i="13"/>
  <c r="Q574" i="13"/>
  <c r="R574" i="13"/>
  <c r="S574" i="13"/>
  <c r="T574" i="13"/>
  <c r="U574" i="13"/>
  <c r="V574" i="13"/>
  <c r="W574" i="13"/>
  <c r="X574" i="13"/>
  <c r="Y574" i="13"/>
  <c r="AB574" i="13"/>
  <c r="AC574" i="13"/>
  <c r="AD574" i="13"/>
  <c r="AE574" i="13"/>
  <c r="AF574" i="13"/>
  <c r="BW1193" i="10"/>
  <c r="AG574" i="13" s="1"/>
  <c r="AX1194" i="10"/>
  <c r="A575" i="13" s="1"/>
  <c r="B575" i="13"/>
  <c r="AZ1194" i="10"/>
  <c r="BT1194" i="10" s="1"/>
  <c r="W575" i="13" s="1"/>
  <c r="H575" i="13"/>
  <c r="I575" i="13"/>
  <c r="J575" i="13"/>
  <c r="K575" i="13"/>
  <c r="L575" i="13"/>
  <c r="M575" i="13"/>
  <c r="BN1194" i="10"/>
  <c r="Q575" i="13" s="1"/>
  <c r="O575" i="13"/>
  <c r="R575" i="13"/>
  <c r="AB575" i="13"/>
  <c r="AC575" i="13"/>
  <c r="AD575" i="13"/>
  <c r="AE575" i="13"/>
  <c r="AF575" i="13"/>
  <c r="B576" i="13"/>
  <c r="AZ1195" i="10"/>
  <c r="H576" i="13"/>
  <c r="I576" i="13"/>
  <c r="J576" i="13"/>
  <c r="K576" i="13"/>
  <c r="L576" i="13"/>
  <c r="M576" i="13"/>
  <c r="BN1195" i="10"/>
  <c r="O576" i="13"/>
  <c r="R576" i="13"/>
  <c r="AA576" i="13"/>
  <c r="AB576" i="13"/>
  <c r="AC576" i="13"/>
  <c r="AD576" i="13"/>
  <c r="AE576" i="13"/>
  <c r="AF576" i="13"/>
  <c r="AX1196" i="10"/>
  <c r="A577" i="13" s="1"/>
  <c r="B577" i="13"/>
  <c r="AZ1196" i="10"/>
  <c r="BA1196" i="10" s="1"/>
  <c r="D577" i="13" s="1"/>
  <c r="H577" i="13"/>
  <c r="I577" i="13"/>
  <c r="J577" i="13"/>
  <c r="K577" i="13"/>
  <c r="L577" i="13"/>
  <c r="M577" i="13"/>
  <c r="BN1196" i="10"/>
  <c r="BP1196" i="10" s="1"/>
  <c r="S577" i="13" s="1"/>
  <c r="O577" i="13"/>
  <c r="R577" i="13"/>
  <c r="AB577" i="13"/>
  <c r="AC577" i="13"/>
  <c r="AD577" i="13"/>
  <c r="AE577" i="13"/>
  <c r="AF577" i="13"/>
  <c r="AX1197" i="10"/>
  <c r="A578" i="13" s="1"/>
  <c r="B578" i="13"/>
  <c r="AZ1197" i="10"/>
  <c r="BB1197" i="10" s="1"/>
  <c r="E578" i="13" s="1"/>
  <c r="H578" i="13"/>
  <c r="I578" i="13"/>
  <c r="J578" i="13"/>
  <c r="K578" i="13"/>
  <c r="L578" i="13"/>
  <c r="M578" i="13"/>
  <c r="BN1197" i="10"/>
  <c r="BP1197" i="10" s="1"/>
  <c r="S578" i="13" s="1"/>
  <c r="O578" i="13"/>
  <c r="R578" i="13"/>
  <c r="AA578" i="13"/>
  <c r="AB578" i="13"/>
  <c r="AC578" i="13"/>
  <c r="AD578" i="13"/>
  <c r="AE578" i="13"/>
  <c r="AF578" i="13"/>
  <c r="AX1198" i="10"/>
  <c r="A579" i="13" s="1"/>
  <c r="B579" i="13"/>
  <c r="AZ1198" i="10"/>
  <c r="BT1198" i="10" s="1"/>
  <c r="W579" i="13" s="1"/>
  <c r="H579" i="13"/>
  <c r="I579" i="13"/>
  <c r="J579" i="13"/>
  <c r="K579" i="13"/>
  <c r="L579" i="13"/>
  <c r="M579" i="13"/>
  <c r="BN1198" i="10"/>
  <c r="O579" i="13"/>
  <c r="R579" i="13"/>
  <c r="AB579" i="13"/>
  <c r="AC579" i="13"/>
  <c r="AD579" i="13"/>
  <c r="AE579" i="13"/>
  <c r="AF579" i="13"/>
  <c r="AX1199" i="10"/>
  <c r="A580" i="13" s="1"/>
  <c r="B580" i="13"/>
  <c r="AZ1199" i="10"/>
  <c r="BV1199" i="10" s="1"/>
  <c r="Y580" i="13" s="1"/>
  <c r="H580" i="13"/>
  <c r="I580" i="13"/>
  <c r="J580" i="13"/>
  <c r="K580" i="13"/>
  <c r="L580" i="13"/>
  <c r="M580" i="13"/>
  <c r="BN1199" i="10"/>
  <c r="BP1199" i="10" s="1"/>
  <c r="S580" i="13" s="1"/>
  <c r="O580" i="13"/>
  <c r="R580" i="13"/>
  <c r="AB580" i="13"/>
  <c r="AC580" i="13"/>
  <c r="AD580" i="13"/>
  <c r="AE580" i="13"/>
  <c r="AF580" i="13"/>
  <c r="AX1200" i="10"/>
  <c r="A581" i="13" s="1"/>
  <c r="B581" i="13"/>
  <c r="AZ1200" i="10"/>
  <c r="BT1200" i="10" s="1"/>
  <c r="W581" i="13" s="1"/>
  <c r="H581" i="13"/>
  <c r="I581" i="13"/>
  <c r="J581" i="13"/>
  <c r="K581" i="13"/>
  <c r="L581" i="13"/>
  <c r="M581" i="13"/>
  <c r="BN1200" i="10"/>
  <c r="BK1200" i="10" s="1"/>
  <c r="BM1200" i="10" s="1"/>
  <c r="P581" i="13" s="1"/>
  <c r="O581" i="13"/>
  <c r="R581" i="13"/>
  <c r="AB581" i="13"/>
  <c r="AD581" i="13"/>
  <c r="AE581" i="13"/>
  <c r="AF581" i="13"/>
  <c r="AX1201" i="10"/>
  <c r="A582" i="13" s="1"/>
  <c r="B582" i="13"/>
  <c r="AZ1201" i="10"/>
  <c r="H582" i="13"/>
  <c r="I582" i="13"/>
  <c r="J582" i="13"/>
  <c r="K582" i="13"/>
  <c r="L582" i="13"/>
  <c r="M582" i="13"/>
  <c r="BN1201" i="10"/>
  <c r="O582" i="13"/>
  <c r="R582" i="13"/>
  <c r="AB582" i="13"/>
  <c r="AC582" i="13"/>
  <c r="AD582" i="13"/>
  <c r="AE582" i="13"/>
  <c r="AF582" i="13"/>
  <c r="AX1202" i="10"/>
  <c r="A583" i="13" s="1"/>
  <c r="B583" i="13"/>
  <c r="AZ1202" i="10"/>
  <c r="H583" i="13"/>
  <c r="I583" i="13"/>
  <c r="J583" i="13"/>
  <c r="K583" i="13"/>
  <c r="L583" i="13"/>
  <c r="M583" i="13"/>
  <c r="BN1202" i="10"/>
  <c r="BK1202" i="10" s="1"/>
  <c r="BM1202" i="10" s="1"/>
  <c r="P583" i="13" s="1"/>
  <c r="O583" i="13"/>
  <c r="R583" i="13"/>
  <c r="AB583" i="13"/>
  <c r="AC583" i="13"/>
  <c r="AD583" i="13"/>
  <c r="AE583" i="13"/>
  <c r="AF583" i="13"/>
  <c r="AX1203" i="10"/>
  <c r="A584" i="13" s="1"/>
  <c r="B584" i="13"/>
  <c r="AZ1203" i="10"/>
  <c r="BC1203" i="10" s="1"/>
  <c r="F584" i="13" s="1"/>
  <c r="H584" i="13"/>
  <c r="I584" i="13"/>
  <c r="J584" i="13"/>
  <c r="K584" i="13"/>
  <c r="L584" i="13"/>
  <c r="M584" i="13"/>
  <c r="BN1203" i="10"/>
  <c r="Q584" i="13" s="1"/>
  <c r="O584" i="13"/>
  <c r="R584" i="13"/>
  <c r="AB584" i="13"/>
  <c r="AC584" i="13"/>
  <c r="AD584" i="13"/>
  <c r="AE584" i="13"/>
  <c r="AF584" i="13"/>
  <c r="A585" i="13"/>
  <c r="B585" i="13"/>
  <c r="C585" i="13"/>
  <c r="D585" i="13"/>
  <c r="E585" i="13"/>
  <c r="F585" i="13"/>
  <c r="G585" i="13"/>
  <c r="H585" i="13"/>
  <c r="I585" i="13"/>
  <c r="J585" i="13"/>
  <c r="K585" i="13"/>
  <c r="L585" i="13"/>
  <c r="M585" i="13"/>
  <c r="N585" i="13"/>
  <c r="O585" i="13"/>
  <c r="P585" i="13"/>
  <c r="Q585" i="13"/>
  <c r="R585" i="13"/>
  <c r="S585" i="13"/>
  <c r="T585" i="13"/>
  <c r="U585" i="13"/>
  <c r="V585" i="13"/>
  <c r="W585" i="13"/>
  <c r="X585" i="13"/>
  <c r="Y585" i="13"/>
  <c r="AB585" i="13"/>
  <c r="AC585" i="13"/>
  <c r="AD585" i="13"/>
  <c r="AE585" i="13"/>
  <c r="AF585" i="13"/>
  <c r="BW1204" i="10"/>
  <c r="AG585" i="13" s="1"/>
  <c r="AX1205" i="10"/>
  <c r="A586" i="13" s="1"/>
  <c r="B586" i="13"/>
  <c r="AZ1205" i="10"/>
  <c r="H586" i="13"/>
  <c r="I586" i="13"/>
  <c r="J586" i="13"/>
  <c r="K586" i="13"/>
  <c r="L586" i="13"/>
  <c r="M586" i="13"/>
  <c r="BN1205" i="10"/>
  <c r="BK1205" i="10" s="1"/>
  <c r="O586" i="13"/>
  <c r="R586" i="13"/>
  <c r="AB586" i="13"/>
  <c r="AC586" i="13"/>
  <c r="AD586" i="13"/>
  <c r="AE586" i="13"/>
  <c r="AF586" i="13"/>
  <c r="AX1206" i="10"/>
  <c r="A587" i="13" s="1"/>
  <c r="B587" i="13"/>
  <c r="AZ1206" i="10"/>
  <c r="C587" i="13" s="1"/>
  <c r="H587" i="13"/>
  <c r="I587" i="13"/>
  <c r="J587" i="13"/>
  <c r="K587" i="13"/>
  <c r="L587" i="13"/>
  <c r="M587" i="13"/>
  <c r="BN1206" i="10"/>
  <c r="Q587" i="13" s="1"/>
  <c r="O587" i="13"/>
  <c r="R587" i="13"/>
  <c r="AB587" i="13"/>
  <c r="AD587" i="13"/>
  <c r="AE587" i="13"/>
  <c r="AF587" i="13"/>
  <c r="AX1207" i="10"/>
  <c r="A588" i="13" s="1"/>
  <c r="B588" i="13"/>
  <c r="AZ1207" i="10"/>
  <c r="BB1207" i="10" s="1"/>
  <c r="E588" i="13" s="1"/>
  <c r="H588" i="13"/>
  <c r="I588" i="13"/>
  <c r="J588" i="13"/>
  <c r="K588" i="13"/>
  <c r="L588" i="13"/>
  <c r="M588" i="13"/>
  <c r="BN1207" i="10"/>
  <c r="BP1207" i="10" s="1"/>
  <c r="S588" i="13" s="1"/>
  <c r="O588" i="13"/>
  <c r="R588" i="13"/>
  <c r="AB588" i="13"/>
  <c r="AC588" i="13"/>
  <c r="AD588" i="13"/>
  <c r="AE588" i="13"/>
  <c r="AF588" i="13"/>
  <c r="AX1208" i="10"/>
  <c r="A589" i="13" s="1"/>
  <c r="B589" i="13"/>
  <c r="AZ1208" i="10"/>
  <c r="BR1208" i="10" s="1"/>
  <c r="U589" i="13" s="1"/>
  <c r="H589" i="13"/>
  <c r="I589" i="13"/>
  <c r="J589" i="13"/>
  <c r="K589" i="13"/>
  <c r="L589" i="13"/>
  <c r="M589" i="13"/>
  <c r="BN1208" i="10"/>
  <c r="BK1208" i="10" s="1"/>
  <c r="O589" i="13"/>
  <c r="R589" i="13"/>
  <c r="AB589" i="13"/>
  <c r="AC589" i="13"/>
  <c r="AD589" i="13"/>
  <c r="AE589" i="13"/>
  <c r="AF589" i="13"/>
  <c r="AX1209" i="10"/>
  <c r="A590" i="13" s="1"/>
  <c r="B590" i="13"/>
  <c r="AZ1209" i="10"/>
  <c r="BC1209" i="10" s="1"/>
  <c r="F590" i="13" s="1"/>
  <c r="H590" i="13"/>
  <c r="I590" i="13"/>
  <c r="J590" i="13"/>
  <c r="K590" i="13"/>
  <c r="L590" i="13"/>
  <c r="M590" i="13"/>
  <c r="BN1209" i="10"/>
  <c r="Q590" i="13" s="1"/>
  <c r="O590" i="13"/>
  <c r="R590" i="13"/>
  <c r="AB590" i="13"/>
  <c r="AC590" i="13"/>
  <c r="AD590" i="13"/>
  <c r="AE590" i="13"/>
  <c r="AF590" i="13"/>
  <c r="AX1210" i="10"/>
  <c r="A591" i="13" s="1"/>
  <c r="B591" i="13"/>
  <c r="AZ1210" i="10"/>
  <c r="H591" i="13"/>
  <c r="I591" i="13"/>
  <c r="J591" i="13"/>
  <c r="K591" i="13"/>
  <c r="L591" i="13"/>
  <c r="M591" i="13"/>
  <c r="BN1210" i="10"/>
  <c r="BP1210" i="10" s="1"/>
  <c r="S591" i="13" s="1"/>
  <c r="O591" i="13"/>
  <c r="R591" i="13"/>
  <c r="AA591" i="13"/>
  <c r="AB591" i="13"/>
  <c r="AC591" i="13"/>
  <c r="AD591" i="13"/>
  <c r="AE591" i="13"/>
  <c r="AF591" i="13"/>
  <c r="AX1211" i="10"/>
  <c r="A592" i="13" s="1"/>
  <c r="B592" i="13"/>
  <c r="AZ1211" i="10"/>
  <c r="BU1211" i="10" s="1"/>
  <c r="X592" i="13" s="1"/>
  <c r="H592" i="13"/>
  <c r="I592" i="13"/>
  <c r="J592" i="13"/>
  <c r="K592" i="13"/>
  <c r="L592" i="13"/>
  <c r="M592" i="13"/>
  <c r="BN1211" i="10"/>
  <c r="Q592" i="13" s="1"/>
  <c r="O592" i="13"/>
  <c r="R592" i="13"/>
  <c r="AB592" i="13"/>
  <c r="AC592" i="13"/>
  <c r="AD592" i="13"/>
  <c r="AE592" i="13"/>
  <c r="AF592" i="13"/>
  <c r="AX1212" i="10"/>
  <c r="A593" i="13" s="1"/>
  <c r="B593" i="13"/>
  <c r="AZ1212" i="10"/>
  <c r="BD1212" i="10" s="1"/>
  <c r="G593" i="13" s="1"/>
  <c r="H593" i="13"/>
  <c r="I593" i="13"/>
  <c r="J593" i="13"/>
  <c r="K593" i="13"/>
  <c r="L593" i="13"/>
  <c r="M593" i="13"/>
  <c r="BN1212" i="10"/>
  <c r="Q593" i="13" s="1"/>
  <c r="O593" i="13"/>
  <c r="R593" i="13"/>
  <c r="AA593" i="13"/>
  <c r="AB593" i="13"/>
  <c r="AD593" i="13"/>
  <c r="AE593" i="13"/>
  <c r="AF593" i="13"/>
  <c r="AX1213" i="10"/>
  <c r="A594" i="13" s="1"/>
  <c r="B594" i="13"/>
  <c r="AZ1213" i="10"/>
  <c r="BA1213" i="10" s="1"/>
  <c r="D594" i="13" s="1"/>
  <c r="H594" i="13"/>
  <c r="I594" i="13"/>
  <c r="J594" i="13"/>
  <c r="K594" i="13"/>
  <c r="L594" i="13"/>
  <c r="M594" i="13"/>
  <c r="BN1213" i="10"/>
  <c r="Q594" i="13" s="1"/>
  <c r="O594" i="13"/>
  <c r="R594" i="13"/>
  <c r="AB594" i="13"/>
  <c r="AC594" i="13"/>
  <c r="AD594" i="13"/>
  <c r="AE594" i="13"/>
  <c r="AF594" i="13"/>
  <c r="AX1214" i="10"/>
  <c r="A595" i="13" s="1"/>
  <c r="B595" i="13"/>
  <c r="AZ1214" i="10"/>
  <c r="BD1214" i="10" s="1"/>
  <c r="G595" i="13" s="1"/>
  <c r="H595" i="13"/>
  <c r="I595" i="13"/>
  <c r="J595" i="13"/>
  <c r="K595" i="13"/>
  <c r="L595" i="13"/>
  <c r="M595" i="13"/>
  <c r="BN1214" i="10"/>
  <c r="O595" i="13"/>
  <c r="R595" i="13"/>
  <c r="AB595" i="13"/>
  <c r="AC595" i="13"/>
  <c r="AD595" i="13"/>
  <c r="AE595" i="13"/>
  <c r="AF595" i="13"/>
  <c r="B21" i="10"/>
  <c r="AX622" i="10" s="1"/>
  <c r="A3" i="13" s="1"/>
  <c r="B3" i="13"/>
  <c r="BH622" i="10"/>
  <c r="BI622" i="10"/>
  <c r="BR622" i="10"/>
  <c r="BT622" i="10"/>
  <c r="W3" i="13" s="1"/>
  <c r="B2" i="13"/>
  <c r="C2" i="13"/>
  <c r="D2" i="13"/>
  <c r="E2" i="13"/>
  <c r="F2" i="13"/>
  <c r="G2" i="13"/>
  <c r="H2" i="13"/>
  <c r="I2" i="13"/>
  <c r="J2" i="13"/>
  <c r="K2" i="13"/>
  <c r="L2" i="13"/>
  <c r="M2" i="13"/>
  <c r="N2" i="13"/>
  <c r="O2" i="13"/>
  <c r="P2" i="13"/>
  <c r="Q2" i="13"/>
  <c r="R2" i="13"/>
  <c r="S2" i="13"/>
  <c r="T2" i="13"/>
  <c r="U2" i="13"/>
  <c r="V2" i="13"/>
  <c r="W2" i="13"/>
  <c r="X2" i="13"/>
  <c r="Y2" i="13"/>
  <c r="AG2" i="13"/>
  <c r="K751" i="10"/>
  <c r="K761" i="10"/>
  <c r="K760" i="10"/>
  <c r="K759" i="10"/>
  <c r="K758" i="10"/>
  <c r="K757" i="10"/>
  <c r="K756" i="10"/>
  <c r="K755" i="10"/>
  <c r="K754" i="10"/>
  <c r="K753" i="10"/>
  <c r="K752" i="10"/>
  <c r="K738" i="10"/>
  <c r="K748" i="10"/>
  <c r="K747" i="10"/>
  <c r="K746" i="10"/>
  <c r="K745" i="10"/>
  <c r="K744" i="10"/>
  <c r="K743" i="10"/>
  <c r="K742" i="10"/>
  <c r="K741" i="10"/>
  <c r="K740" i="10"/>
  <c r="K739" i="10"/>
  <c r="K736" i="10"/>
  <c r="K735" i="10"/>
  <c r="K734" i="10"/>
  <c r="K733" i="10"/>
  <c r="K732" i="10"/>
  <c r="K731" i="10"/>
  <c r="K730" i="10"/>
  <c r="K729" i="10"/>
  <c r="K728" i="10"/>
  <c r="K727" i="10"/>
  <c r="K726" i="10"/>
  <c r="H752" i="10"/>
  <c r="I752" i="10"/>
  <c r="L752" i="10"/>
  <c r="H753" i="10"/>
  <c r="I753" i="10"/>
  <c r="L753" i="10"/>
  <c r="H754" i="10"/>
  <c r="I754" i="10"/>
  <c r="L754" i="10"/>
  <c r="H755" i="10"/>
  <c r="I755" i="10"/>
  <c r="L755" i="10"/>
  <c r="H756" i="10"/>
  <c r="I756" i="10"/>
  <c r="L756" i="10"/>
  <c r="H757" i="10"/>
  <c r="I757" i="10"/>
  <c r="L757" i="10"/>
  <c r="H758" i="10"/>
  <c r="I758" i="10"/>
  <c r="L758" i="10"/>
  <c r="H759" i="10"/>
  <c r="I759" i="10"/>
  <c r="L759" i="10"/>
  <c r="H760" i="10"/>
  <c r="I760" i="10"/>
  <c r="L760" i="10"/>
  <c r="H761" i="10"/>
  <c r="I761" i="10"/>
  <c r="L761" i="10"/>
  <c r="H751" i="10"/>
  <c r="I751" i="10"/>
  <c r="L751" i="10"/>
  <c r="H739" i="10"/>
  <c r="I739" i="10"/>
  <c r="L739" i="10"/>
  <c r="H740" i="10"/>
  <c r="I740" i="10"/>
  <c r="L740" i="10"/>
  <c r="H741" i="10"/>
  <c r="I741" i="10"/>
  <c r="L741" i="10"/>
  <c r="H742" i="10"/>
  <c r="I742" i="10"/>
  <c r="L742" i="10"/>
  <c r="H743" i="10"/>
  <c r="I743" i="10"/>
  <c r="L743" i="10"/>
  <c r="H744" i="10"/>
  <c r="I744" i="10"/>
  <c r="L744" i="10"/>
  <c r="H745" i="10"/>
  <c r="I745" i="10"/>
  <c r="L745" i="10"/>
  <c r="H746" i="10"/>
  <c r="I746" i="10"/>
  <c r="L746" i="10"/>
  <c r="H747" i="10"/>
  <c r="I747" i="10"/>
  <c r="L747" i="10"/>
  <c r="H748" i="10"/>
  <c r="I748" i="10"/>
  <c r="L748" i="10"/>
  <c r="H738" i="10"/>
  <c r="I738" i="10"/>
  <c r="L738" i="10"/>
  <c r="H727" i="10"/>
  <c r="I727" i="10"/>
  <c r="L727" i="10"/>
  <c r="H728" i="10"/>
  <c r="I728" i="10"/>
  <c r="L728" i="10"/>
  <c r="H729" i="10"/>
  <c r="I729" i="10"/>
  <c r="L729" i="10"/>
  <c r="H730" i="10"/>
  <c r="I730" i="10"/>
  <c r="L730" i="10"/>
  <c r="H731" i="10"/>
  <c r="I731" i="10"/>
  <c r="L731" i="10"/>
  <c r="H732" i="10"/>
  <c r="I732" i="10"/>
  <c r="L732" i="10"/>
  <c r="H733" i="10"/>
  <c r="I733" i="10"/>
  <c r="L733" i="10"/>
  <c r="H734" i="10"/>
  <c r="I734" i="10"/>
  <c r="L734" i="10"/>
  <c r="H735" i="10"/>
  <c r="I735" i="10"/>
  <c r="L735" i="10"/>
  <c r="H736" i="10"/>
  <c r="I736" i="10"/>
  <c r="L736" i="10"/>
  <c r="H726" i="10"/>
  <c r="I726" i="10"/>
  <c r="L726" i="10"/>
  <c r="K723" i="10"/>
  <c r="K722" i="10"/>
  <c r="K721" i="10"/>
  <c r="K720" i="10"/>
  <c r="K719" i="10"/>
  <c r="K718" i="10"/>
  <c r="K717" i="10"/>
  <c r="K716" i="10"/>
  <c r="K715" i="10"/>
  <c r="K714" i="10"/>
  <c r="K713" i="10"/>
  <c r="K711" i="10"/>
  <c r="K710" i="10"/>
  <c r="K709" i="10"/>
  <c r="K708" i="10"/>
  <c r="K707" i="10"/>
  <c r="K706" i="10"/>
  <c r="K705" i="10"/>
  <c r="K704" i="10"/>
  <c r="K703" i="10"/>
  <c r="K702" i="10"/>
  <c r="K701" i="10"/>
  <c r="K698" i="10"/>
  <c r="K697" i="10"/>
  <c r="K696" i="10"/>
  <c r="K695" i="10"/>
  <c r="K694" i="10"/>
  <c r="K693" i="10"/>
  <c r="K692" i="10"/>
  <c r="K691" i="10"/>
  <c r="K690" i="10"/>
  <c r="K689" i="10"/>
  <c r="K688" i="10"/>
  <c r="K686" i="10"/>
  <c r="K685" i="10"/>
  <c r="K684" i="10"/>
  <c r="K683" i="10"/>
  <c r="K682" i="10"/>
  <c r="K681" i="10"/>
  <c r="K680" i="10"/>
  <c r="K679" i="10"/>
  <c r="K678" i="10"/>
  <c r="K677" i="10"/>
  <c r="K676" i="10"/>
  <c r="H714" i="10"/>
  <c r="I714" i="10"/>
  <c r="L714" i="10"/>
  <c r="H715" i="10"/>
  <c r="I715" i="10"/>
  <c r="L715" i="10"/>
  <c r="H716" i="10"/>
  <c r="I716" i="10"/>
  <c r="L716" i="10"/>
  <c r="H717" i="10"/>
  <c r="I717" i="10"/>
  <c r="L717" i="10"/>
  <c r="H718" i="10"/>
  <c r="I718" i="10"/>
  <c r="L718" i="10"/>
  <c r="H719" i="10"/>
  <c r="I719" i="10"/>
  <c r="L719" i="10"/>
  <c r="H720" i="10"/>
  <c r="I720" i="10"/>
  <c r="L720" i="10"/>
  <c r="H721" i="10"/>
  <c r="I721" i="10"/>
  <c r="L721" i="10"/>
  <c r="H722" i="10"/>
  <c r="I722" i="10"/>
  <c r="L722" i="10"/>
  <c r="H723" i="10"/>
  <c r="I723" i="10"/>
  <c r="L723" i="10"/>
  <c r="H713" i="10"/>
  <c r="I713" i="10"/>
  <c r="L713" i="10"/>
  <c r="H702" i="10"/>
  <c r="I702" i="10"/>
  <c r="L702" i="10"/>
  <c r="H703" i="10"/>
  <c r="I703" i="10"/>
  <c r="L703" i="10"/>
  <c r="H704" i="10"/>
  <c r="I704" i="10"/>
  <c r="L704" i="10"/>
  <c r="H705" i="10"/>
  <c r="I705" i="10"/>
  <c r="L705" i="10"/>
  <c r="H706" i="10"/>
  <c r="I706" i="10"/>
  <c r="L706" i="10"/>
  <c r="H707" i="10"/>
  <c r="I707" i="10"/>
  <c r="L707" i="10"/>
  <c r="H708" i="10"/>
  <c r="I708" i="10"/>
  <c r="L708" i="10"/>
  <c r="H709" i="10"/>
  <c r="I709" i="10"/>
  <c r="L709" i="10"/>
  <c r="H710" i="10"/>
  <c r="I710" i="10"/>
  <c r="L710" i="10"/>
  <c r="H711" i="10"/>
  <c r="I711" i="10"/>
  <c r="L711" i="10"/>
  <c r="H701" i="10"/>
  <c r="I701" i="10"/>
  <c r="L701" i="10"/>
  <c r="H689" i="10"/>
  <c r="I689" i="10"/>
  <c r="L689" i="10"/>
  <c r="H690" i="10"/>
  <c r="I690" i="10"/>
  <c r="L690" i="10"/>
  <c r="H691" i="10"/>
  <c r="I691" i="10"/>
  <c r="L691" i="10"/>
  <c r="H692" i="10"/>
  <c r="I692" i="10"/>
  <c r="L692" i="10"/>
  <c r="H693" i="10"/>
  <c r="I693" i="10"/>
  <c r="L693" i="10"/>
  <c r="H694" i="10"/>
  <c r="I694" i="10"/>
  <c r="L694" i="10"/>
  <c r="H695" i="10"/>
  <c r="I695" i="10"/>
  <c r="L695" i="10"/>
  <c r="H696" i="10"/>
  <c r="I696" i="10"/>
  <c r="L696" i="10"/>
  <c r="H697" i="10"/>
  <c r="I697" i="10"/>
  <c r="L697" i="10"/>
  <c r="H698" i="10"/>
  <c r="I698" i="10"/>
  <c r="L698" i="10"/>
  <c r="H688" i="10"/>
  <c r="I688" i="10"/>
  <c r="L688" i="10"/>
  <c r="H677" i="10"/>
  <c r="I677" i="10"/>
  <c r="L677" i="10"/>
  <c r="H678" i="10"/>
  <c r="I678" i="10"/>
  <c r="L678" i="10"/>
  <c r="H679" i="10"/>
  <c r="I679" i="10"/>
  <c r="L679" i="10"/>
  <c r="H680" i="10"/>
  <c r="I680" i="10"/>
  <c r="L680" i="10"/>
  <c r="H681" i="10"/>
  <c r="I681" i="10"/>
  <c r="L681" i="10"/>
  <c r="H682" i="10"/>
  <c r="I682" i="10"/>
  <c r="L682" i="10"/>
  <c r="H683" i="10"/>
  <c r="I683" i="10"/>
  <c r="L683" i="10"/>
  <c r="H684" i="10"/>
  <c r="I684" i="10"/>
  <c r="L684" i="10"/>
  <c r="H685" i="10"/>
  <c r="I685" i="10"/>
  <c r="L685" i="10"/>
  <c r="H686" i="10"/>
  <c r="I686" i="10"/>
  <c r="L686" i="10"/>
  <c r="H676" i="10"/>
  <c r="I676" i="10"/>
  <c r="L676" i="10"/>
  <c r="H663" i="10"/>
  <c r="I663" i="10"/>
  <c r="L663" i="10"/>
  <c r="K663" i="10"/>
  <c r="H664" i="10"/>
  <c r="I664" i="10"/>
  <c r="L664" i="10"/>
  <c r="K664" i="10"/>
  <c r="H665" i="10"/>
  <c r="I665" i="10"/>
  <c r="L665" i="10"/>
  <c r="K665" i="10"/>
  <c r="H666" i="10"/>
  <c r="I666" i="10"/>
  <c r="L666" i="10"/>
  <c r="K666" i="10"/>
  <c r="H667" i="10"/>
  <c r="I667" i="10"/>
  <c r="L667" i="10"/>
  <c r="K667" i="10"/>
  <c r="H668" i="10"/>
  <c r="I668" i="10"/>
  <c r="L668" i="10"/>
  <c r="K668" i="10"/>
  <c r="H669" i="10"/>
  <c r="I669" i="10"/>
  <c r="L669" i="10"/>
  <c r="K669" i="10"/>
  <c r="H670" i="10"/>
  <c r="I670" i="10"/>
  <c r="L670" i="10"/>
  <c r="K670" i="10"/>
  <c r="H671" i="10"/>
  <c r="I671" i="10"/>
  <c r="L671" i="10"/>
  <c r="K671" i="10"/>
  <c r="H672" i="10"/>
  <c r="I672" i="10"/>
  <c r="L672" i="10"/>
  <c r="K672" i="10"/>
  <c r="H673" i="10"/>
  <c r="I673" i="10"/>
  <c r="L673" i="10"/>
  <c r="K673" i="10"/>
  <c r="H662" i="10"/>
  <c r="I662" i="10"/>
  <c r="L662" i="10"/>
  <c r="K662" i="10"/>
  <c r="H650" i="10"/>
  <c r="I650" i="10"/>
  <c r="L650" i="10"/>
  <c r="K650" i="10"/>
  <c r="H651" i="10"/>
  <c r="I651" i="10"/>
  <c r="L651" i="10"/>
  <c r="K651" i="10"/>
  <c r="H652" i="10"/>
  <c r="I652" i="10"/>
  <c r="L652" i="10"/>
  <c r="K652" i="10"/>
  <c r="H653" i="10"/>
  <c r="I653" i="10"/>
  <c r="L653" i="10"/>
  <c r="K653" i="10"/>
  <c r="H654" i="10"/>
  <c r="I654" i="10"/>
  <c r="L654" i="10"/>
  <c r="K654" i="10"/>
  <c r="H655" i="10"/>
  <c r="I655" i="10"/>
  <c r="L655" i="10"/>
  <c r="K655" i="10"/>
  <c r="H656" i="10"/>
  <c r="I656" i="10"/>
  <c r="L656" i="10"/>
  <c r="K656" i="10"/>
  <c r="H657" i="10"/>
  <c r="I657" i="10"/>
  <c r="L657" i="10"/>
  <c r="K657" i="10"/>
  <c r="H658" i="10"/>
  <c r="I658" i="10"/>
  <c r="L658" i="10"/>
  <c r="K658" i="10"/>
  <c r="H659" i="10"/>
  <c r="I659" i="10"/>
  <c r="L659" i="10"/>
  <c r="K659" i="10"/>
  <c r="H660" i="10"/>
  <c r="I660" i="10"/>
  <c r="L660" i="10"/>
  <c r="K660" i="10"/>
  <c r="H649" i="10"/>
  <c r="I649" i="10"/>
  <c r="L649" i="10"/>
  <c r="K649" i="10"/>
  <c r="K646" i="10"/>
  <c r="K645" i="10"/>
  <c r="K644" i="10"/>
  <c r="K643" i="10"/>
  <c r="K642" i="10"/>
  <c r="K641" i="10"/>
  <c r="K640" i="10"/>
  <c r="K639" i="10"/>
  <c r="K638" i="10"/>
  <c r="K637" i="10"/>
  <c r="K636" i="10"/>
  <c r="K635" i="10"/>
  <c r="H636" i="10"/>
  <c r="I636" i="10"/>
  <c r="L636" i="10"/>
  <c r="H637" i="10"/>
  <c r="I637" i="10"/>
  <c r="L637" i="10"/>
  <c r="H638" i="10"/>
  <c r="I638" i="10"/>
  <c r="L638" i="10"/>
  <c r="H639" i="10"/>
  <c r="I639" i="10"/>
  <c r="L639" i="10"/>
  <c r="H640" i="10"/>
  <c r="I640" i="10"/>
  <c r="L640" i="10"/>
  <c r="H641" i="10"/>
  <c r="I641" i="10"/>
  <c r="L641" i="10"/>
  <c r="H642" i="10"/>
  <c r="I642" i="10"/>
  <c r="L642" i="10"/>
  <c r="H643" i="10"/>
  <c r="I643" i="10"/>
  <c r="L643" i="10"/>
  <c r="H644" i="10"/>
  <c r="I644" i="10"/>
  <c r="L644" i="10"/>
  <c r="H645" i="10"/>
  <c r="I645" i="10"/>
  <c r="L645" i="10"/>
  <c r="H646" i="10"/>
  <c r="I646" i="10"/>
  <c r="L646" i="10"/>
  <c r="H635" i="10"/>
  <c r="I635" i="10"/>
  <c r="L635" i="10"/>
  <c r="H623" i="10"/>
  <c r="I623" i="10"/>
  <c r="L623" i="10"/>
  <c r="K623" i="10"/>
  <c r="H624" i="10"/>
  <c r="I624" i="10"/>
  <c r="L624" i="10"/>
  <c r="K624" i="10"/>
  <c r="H625" i="10"/>
  <c r="I625" i="10"/>
  <c r="L625" i="10"/>
  <c r="K625" i="10"/>
  <c r="H626" i="10"/>
  <c r="I626" i="10"/>
  <c r="L626" i="10"/>
  <c r="K626" i="10"/>
  <c r="H627" i="10"/>
  <c r="I627" i="10"/>
  <c r="L627" i="10"/>
  <c r="K627" i="10"/>
  <c r="H628" i="10"/>
  <c r="I628" i="10"/>
  <c r="L628" i="10"/>
  <c r="K628" i="10"/>
  <c r="H629" i="10"/>
  <c r="I629" i="10"/>
  <c r="L629" i="10"/>
  <c r="K629" i="10"/>
  <c r="H630" i="10"/>
  <c r="I630" i="10"/>
  <c r="L630" i="10"/>
  <c r="K630" i="10"/>
  <c r="H631" i="10"/>
  <c r="I631" i="10"/>
  <c r="L631" i="10"/>
  <c r="K631" i="10"/>
  <c r="H632" i="10"/>
  <c r="I632" i="10"/>
  <c r="L632" i="10"/>
  <c r="K632" i="10"/>
  <c r="H633" i="10"/>
  <c r="I633" i="10"/>
  <c r="L633" i="10"/>
  <c r="K633" i="10"/>
  <c r="H622" i="10"/>
  <c r="I622" i="10"/>
  <c r="L622" i="10"/>
  <c r="K622" i="10"/>
  <c r="F673" i="10"/>
  <c r="F660" i="10"/>
  <c r="F640" i="10"/>
  <c r="F642" i="10"/>
  <c r="F644" i="10"/>
  <c r="F646" i="10"/>
  <c r="F623" i="10"/>
  <c r="F625" i="10"/>
  <c r="F627" i="10"/>
  <c r="F629" i="10"/>
  <c r="F631" i="10"/>
  <c r="F633" i="10"/>
  <c r="BA574" i="10"/>
  <c r="BF574" i="10" s="1"/>
  <c r="BM574" i="10" s="1"/>
  <c r="BA575" i="10"/>
  <c r="BF575" i="10" s="1"/>
  <c r="BM575" i="10" s="1"/>
  <c r="BA576" i="10"/>
  <c r="BF576" i="10" s="1"/>
  <c r="BM576" i="10" s="1"/>
  <c r="BA577" i="10"/>
  <c r="BF577" i="10" s="1"/>
  <c r="BM577" i="10" s="1"/>
  <c r="BA578" i="10"/>
  <c r="BF578" i="10" s="1"/>
  <c r="BM578" i="10" s="1"/>
  <c r="BA579" i="10"/>
  <c r="BF579" i="10" s="1"/>
  <c r="BM579" i="10" s="1"/>
  <c r="BA580" i="10"/>
  <c r="BF580" i="10" s="1"/>
  <c r="BM580" i="10" s="1"/>
  <c r="BA581" i="10"/>
  <c r="BF581" i="10" s="1"/>
  <c r="BM581" i="10" s="1"/>
  <c r="BA583" i="10"/>
  <c r="BF583" i="10" s="1"/>
  <c r="BM583" i="10" s="1"/>
  <c r="BA573" i="10"/>
  <c r="BF573" i="10" s="1"/>
  <c r="BM573" i="10" s="1"/>
  <c r="BA582" i="10"/>
  <c r="BF582" i="10" s="1"/>
  <c r="BM582" i="10" s="1"/>
  <c r="BA584" i="10"/>
  <c r="BF584" i="10" s="1"/>
  <c r="BM584" i="10" s="1"/>
  <c r="BB574" i="10"/>
  <c r="BG574" i="10" s="1"/>
  <c r="BN574" i="10" s="1"/>
  <c r="BB575" i="10"/>
  <c r="BG575" i="10" s="1"/>
  <c r="BN575" i="10" s="1"/>
  <c r="BB576" i="10"/>
  <c r="BG576" i="10" s="1"/>
  <c r="BN576" i="10" s="1"/>
  <c r="BB577" i="10"/>
  <c r="BG577" i="10" s="1"/>
  <c r="BN577" i="10" s="1"/>
  <c r="BB578" i="10"/>
  <c r="BG578" i="10" s="1"/>
  <c r="BN578" i="10" s="1"/>
  <c r="BB579" i="10"/>
  <c r="BG579" i="10" s="1"/>
  <c r="BN579" i="10" s="1"/>
  <c r="BB580" i="10"/>
  <c r="BG580" i="10" s="1"/>
  <c r="BN580" i="10" s="1"/>
  <c r="BB581" i="10"/>
  <c r="BG581" i="10" s="1"/>
  <c r="BN581" i="10" s="1"/>
  <c r="BB583" i="10"/>
  <c r="BG583" i="10" s="1"/>
  <c r="BN583" i="10" s="1"/>
  <c r="BB573" i="10"/>
  <c r="BG573" i="10" s="1"/>
  <c r="BN573" i="10" s="1"/>
  <c r="BB582" i="10"/>
  <c r="BG582" i="10" s="1"/>
  <c r="BN582" i="10" s="1"/>
  <c r="BB584" i="10"/>
  <c r="BG584" i="10" s="1"/>
  <c r="BN584" i="10" s="1"/>
  <c r="BC574" i="10"/>
  <c r="BH574" i="10" s="1"/>
  <c r="BO574" i="10" s="1"/>
  <c r="BC575" i="10"/>
  <c r="BH575" i="10" s="1"/>
  <c r="BO575" i="10" s="1"/>
  <c r="BC576" i="10"/>
  <c r="BH576" i="10" s="1"/>
  <c r="BO576" i="10" s="1"/>
  <c r="BC577" i="10"/>
  <c r="BH577" i="10" s="1"/>
  <c r="BO577" i="10" s="1"/>
  <c r="BC578" i="10"/>
  <c r="BH578" i="10" s="1"/>
  <c r="BO578" i="10" s="1"/>
  <c r="BC579" i="10"/>
  <c r="BH579" i="10" s="1"/>
  <c r="BO579" i="10" s="1"/>
  <c r="BC580" i="10"/>
  <c r="BH580" i="10" s="1"/>
  <c r="BO580" i="10" s="1"/>
  <c r="BC581" i="10"/>
  <c r="BH581" i="10" s="1"/>
  <c r="BO581" i="10" s="1"/>
  <c r="BC583" i="10"/>
  <c r="BH583" i="10" s="1"/>
  <c r="BO583" i="10" s="1"/>
  <c r="BC573" i="10"/>
  <c r="BH573" i="10" s="1"/>
  <c r="BO573" i="10" s="1"/>
  <c r="BC582" i="10"/>
  <c r="BH582" i="10" s="1"/>
  <c r="BO582" i="10" s="1"/>
  <c r="BC584" i="10"/>
  <c r="BH584" i="10" s="1"/>
  <c r="BO584" i="10" s="1"/>
  <c r="AZ574" i="10"/>
  <c r="BE574" i="10" s="1"/>
  <c r="BL574" i="10" s="1"/>
  <c r="AZ575" i="10"/>
  <c r="BE575" i="10" s="1"/>
  <c r="BL575" i="10" s="1"/>
  <c r="AZ576" i="10"/>
  <c r="BE576" i="10" s="1"/>
  <c r="BL576" i="10" s="1"/>
  <c r="AZ577" i="10"/>
  <c r="BE577" i="10" s="1"/>
  <c r="BL577" i="10" s="1"/>
  <c r="AZ578" i="10"/>
  <c r="BE578" i="10" s="1"/>
  <c r="BL578" i="10" s="1"/>
  <c r="AZ579" i="10"/>
  <c r="BE579" i="10" s="1"/>
  <c r="BL579" i="10" s="1"/>
  <c r="AZ580" i="10"/>
  <c r="BE580" i="10" s="1"/>
  <c r="BL580" i="10" s="1"/>
  <c r="AZ581" i="10"/>
  <c r="BE581" i="10" s="1"/>
  <c r="BL581" i="10" s="1"/>
  <c r="AZ583" i="10"/>
  <c r="BE583" i="10" s="1"/>
  <c r="BL583" i="10" s="1"/>
  <c r="AZ573" i="10"/>
  <c r="BE573" i="10" s="1"/>
  <c r="BL573" i="10" s="1"/>
  <c r="AZ582" i="10"/>
  <c r="BE582" i="10" s="1"/>
  <c r="BL582" i="10" s="1"/>
  <c r="AZ584" i="10"/>
  <c r="BE584" i="10" s="1"/>
  <c r="BL584" i="10" s="1"/>
  <c r="CF540" i="10"/>
  <c r="CF543" i="10"/>
  <c r="CF542" i="10"/>
  <c r="CF541" i="10"/>
  <c r="CE540" i="10"/>
  <c r="CE543" i="10"/>
  <c r="CE542" i="10"/>
  <c r="CE541" i="10"/>
  <c r="CD540" i="10"/>
  <c r="CD543" i="10"/>
  <c r="CD542" i="10"/>
  <c r="CD541" i="10"/>
  <c r="CC540" i="10"/>
  <c r="CC543" i="10"/>
  <c r="CC542" i="10"/>
  <c r="CC541" i="10"/>
  <c r="CB543" i="10"/>
  <c r="CB542" i="10"/>
  <c r="CB541" i="10"/>
  <c r="CB540" i="10"/>
  <c r="BY543" i="10"/>
  <c r="BY542" i="10"/>
  <c r="BY541" i="10"/>
  <c r="BY540" i="10"/>
  <c r="BX543" i="10"/>
  <c r="BX542" i="10"/>
  <c r="BX541" i="10"/>
  <c r="BX540" i="10"/>
  <c r="BT543" i="10"/>
  <c r="BT542" i="10"/>
  <c r="BT541" i="10"/>
  <c r="BT540" i="10"/>
  <c r="BS543" i="10"/>
  <c r="BS542" i="10"/>
  <c r="BS541" i="10"/>
  <c r="BS540" i="10"/>
  <c r="BQ543" i="10"/>
  <c r="BQ542" i="10"/>
  <c r="BQ541" i="10"/>
  <c r="BQ540" i="10"/>
  <c r="BP543" i="10"/>
  <c r="BP542" i="10"/>
  <c r="BP541" i="10"/>
  <c r="BP540" i="10"/>
  <c r="BN543" i="10"/>
  <c r="BN542" i="10"/>
  <c r="BN541" i="10"/>
  <c r="BN540" i="10"/>
  <c r="BM543" i="10"/>
  <c r="BM542" i="10"/>
  <c r="BM541" i="10"/>
  <c r="BM540" i="10"/>
  <c r="BA543" i="10"/>
  <c r="BA542" i="10"/>
  <c r="BA541" i="10"/>
  <c r="BA540" i="10"/>
  <c r="BC543" i="10"/>
  <c r="BC542" i="10"/>
  <c r="BC541" i="10"/>
  <c r="BC540" i="10"/>
  <c r="Z177" i="10"/>
  <c r="AT61" i="10"/>
  <c r="AH61" i="10"/>
  <c r="AS61" i="10"/>
  <c r="AG61" i="10"/>
  <c r="AR61" i="10"/>
  <c r="AF61" i="10"/>
  <c r="AQ61" i="10"/>
  <c r="AE61" i="10"/>
  <c r="V61" i="10"/>
  <c r="U61" i="10"/>
  <c r="T61" i="10"/>
  <c r="S61" i="10"/>
  <c r="I61" i="10"/>
  <c r="J61" i="10"/>
  <c r="H61" i="10"/>
  <c r="G61" i="10"/>
  <c r="AO59" i="10"/>
  <c r="D23" i="12" s="1"/>
  <c r="AC59" i="10"/>
  <c r="C23" i="12" s="1"/>
  <c r="Q59" i="10"/>
  <c r="D22" i="12" s="1"/>
  <c r="AO58" i="10"/>
  <c r="BV543" i="10" s="1"/>
  <c r="C71" i="12" s="1"/>
  <c r="AC58" i="10"/>
  <c r="BV542" i="10" s="1"/>
  <c r="B71" i="12" s="1"/>
  <c r="Q58" i="10"/>
  <c r="BV541" i="10" s="1"/>
  <c r="C70" i="12" s="1"/>
  <c r="AU58" i="10"/>
  <c r="AI58" i="10"/>
  <c r="W58" i="10"/>
  <c r="K58" i="10"/>
  <c r="E59" i="10"/>
  <c r="C22" i="12" s="1"/>
  <c r="BV540" i="10"/>
  <c r="B70" i="12" s="1"/>
  <c r="Z125" i="10"/>
  <c r="Z379" i="10" s="1"/>
  <c r="B125" i="10"/>
  <c r="B501" i="10" s="1"/>
  <c r="Z74" i="10"/>
  <c r="Z254" i="10" s="1"/>
  <c r="Z316" i="10" s="1"/>
  <c r="B74" i="10"/>
  <c r="B467" i="10" s="1"/>
  <c r="Z17" i="10"/>
  <c r="Z195" i="10" s="1"/>
  <c r="B17" i="10"/>
  <c r="B441" i="10" s="1"/>
  <c r="A16" i="10"/>
  <c r="A315" i="10" s="1"/>
  <c r="F671" i="10"/>
  <c r="F672" i="10"/>
  <c r="F658" i="10"/>
  <c r="F659" i="10"/>
  <c r="F645" i="10"/>
  <c r="F632" i="10"/>
  <c r="BH540" i="10"/>
  <c r="BG540" i="10"/>
  <c r="E160" i="10"/>
  <c r="BV548" i="10" s="1"/>
  <c r="B74" i="12" s="1"/>
  <c r="F739" i="10"/>
  <c r="F761" i="10"/>
  <c r="F748" i="10"/>
  <c r="F736" i="10"/>
  <c r="F760" i="10"/>
  <c r="F747" i="10"/>
  <c r="F735" i="10"/>
  <c r="F759" i="10"/>
  <c r="F746" i="10"/>
  <c r="F734" i="10"/>
  <c r="F758" i="10"/>
  <c r="F745" i="10"/>
  <c r="F733" i="10"/>
  <c r="F757" i="10"/>
  <c r="F744" i="10"/>
  <c r="F732" i="10"/>
  <c r="F756" i="10"/>
  <c r="F743" i="10"/>
  <c r="F731" i="10"/>
  <c r="F755" i="10"/>
  <c r="F742" i="10"/>
  <c r="F730" i="10"/>
  <c r="F754" i="10"/>
  <c r="F741" i="10"/>
  <c r="F729" i="10"/>
  <c r="F753" i="10"/>
  <c r="F740" i="10"/>
  <c r="F728" i="10"/>
  <c r="F752" i="10"/>
  <c r="F727" i="10"/>
  <c r="F751" i="10"/>
  <c r="F738" i="10"/>
  <c r="F726" i="10"/>
  <c r="BC610" i="10"/>
  <c r="BH610" i="10" s="1"/>
  <c r="BO610" i="10" s="1"/>
  <c r="BB610" i="10"/>
  <c r="BG610" i="10" s="1"/>
  <c r="BN610" i="10" s="1"/>
  <c r="BA610" i="10"/>
  <c r="BF610" i="10" s="1"/>
  <c r="BM610" i="10" s="1"/>
  <c r="AZ610" i="10"/>
  <c r="BE610" i="10" s="1"/>
  <c r="BL610" i="10" s="1"/>
  <c r="BC609" i="10"/>
  <c r="BH609" i="10" s="1"/>
  <c r="BO609" i="10" s="1"/>
  <c r="BB609" i="10"/>
  <c r="BG609" i="10" s="1"/>
  <c r="BN609" i="10" s="1"/>
  <c r="BA609" i="10"/>
  <c r="BF609" i="10" s="1"/>
  <c r="BM609" i="10" s="1"/>
  <c r="AZ609" i="10"/>
  <c r="BE609" i="10" s="1"/>
  <c r="BL609" i="10" s="1"/>
  <c r="BC608" i="10"/>
  <c r="BH608" i="10" s="1"/>
  <c r="BO608" i="10" s="1"/>
  <c r="BB608" i="10"/>
  <c r="BG608" i="10" s="1"/>
  <c r="BN608" i="10" s="1"/>
  <c r="BA608" i="10"/>
  <c r="BF608" i="10" s="1"/>
  <c r="BM608" i="10" s="1"/>
  <c r="AZ608" i="10"/>
  <c r="BE608" i="10" s="1"/>
  <c r="BL608" i="10" s="1"/>
  <c r="BC607" i="10"/>
  <c r="BH607" i="10" s="1"/>
  <c r="BO607" i="10" s="1"/>
  <c r="BB607" i="10"/>
  <c r="BG607" i="10" s="1"/>
  <c r="BN607" i="10" s="1"/>
  <c r="BA607" i="10"/>
  <c r="BF607" i="10" s="1"/>
  <c r="BM607" i="10" s="1"/>
  <c r="AZ607" i="10"/>
  <c r="BE607" i="10" s="1"/>
  <c r="BL607" i="10" s="1"/>
  <c r="BC606" i="10"/>
  <c r="BH606" i="10" s="1"/>
  <c r="BO606" i="10" s="1"/>
  <c r="BB606" i="10"/>
  <c r="BG606" i="10" s="1"/>
  <c r="BN606" i="10" s="1"/>
  <c r="BA606" i="10"/>
  <c r="BF606" i="10" s="1"/>
  <c r="BM606" i="10" s="1"/>
  <c r="AZ606" i="10"/>
  <c r="BE606" i="10" s="1"/>
  <c r="BL606" i="10" s="1"/>
  <c r="BC605" i="10"/>
  <c r="BH605" i="10" s="1"/>
  <c r="BO605" i="10" s="1"/>
  <c r="BB605" i="10"/>
  <c r="BG605" i="10" s="1"/>
  <c r="BN605" i="10" s="1"/>
  <c r="BA605" i="10"/>
  <c r="BF605" i="10" s="1"/>
  <c r="BM605" i="10" s="1"/>
  <c r="AZ605" i="10"/>
  <c r="BE605" i="10" s="1"/>
  <c r="BL605" i="10" s="1"/>
  <c r="BC604" i="10"/>
  <c r="BH604" i="10" s="1"/>
  <c r="BO604" i="10" s="1"/>
  <c r="BB604" i="10"/>
  <c r="BG604" i="10" s="1"/>
  <c r="BN604" i="10" s="1"/>
  <c r="BA604" i="10"/>
  <c r="BF604" i="10" s="1"/>
  <c r="BM604" i="10" s="1"/>
  <c r="AZ604" i="10"/>
  <c r="BE604" i="10" s="1"/>
  <c r="BL604" i="10" s="1"/>
  <c r="BC603" i="10"/>
  <c r="BH603" i="10" s="1"/>
  <c r="BO603" i="10" s="1"/>
  <c r="BB603" i="10"/>
  <c r="BG603" i="10" s="1"/>
  <c r="BN603" i="10" s="1"/>
  <c r="BA603" i="10"/>
  <c r="BF603" i="10" s="1"/>
  <c r="BM603" i="10" s="1"/>
  <c r="AZ603" i="10"/>
  <c r="BE603" i="10" s="1"/>
  <c r="BL603" i="10" s="1"/>
  <c r="BC602" i="10"/>
  <c r="BH602" i="10" s="1"/>
  <c r="BO602" i="10" s="1"/>
  <c r="BB602" i="10"/>
  <c r="BG602" i="10" s="1"/>
  <c r="BN602" i="10" s="1"/>
  <c r="BA602" i="10"/>
  <c r="BF602" i="10" s="1"/>
  <c r="BM602" i="10" s="1"/>
  <c r="AZ602" i="10"/>
  <c r="BE602" i="10" s="1"/>
  <c r="BL602" i="10" s="1"/>
  <c r="AZ601" i="10"/>
  <c r="BE601" i="10" s="1"/>
  <c r="BL601" i="10" s="1"/>
  <c r="BC601" i="10"/>
  <c r="BH601" i="10" s="1"/>
  <c r="BO601" i="10" s="1"/>
  <c r="BB601" i="10"/>
  <c r="BG601" i="10" s="1"/>
  <c r="BN601" i="10" s="1"/>
  <c r="BA601" i="10"/>
  <c r="BF601" i="10" s="1"/>
  <c r="BM601" i="10" s="1"/>
  <c r="B66" i="10"/>
  <c r="AZ611" i="10" s="1"/>
  <c r="Q160" i="10"/>
  <c r="BV549" i="10" s="1"/>
  <c r="C74" i="12" s="1"/>
  <c r="AO109" i="10"/>
  <c r="BV547" i="10" s="1"/>
  <c r="C73" i="12" s="1"/>
  <c r="BW552" i="10"/>
  <c r="BX549" i="10"/>
  <c r="BX550" i="10"/>
  <c r="BX547" i="10"/>
  <c r="BX548" i="10"/>
  <c r="BY549" i="10"/>
  <c r="BY550" i="10"/>
  <c r="BY547" i="10"/>
  <c r="BY548" i="10"/>
  <c r="CA552" i="10"/>
  <c r="CB549" i="10"/>
  <c r="CB550" i="10"/>
  <c r="CB547" i="10"/>
  <c r="CB548" i="10"/>
  <c r="CC549" i="10"/>
  <c r="CC550" i="10"/>
  <c r="CC547" i="10"/>
  <c r="CC548" i="10"/>
  <c r="CD549" i="10"/>
  <c r="CD550" i="10"/>
  <c r="CD547" i="10"/>
  <c r="CD548" i="10"/>
  <c r="CE549" i="10"/>
  <c r="CE550" i="10"/>
  <c r="CE547" i="10"/>
  <c r="CE548" i="10"/>
  <c r="CF549" i="10"/>
  <c r="CF550" i="10"/>
  <c r="CF547" i="10"/>
  <c r="CF548" i="10"/>
  <c r="BQ549" i="10"/>
  <c r="BQ550" i="10"/>
  <c r="BS549" i="10"/>
  <c r="BS550" i="10"/>
  <c r="BT549" i="10"/>
  <c r="BT550" i="10"/>
  <c r="BP549" i="10"/>
  <c r="BP550" i="10"/>
  <c r="CF551" i="10"/>
  <c r="CF546" i="10"/>
  <c r="CF545" i="10"/>
  <c r="CF544" i="10"/>
  <c r="CE551" i="10"/>
  <c r="CD551" i="10"/>
  <c r="CC551" i="10"/>
  <c r="CB551" i="10"/>
  <c r="BY551" i="10"/>
  <c r="BX551" i="10"/>
  <c r="BX544" i="10"/>
  <c r="BX545" i="10"/>
  <c r="BX546" i="10"/>
  <c r="E109" i="10"/>
  <c r="BV544" i="10" s="1"/>
  <c r="B72" i="12" s="1"/>
  <c r="Q109" i="10"/>
  <c r="BV545" i="10" s="1"/>
  <c r="C72" i="12" s="1"/>
  <c r="AC109" i="10"/>
  <c r="BV546" i="10" s="1"/>
  <c r="B73" i="12" s="1"/>
  <c r="AC160" i="10"/>
  <c r="BV550" i="10" s="1"/>
  <c r="B75" i="12" s="1"/>
  <c r="BT551" i="10"/>
  <c r="BT548" i="10"/>
  <c r="BT547" i="10"/>
  <c r="BT546" i="10"/>
  <c r="BS551" i="10"/>
  <c r="BS548" i="10"/>
  <c r="BQ551" i="10"/>
  <c r="BQ548" i="10"/>
  <c r="BP551" i="10"/>
  <c r="BP548" i="10"/>
  <c r="BT545" i="10"/>
  <c r="BT544" i="10"/>
  <c r="BM547" i="10"/>
  <c r="BM550" i="10"/>
  <c r="BM549" i="10"/>
  <c r="BN547" i="10"/>
  <c r="BN550" i="10"/>
  <c r="BN549" i="10"/>
  <c r="AC161" i="10"/>
  <c r="C27" i="12" s="1"/>
  <c r="Q161" i="10"/>
  <c r="D26" i="12" s="1"/>
  <c r="AO110" i="10"/>
  <c r="D25" i="12" s="1"/>
  <c r="BN551" i="10"/>
  <c r="BM551" i="10"/>
  <c r="BN548" i="10"/>
  <c r="BM548" i="10"/>
  <c r="AN529" i="10"/>
  <c r="B529" i="10"/>
  <c r="AT524" i="10"/>
  <c r="AS524" i="10"/>
  <c r="AR524" i="10"/>
  <c r="AQ524" i="10"/>
  <c r="AH524" i="10"/>
  <c r="AG524" i="10"/>
  <c r="AF524" i="10"/>
  <c r="AE524" i="10"/>
  <c r="V524" i="10"/>
  <c r="U524" i="10"/>
  <c r="T524" i="10"/>
  <c r="S524" i="10"/>
  <c r="AO522" i="10"/>
  <c r="AC522" i="10"/>
  <c r="Q522" i="10"/>
  <c r="AU521" i="10"/>
  <c r="AO521" i="10"/>
  <c r="BZ551" i="10" s="1"/>
  <c r="AI521" i="10"/>
  <c r="AC521" i="10"/>
  <c r="BZ550" i="10" s="1"/>
  <c r="W521" i="10"/>
  <c r="Q521" i="10"/>
  <c r="BZ549" i="10" s="1"/>
  <c r="BZ548" i="10"/>
  <c r="AN426" i="10"/>
  <c r="B426" i="10"/>
  <c r="H374" i="10"/>
  <c r="H373" i="10"/>
  <c r="H372" i="10"/>
  <c r="H371" i="10"/>
  <c r="A369" i="10"/>
  <c r="BA551" i="10"/>
  <c r="BC551" i="10"/>
  <c r="BC550" i="10"/>
  <c r="BC544" i="10"/>
  <c r="BC547" i="10"/>
  <c r="BA550" i="10"/>
  <c r="BA544" i="10"/>
  <c r="BA547" i="10"/>
  <c r="BA549" i="10"/>
  <c r="BC549" i="10"/>
  <c r="BC548" i="10"/>
  <c r="BA548" i="10"/>
  <c r="AN179" i="10"/>
  <c r="B179" i="10"/>
  <c r="AT163" i="10"/>
  <c r="AS163" i="10"/>
  <c r="AR163" i="10"/>
  <c r="AQ163" i="10"/>
  <c r="AH163" i="10"/>
  <c r="AG163" i="10"/>
  <c r="AF163" i="10"/>
  <c r="AE163" i="10"/>
  <c r="V163" i="10"/>
  <c r="U163" i="10"/>
  <c r="T163" i="10"/>
  <c r="S163" i="10"/>
  <c r="J163" i="10"/>
  <c r="I163" i="10"/>
  <c r="H163" i="10"/>
  <c r="G163" i="10"/>
  <c r="AO161" i="10"/>
  <c r="D27" i="12" s="1"/>
  <c r="E161" i="10"/>
  <c r="C26" i="12" s="1"/>
  <c r="AU160" i="10"/>
  <c r="AO160" i="10"/>
  <c r="BV551" i="10" s="1"/>
  <c r="C75" i="12" s="1"/>
  <c r="AI160" i="10"/>
  <c r="W160" i="10"/>
  <c r="K160" i="10"/>
  <c r="AN492" i="10"/>
  <c r="B492" i="10"/>
  <c r="AN363" i="10"/>
  <c r="B363" i="10"/>
  <c r="AN301" i="10"/>
  <c r="B301" i="10"/>
  <c r="AN239" i="10"/>
  <c r="B239" i="10"/>
  <c r="AN117" i="10"/>
  <c r="B117" i="10"/>
  <c r="BP547" i="10"/>
  <c r="BP546" i="10"/>
  <c r="BP545" i="10"/>
  <c r="BP544" i="10"/>
  <c r="F720" i="10"/>
  <c r="F718" i="10"/>
  <c r="F717" i="10"/>
  <c r="F723" i="10"/>
  <c r="F721" i="10"/>
  <c r="F713" i="10"/>
  <c r="F715" i="10"/>
  <c r="F722" i="10"/>
  <c r="F719" i="10"/>
  <c r="F716" i="10"/>
  <c r="F714" i="10"/>
  <c r="F707" i="10"/>
  <c r="F708" i="10"/>
  <c r="F709" i="10"/>
  <c r="F710" i="10"/>
  <c r="F711" i="10"/>
  <c r="F701" i="10"/>
  <c r="F705" i="10"/>
  <c r="F706" i="10"/>
  <c r="F704" i="10"/>
  <c r="F703" i="10"/>
  <c r="F702" i="10"/>
  <c r="F698" i="10"/>
  <c r="F697" i="10"/>
  <c r="F696" i="10"/>
  <c r="F695" i="10"/>
  <c r="F694" i="10"/>
  <c r="F693" i="10"/>
  <c r="F692" i="10"/>
  <c r="F691" i="10"/>
  <c r="F690" i="10"/>
  <c r="F689" i="10"/>
  <c r="F688" i="10"/>
  <c r="F686" i="10"/>
  <c r="F685" i="10"/>
  <c r="F684" i="10"/>
  <c r="F683" i="10"/>
  <c r="F682" i="10"/>
  <c r="F681" i="10"/>
  <c r="F680" i="10"/>
  <c r="F679" i="10"/>
  <c r="F678" i="10"/>
  <c r="F677" i="10"/>
  <c r="F676" i="10"/>
  <c r="F670" i="10"/>
  <c r="F669" i="10"/>
  <c r="F668" i="10"/>
  <c r="F667" i="10"/>
  <c r="F666" i="10"/>
  <c r="F665" i="10"/>
  <c r="F664" i="10"/>
  <c r="F663" i="10"/>
  <c r="F662" i="10"/>
  <c r="F657" i="10"/>
  <c r="F653" i="10"/>
  <c r="F656" i="10"/>
  <c r="F655" i="10"/>
  <c r="F654" i="10"/>
  <c r="F652" i="10"/>
  <c r="F651" i="10"/>
  <c r="F650" i="10"/>
  <c r="F649" i="10"/>
  <c r="F643" i="10"/>
  <c r="F635" i="10"/>
  <c r="F641" i="10"/>
  <c r="F639" i="10"/>
  <c r="F638" i="10"/>
  <c r="F636" i="10"/>
  <c r="F624" i="10"/>
  <c r="F637" i="10"/>
  <c r="F630" i="10"/>
  <c r="F628" i="10"/>
  <c r="F626" i="10"/>
  <c r="F622" i="10"/>
  <c r="BS547" i="10"/>
  <c r="BS546" i="10"/>
  <c r="BS545" i="10"/>
  <c r="BS544" i="10"/>
  <c r="BQ547" i="10"/>
  <c r="BQ546" i="10"/>
  <c r="BQ545" i="10"/>
  <c r="BQ544" i="10"/>
  <c r="BN546" i="10"/>
  <c r="BN545" i="10"/>
  <c r="BN544" i="10"/>
  <c r="BM546" i="10"/>
  <c r="BM545" i="10"/>
  <c r="BM544" i="10"/>
  <c r="BY546" i="10"/>
  <c r="BY545" i="10"/>
  <c r="BY544" i="10"/>
  <c r="CE546" i="10"/>
  <c r="CD546" i="10"/>
  <c r="CC546" i="10"/>
  <c r="CB546" i="10"/>
  <c r="CE545" i="10"/>
  <c r="CD545" i="10"/>
  <c r="CC545" i="10"/>
  <c r="CB545" i="10"/>
  <c r="CE544" i="10"/>
  <c r="CD544" i="10"/>
  <c r="CC544" i="10"/>
  <c r="CB544" i="10"/>
  <c r="BC597" i="10"/>
  <c r="BH597" i="10" s="1"/>
  <c r="BO597" i="10" s="1"/>
  <c r="BB597" i="10"/>
  <c r="BG597" i="10" s="1"/>
  <c r="BN597" i="10" s="1"/>
  <c r="BA597" i="10"/>
  <c r="BF597" i="10" s="1"/>
  <c r="BM597" i="10" s="1"/>
  <c r="AZ597" i="10"/>
  <c r="BE597" i="10" s="1"/>
  <c r="BL597" i="10" s="1"/>
  <c r="BC596" i="10"/>
  <c r="BH596" i="10" s="1"/>
  <c r="BO596" i="10" s="1"/>
  <c r="BB596" i="10"/>
  <c r="BG596" i="10" s="1"/>
  <c r="BN596" i="10" s="1"/>
  <c r="BA596" i="10"/>
  <c r="BF596" i="10" s="1"/>
  <c r="BM596" i="10" s="1"/>
  <c r="AZ596" i="10"/>
  <c r="BE596" i="10" s="1"/>
  <c r="BL596" i="10" s="1"/>
  <c r="BC546" i="10"/>
  <c r="BA546" i="10"/>
  <c r="BA545" i="10"/>
  <c r="BC545" i="10"/>
  <c r="AT112" i="10"/>
  <c r="AS112" i="10"/>
  <c r="AR112" i="10"/>
  <c r="AQ112" i="10"/>
  <c r="AU109" i="10"/>
  <c r="AH112" i="10"/>
  <c r="AG112" i="10"/>
  <c r="AF112" i="10"/>
  <c r="AE112" i="10"/>
  <c r="AI109" i="10"/>
  <c r="AC110" i="10"/>
  <c r="C25" i="12" s="1"/>
  <c r="V112" i="10"/>
  <c r="U112" i="10"/>
  <c r="T112" i="10"/>
  <c r="S112" i="10"/>
  <c r="W109" i="10"/>
  <c r="Q110" i="10"/>
  <c r="D24" i="12" s="1"/>
  <c r="K109" i="10"/>
  <c r="J112" i="10"/>
  <c r="I112" i="10"/>
  <c r="H112" i="10"/>
  <c r="G112" i="10"/>
  <c r="E110" i="10"/>
  <c r="C24" i="12" s="1"/>
  <c r="BH543" i="10"/>
  <c r="BG543" i="10"/>
  <c r="BH542" i="10"/>
  <c r="BG542" i="10"/>
  <c r="BG541" i="10"/>
  <c r="BH541" i="10"/>
  <c r="AL57" i="10"/>
  <c r="Z57" i="10"/>
  <c r="N57" i="10"/>
  <c r="AN66" i="10"/>
  <c r="H311" i="10"/>
  <c r="H310" i="10"/>
  <c r="H309" i="10"/>
  <c r="H308" i="10"/>
  <c r="A306" i="10"/>
  <c r="AF3" i="13"/>
  <c r="AE3" i="13"/>
  <c r="AD3" i="13"/>
  <c r="AB3" i="13"/>
  <c r="A2" i="13"/>
  <c r="WL623" i="10"/>
  <c r="B57" i="10"/>
  <c r="BA588" i="10"/>
  <c r="BF588" i="10" s="1"/>
  <c r="BM588" i="10" s="1"/>
  <c r="BA589" i="10"/>
  <c r="BF589" i="10" s="1"/>
  <c r="BM589" i="10" s="1"/>
  <c r="BA590" i="10"/>
  <c r="BF590" i="10" s="1"/>
  <c r="BM590" i="10" s="1"/>
  <c r="BA591" i="10"/>
  <c r="BF591" i="10" s="1"/>
  <c r="BM591" i="10" s="1"/>
  <c r="BA592" i="10"/>
  <c r="BF592" i="10" s="1"/>
  <c r="BM592" i="10" s="1"/>
  <c r="BA593" i="10"/>
  <c r="BF593" i="10" s="1"/>
  <c r="BM593" i="10" s="1"/>
  <c r="BA594" i="10"/>
  <c r="BF594" i="10" s="1"/>
  <c r="BM594" i="10" s="1"/>
  <c r="BA595" i="10"/>
  <c r="BF595" i="10" s="1"/>
  <c r="BM595" i="10" s="1"/>
  <c r="AZ617" i="10"/>
  <c r="AZ618" i="10"/>
  <c r="AZ616" i="10"/>
  <c r="AZ615" i="10"/>
  <c r="AZ588" i="10"/>
  <c r="BE588" i="10" s="1"/>
  <c r="BL588" i="10" s="1"/>
  <c r="AZ589" i="10"/>
  <c r="BE589" i="10" s="1"/>
  <c r="BL589" i="10" s="1"/>
  <c r="AZ590" i="10"/>
  <c r="BE590" i="10" s="1"/>
  <c r="BL590" i="10" s="1"/>
  <c r="AZ591" i="10"/>
  <c r="BE591" i="10" s="1"/>
  <c r="BL591" i="10" s="1"/>
  <c r="AZ592" i="10"/>
  <c r="BE592" i="10" s="1"/>
  <c r="BL592" i="10" s="1"/>
  <c r="AZ593" i="10"/>
  <c r="BE593" i="10" s="1"/>
  <c r="BL593" i="10" s="1"/>
  <c r="AZ594" i="10"/>
  <c r="BE594" i="10" s="1"/>
  <c r="BL594" i="10" s="1"/>
  <c r="AZ595" i="10"/>
  <c r="BE595" i="10" s="1"/>
  <c r="BL595" i="10" s="1"/>
  <c r="BB588" i="10"/>
  <c r="BG588" i="10" s="1"/>
  <c r="BN588" i="10" s="1"/>
  <c r="BB589" i="10"/>
  <c r="BG589" i="10" s="1"/>
  <c r="BN589" i="10" s="1"/>
  <c r="BB590" i="10"/>
  <c r="BG590" i="10" s="1"/>
  <c r="BN590" i="10" s="1"/>
  <c r="BB591" i="10"/>
  <c r="BG591" i="10" s="1"/>
  <c r="BN591" i="10" s="1"/>
  <c r="BB592" i="10"/>
  <c r="BG592" i="10" s="1"/>
  <c r="BN592" i="10" s="1"/>
  <c r="BB593" i="10"/>
  <c r="BG593" i="10" s="1"/>
  <c r="BN593" i="10" s="1"/>
  <c r="BB594" i="10"/>
  <c r="BG594" i="10" s="1"/>
  <c r="BN594" i="10" s="1"/>
  <c r="BB595" i="10"/>
  <c r="BG595" i="10" s="1"/>
  <c r="BN595" i="10" s="1"/>
  <c r="BC588" i="10"/>
  <c r="BH588" i="10" s="1"/>
  <c r="BO588" i="10" s="1"/>
  <c r="BC589" i="10"/>
  <c r="BH589" i="10" s="1"/>
  <c r="BO589" i="10" s="1"/>
  <c r="BC590" i="10"/>
  <c r="BH590" i="10" s="1"/>
  <c r="BO590" i="10" s="1"/>
  <c r="BC591" i="10"/>
  <c r="BH591" i="10" s="1"/>
  <c r="BO591" i="10" s="1"/>
  <c r="BC592" i="10"/>
  <c r="BH592" i="10" s="1"/>
  <c r="BO592" i="10" s="1"/>
  <c r="BC593" i="10"/>
  <c r="BH593" i="10" s="1"/>
  <c r="BO593" i="10" s="1"/>
  <c r="BC594" i="10"/>
  <c r="BH594" i="10" s="1"/>
  <c r="BO594" i="10" s="1"/>
  <c r="BC595" i="10"/>
  <c r="BH595" i="10" s="1"/>
  <c r="BO595" i="10" s="1"/>
  <c r="C7" i="12"/>
  <c r="C6" i="12"/>
  <c r="C5" i="12"/>
  <c r="C4" i="12"/>
  <c r="A2" i="12"/>
  <c r="AZ598" i="10"/>
  <c r="H437" i="10"/>
  <c r="H436" i="10"/>
  <c r="H435" i="10"/>
  <c r="H434" i="10"/>
  <c r="A432" i="10"/>
  <c r="H249" i="10"/>
  <c r="H248" i="10"/>
  <c r="H247" i="10"/>
  <c r="H246" i="10"/>
  <c r="A244" i="10"/>
  <c r="A185" i="10"/>
  <c r="H190" i="10"/>
  <c r="H189" i="10"/>
  <c r="H188" i="10"/>
  <c r="H187" i="10"/>
  <c r="H7" i="10"/>
  <c r="H8" i="10"/>
  <c r="BZ540" i="10"/>
  <c r="BZ541" i="10"/>
  <c r="BZ542" i="10"/>
  <c r="BZ543" i="10"/>
  <c r="BZ544" i="10"/>
  <c r="BZ545" i="10"/>
  <c r="BZ546" i="10"/>
  <c r="BZ547" i="10"/>
  <c r="BO552" i="10"/>
  <c r="A52" i="11"/>
  <c r="AC3" i="13"/>
  <c r="D12" i="13"/>
  <c r="BW631" i="10"/>
  <c r="AG12" i="13" s="1"/>
  <c r="Q18" i="13"/>
  <c r="BK642" i="10"/>
  <c r="N23" i="13" s="1"/>
  <c r="AC593" i="13" l="1"/>
  <c r="AC587" i="13"/>
  <c r="AC581" i="13"/>
  <c r="AC572" i="13"/>
  <c r="AC571" i="13"/>
  <c r="AC567" i="13"/>
  <c r="AC561" i="13"/>
  <c r="AC557" i="13"/>
  <c r="AC553" i="13"/>
  <c r="AC551" i="13"/>
  <c r="AC547" i="13"/>
  <c r="AC543" i="13"/>
  <c r="AC537" i="13"/>
  <c r="AC533" i="13"/>
  <c r="AC530" i="13"/>
  <c r="AC526" i="13"/>
  <c r="AC522" i="13"/>
  <c r="AC519" i="13"/>
  <c r="AC516" i="13"/>
  <c r="AC512" i="13"/>
  <c r="AC506" i="13"/>
  <c r="AC502" i="13"/>
  <c r="AC498" i="13"/>
  <c r="AC493" i="13"/>
  <c r="AC489" i="13"/>
  <c r="AC485" i="13"/>
  <c r="AC483" i="13"/>
  <c r="AC480" i="13"/>
  <c r="AC476" i="13"/>
  <c r="AC470" i="13"/>
  <c r="AC467" i="13"/>
  <c r="AC463" i="13"/>
  <c r="AC460" i="13"/>
  <c r="AC445" i="13"/>
  <c r="AC440" i="13"/>
  <c r="AC437" i="13"/>
  <c r="AC425" i="13"/>
  <c r="AC420" i="13"/>
  <c r="AC414" i="13"/>
  <c r="AC403" i="13"/>
  <c r="AC394" i="13"/>
  <c r="AC384" i="13"/>
  <c r="AC375" i="13"/>
  <c r="AC371" i="13"/>
  <c r="AC123" i="13"/>
  <c r="AC497" i="13"/>
  <c r="AC495" i="13"/>
  <c r="AC492" i="13"/>
  <c r="AC488" i="13"/>
  <c r="AC482" i="13"/>
  <c r="AC479" i="13"/>
  <c r="AC475" i="13"/>
  <c r="AC472" i="13"/>
  <c r="AC466" i="13"/>
  <c r="AC462" i="13"/>
  <c r="AC457" i="13"/>
  <c r="AC452" i="13"/>
  <c r="AC426" i="13"/>
  <c r="AC421" i="13"/>
  <c r="AC418" i="13"/>
  <c r="AC397" i="13"/>
  <c r="AC389" i="13"/>
  <c r="AC385" i="13"/>
  <c r="AC372" i="13"/>
  <c r="AC345" i="13"/>
  <c r="AC325" i="13"/>
  <c r="Z306" i="13"/>
  <c r="Z448" i="13"/>
  <c r="Z434" i="13"/>
  <c r="Z416" i="13"/>
  <c r="Z392" i="13"/>
  <c r="Z398" i="13"/>
  <c r="Z449" i="13"/>
  <c r="Z435" i="13"/>
  <c r="Z410" i="13"/>
  <c r="Z386" i="13"/>
  <c r="Z442" i="13"/>
  <c r="Z422" i="13"/>
  <c r="Z455" i="13"/>
  <c r="Z441" i="13"/>
  <c r="Z428" i="13"/>
  <c r="Z404" i="13"/>
  <c r="Z456" i="13"/>
  <c r="AC193" i="13"/>
  <c r="AC449" i="13"/>
  <c r="AC435" i="13"/>
  <c r="AC410" i="13"/>
  <c r="AC386" i="13"/>
  <c r="AC448" i="13"/>
  <c r="AC416" i="13"/>
  <c r="AC455" i="13"/>
  <c r="AC441" i="13"/>
  <c r="AC428" i="13"/>
  <c r="AC404" i="13"/>
  <c r="AC398" i="13"/>
  <c r="AC392" i="13"/>
  <c r="AC456" i="13"/>
  <c r="AC442" i="13"/>
  <c r="AC422" i="13"/>
  <c r="AC434" i="13"/>
  <c r="AA268" i="13"/>
  <c r="AA456" i="13"/>
  <c r="AA442" i="13"/>
  <c r="AA422" i="13"/>
  <c r="AA398" i="13"/>
  <c r="AA410" i="13"/>
  <c r="AA455" i="13"/>
  <c r="AA428" i="13"/>
  <c r="AA448" i="13"/>
  <c r="AA434" i="13"/>
  <c r="AA416" i="13"/>
  <c r="AA392" i="13"/>
  <c r="AA449" i="13"/>
  <c r="AA435" i="13"/>
  <c r="AA386" i="13"/>
  <c r="AA441" i="13"/>
  <c r="AA404" i="13"/>
  <c r="R26" i="13"/>
  <c r="AA466" i="13"/>
  <c r="BL540" i="10"/>
  <c r="AA584" i="13"/>
  <c r="AA543" i="13"/>
  <c r="BV1052" i="10"/>
  <c r="Y433" i="13" s="1"/>
  <c r="BL542" i="10"/>
  <c r="BB629" i="10"/>
  <c r="E10" i="13" s="1"/>
  <c r="BW627" i="10"/>
  <c r="AG8" i="13" s="1"/>
  <c r="BA641" i="10"/>
  <c r="D22" i="13" s="1"/>
  <c r="BB641" i="10"/>
  <c r="E22" i="13" s="1"/>
  <c r="BF633" i="10"/>
  <c r="I14" i="13" s="1"/>
  <c r="BN633" i="10"/>
  <c r="Q14" i="13" s="1"/>
  <c r="BU673" i="10"/>
  <c r="X54" i="13" s="1"/>
  <c r="BP637" i="10"/>
  <c r="S18" i="13" s="1"/>
  <c r="BD646" i="10"/>
  <c r="G27" i="13" s="1"/>
  <c r="BG673" i="10"/>
  <c r="J54" i="13" s="1"/>
  <c r="AA118" i="13"/>
  <c r="AA595" i="13"/>
  <c r="AA587" i="13"/>
  <c r="AA580" i="13"/>
  <c r="AA561" i="13"/>
  <c r="AA536" i="13"/>
  <c r="AA527" i="13"/>
  <c r="AA510" i="13"/>
  <c r="AA508" i="13"/>
  <c r="AA477" i="13"/>
  <c r="AA589" i="13"/>
  <c r="AA582" i="13"/>
  <c r="AA547" i="13"/>
  <c r="AA532" i="13"/>
  <c r="AA505" i="13"/>
  <c r="AA350" i="13"/>
  <c r="AA349" i="13"/>
  <c r="AA347" i="13"/>
  <c r="BL637" i="10"/>
  <c r="O18" i="13" s="1"/>
  <c r="AA3" i="13"/>
  <c r="AA583" i="13"/>
  <c r="AA581" i="13"/>
  <c r="AA579" i="13"/>
  <c r="AA577" i="13"/>
  <c r="AA557" i="13"/>
  <c r="AA523" i="13"/>
  <c r="AA518" i="13"/>
  <c r="AA501" i="13"/>
  <c r="AA490" i="13"/>
  <c r="AA473" i="13"/>
  <c r="AA462" i="13"/>
  <c r="AA460" i="13"/>
  <c r="AA459" i="13"/>
  <c r="AA458" i="13"/>
  <c r="AA457" i="13"/>
  <c r="AA377" i="13"/>
  <c r="AA336" i="13"/>
  <c r="AA335" i="13"/>
  <c r="AA239" i="13"/>
  <c r="AA217" i="13"/>
  <c r="BO625" i="10"/>
  <c r="R6" i="13" s="1"/>
  <c r="AA290" i="13"/>
  <c r="BN622" i="10"/>
  <c r="BK622" i="10" s="1"/>
  <c r="N3" i="13" s="1"/>
  <c r="AA594" i="13"/>
  <c r="AA592" i="13"/>
  <c r="AA590" i="13"/>
  <c r="AA588" i="13"/>
  <c r="AA586" i="13"/>
  <c r="AA574" i="13"/>
  <c r="AA572" i="13"/>
  <c r="AA564" i="13"/>
  <c r="AA553" i="13"/>
  <c r="AA540" i="13"/>
  <c r="AA529" i="13"/>
  <c r="AA514" i="13"/>
  <c r="AA497" i="13"/>
  <c r="AA486" i="13"/>
  <c r="AA484" i="13"/>
  <c r="AA438" i="13"/>
  <c r="AA437" i="13"/>
  <c r="AA436" i="13"/>
  <c r="AA9" i="13"/>
  <c r="AA57" i="13"/>
  <c r="AA58" i="13"/>
  <c r="AA59" i="13"/>
  <c r="AA60" i="13"/>
  <c r="AA61" i="13"/>
  <c r="AA62" i="13"/>
  <c r="AA63" i="13"/>
  <c r="AA64" i="13"/>
  <c r="AA65" i="13"/>
  <c r="AA66" i="13"/>
  <c r="AA67" i="13"/>
  <c r="AA80" i="13"/>
  <c r="AA93" i="13"/>
  <c r="AA106" i="13"/>
  <c r="AA119" i="13"/>
  <c r="AA120" i="13"/>
  <c r="AA121" i="13"/>
  <c r="AA122" i="13"/>
  <c r="AA123" i="13"/>
  <c r="AA132" i="13"/>
  <c r="AA133" i="13"/>
  <c r="AA134" i="13"/>
  <c r="AA135" i="13"/>
  <c r="AA136" i="13"/>
  <c r="AA137" i="13"/>
  <c r="AA138" i="13"/>
  <c r="AA139" i="13"/>
  <c r="AA140" i="13"/>
  <c r="AA141" i="13"/>
  <c r="AA142" i="13"/>
  <c r="AA155" i="13"/>
  <c r="AA160" i="13"/>
  <c r="AA183" i="13"/>
  <c r="AA186" i="13"/>
  <c r="AA196" i="13"/>
  <c r="AA207" i="13"/>
  <c r="AA210" i="13"/>
  <c r="AA211" i="13"/>
  <c r="AA214" i="13"/>
  <c r="AA216" i="13"/>
  <c r="AA223" i="13"/>
  <c r="AA227" i="13"/>
  <c r="AA230" i="13"/>
  <c r="AA240" i="13"/>
  <c r="AA242" i="13"/>
  <c r="AA245" i="13"/>
  <c r="AA255" i="13"/>
  <c r="AA258" i="13"/>
  <c r="AA272" i="13"/>
  <c r="AA274" i="13"/>
  <c r="AA275" i="13"/>
  <c r="AA285" i="13"/>
  <c r="AA289" i="13"/>
  <c r="AA296" i="13"/>
  <c r="AA298" i="13"/>
  <c r="AA300" i="13"/>
  <c r="AA304" i="13"/>
  <c r="AA309" i="13"/>
  <c r="AA313" i="13"/>
  <c r="AA314" i="13"/>
  <c r="AA315" i="13"/>
  <c r="AA319" i="13"/>
  <c r="AA322" i="13"/>
  <c r="AA324" i="13"/>
  <c r="AA327" i="13"/>
  <c r="AA329" i="13"/>
  <c r="AA334" i="13"/>
  <c r="AA337" i="13"/>
  <c r="AA339" i="13"/>
  <c r="AA341" i="13"/>
  <c r="AA343" i="13"/>
  <c r="AA354" i="13"/>
  <c r="AA361" i="13"/>
  <c r="AA365" i="13"/>
  <c r="AA366" i="13"/>
  <c r="AA380" i="13"/>
  <c r="AA381" i="13"/>
  <c r="AA382" i="13"/>
  <c r="AA391" i="13"/>
  <c r="AA397" i="13"/>
  <c r="AA400" i="13"/>
  <c r="AA401" i="13"/>
  <c r="AA420" i="13"/>
  <c r="AA421" i="13"/>
  <c r="AA424" i="13"/>
  <c r="AA68" i="13"/>
  <c r="AA94" i="13"/>
  <c r="AA95" i="13"/>
  <c r="AA96" i="13"/>
  <c r="AA97" i="13"/>
  <c r="AA98" i="13"/>
  <c r="AA99" i="13"/>
  <c r="AA100" i="13"/>
  <c r="AA101" i="13"/>
  <c r="AA102" i="13"/>
  <c r="AA103" i="13"/>
  <c r="AA104" i="13"/>
  <c r="AA124" i="13"/>
  <c r="AA125" i="13"/>
  <c r="AA126" i="13"/>
  <c r="AA127" i="13"/>
  <c r="AA130" i="13"/>
  <c r="AA143" i="13"/>
  <c r="AA157" i="13"/>
  <c r="AA169" i="13"/>
  <c r="AA173" i="13"/>
  <c r="AA179" i="13"/>
  <c r="AA182" i="13"/>
  <c r="AA185" i="13"/>
  <c r="AA192" i="13"/>
  <c r="AA195" i="13"/>
  <c r="AA202" i="13"/>
  <c r="AA206" i="13"/>
  <c r="AA209" i="13"/>
  <c r="AA213" i="13"/>
  <c r="AA222" i="13"/>
  <c r="AA225" i="13"/>
  <c r="AA226" i="13"/>
  <c r="AA237" i="13"/>
  <c r="AA251" i="13"/>
  <c r="AA254" i="13"/>
  <c r="AA266" i="13"/>
  <c r="AA270" i="13"/>
  <c r="AA281" i="13"/>
  <c r="AA284" i="13"/>
  <c r="AA288" i="13"/>
  <c r="AA292" i="13"/>
  <c r="AA293" i="13"/>
  <c r="AA303" i="13"/>
  <c r="AA308" i="13"/>
  <c r="AA312" i="13"/>
  <c r="AA318" i="13"/>
  <c r="AA321" i="13"/>
  <c r="AA326" i="13"/>
  <c r="AA333" i="13"/>
  <c r="AA348" i="13"/>
  <c r="AA353" i="13"/>
  <c r="AA359" i="13"/>
  <c r="AA360" i="13"/>
  <c r="AA363" i="13"/>
  <c r="AA364" i="13"/>
  <c r="AA26" i="13"/>
  <c r="AA82" i="13"/>
  <c r="AA83" i="13"/>
  <c r="AA84" i="13"/>
  <c r="AA85" i="13"/>
  <c r="AA86" i="13"/>
  <c r="AA87" i="13"/>
  <c r="AA88" i="13"/>
  <c r="AA89" i="13"/>
  <c r="AA90" i="13"/>
  <c r="AA91" i="13"/>
  <c r="AA92" i="13"/>
  <c r="AA144" i="13"/>
  <c r="AA145" i="13"/>
  <c r="AA146" i="13"/>
  <c r="AA147" i="13"/>
  <c r="AA148" i="13"/>
  <c r="AA149" i="13"/>
  <c r="AA150" i="13"/>
  <c r="AA151" i="13"/>
  <c r="AA152" i="13"/>
  <c r="AA153" i="13"/>
  <c r="AA154" i="13"/>
  <c r="AA171" i="13"/>
  <c r="AA172" i="13"/>
  <c r="AA177" i="13"/>
  <c r="AA197" i="13"/>
  <c r="AA233" i="13"/>
  <c r="AA236" i="13"/>
  <c r="AA247" i="13"/>
  <c r="AA250" i="13"/>
  <c r="AA260" i="13"/>
  <c r="AA264" i="13"/>
  <c r="AA265" i="13"/>
  <c r="AA267" i="13"/>
  <c r="AA276" i="13"/>
  <c r="AA279" i="13"/>
  <c r="AA287" i="13"/>
  <c r="AA295" i="13"/>
  <c r="AA305" i="13"/>
  <c r="AA306" i="13"/>
  <c r="AA320" i="13"/>
  <c r="AA325" i="13"/>
  <c r="AA342" i="13"/>
  <c r="AA344" i="13"/>
  <c r="AA346" i="13"/>
  <c r="AA358" i="13"/>
  <c r="AA371" i="13"/>
  <c r="AA372" i="13"/>
  <c r="AA373" i="13"/>
  <c r="AA374" i="13"/>
  <c r="AA375" i="13"/>
  <c r="AA376" i="13"/>
  <c r="AA379" i="13"/>
  <c r="AA396" i="13"/>
  <c r="AA433" i="13"/>
  <c r="AA443" i="13"/>
  <c r="AA445" i="13"/>
  <c r="AA447" i="13"/>
  <c r="AA451" i="13"/>
  <c r="AA472" i="13"/>
  <c r="AA496" i="13"/>
  <c r="AA528" i="13"/>
  <c r="AA531" i="13"/>
  <c r="AA533" i="13"/>
  <c r="AA535" i="13"/>
  <c r="AA537" i="13"/>
  <c r="AA539" i="13"/>
  <c r="AA542" i="13"/>
  <c r="AA544" i="13"/>
  <c r="AA546" i="13"/>
  <c r="AA548" i="13"/>
  <c r="AA552" i="13"/>
  <c r="AA563" i="13"/>
  <c r="AA573" i="13"/>
  <c r="AA164" i="13"/>
  <c r="AA167" i="13"/>
  <c r="AA168" i="13"/>
  <c r="AA231" i="13"/>
  <c r="AA232" i="13"/>
  <c r="AA235" i="13"/>
  <c r="AA246" i="13"/>
  <c r="AA249" i="13"/>
  <c r="AA259" i="13"/>
  <c r="AA262" i="13"/>
  <c r="AA263" i="13"/>
  <c r="AA286" i="13"/>
  <c r="AA294" i="13"/>
  <c r="AA302" i="13"/>
  <c r="AA311" i="13"/>
  <c r="AA317" i="13"/>
  <c r="AA323" i="13"/>
  <c r="AA331" i="13"/>
  <c r="AA332" i="13"/>
  <c r="AA340" i="13"/>
  <c r="AA355" i="13"/>
  <c r="AA356" i="13"/>
  <c r="AA357" i="13"/>
  <c r="AA370" i="13"/>
  <c r="AA378" i="13"/>
  <c r="AA387" i="13"/>
  <c r="AA389" i="13"/>
  <c r="AA390" i="13"/>
  <c r="AA393" i="13"/>
  <c r="AA394" i="13"/>
  <c r="AA395" i="13"/>
  <c r="AA399" i="13"/>
  <c r="AA405" i="13"/>
  <c r="AA409" i="13"/>
  <c r="AA417" i="13"/>
  <c r="AA418" i="13"/>
  <c r="AA419" i="13"/>
  <c r="AA423" i="13"/>
  <c r="AA425" i="13"/>
  <c r="AA426" i="13"/>
  <c r="AA427" i="13"/>
  <c r="AA439" i="13"/>
  <c r="AA440" i="13"/>
  <c r="AA444" i="13"/>
  <c r="AA446" i="13"/>
  <c r="AA461" i="13"/>
  <c r="AA463" i="13"/>
  <c r="AA465" i="13"/>
  <c r="AA467" i="13"/>
  <c r="AA469" i="13"/>
  <c r="AA471" i="13"/>
  <c r="AA474" i="13"/>
  <c r="AA476" i="13"/>
  <c r="AA478" i="13"/>
  <c r="AA480" i="13"/>
  <c r="AA482" i="13"/>
  <c r="AA485" i="13"/>
  <c r="AA487" i="13"/>
  <c r="AA489" i="13"/>
  <c r="AA491" i="13"/>
  <c r="AA493" i="13"/>
  <c r="AA495" i="13"/>
  <c r="AA498" i="13"/>
  <c r="AA500" i="13"/>
  <c r="AA502" i="13"/>
  <c r="AA504" i="13"/>
  <c r="AA506" i="13"/>
  <c r="AA509" i="13"/>
  <c r="AA511" i="13"/>
  <c r="AA513" i="13"/>
  <c r="AA515" i="13"/>
  <c r="AA517" i="13"/>
  <c r="AA520" i="13"/>
  <c r="AA522" i="13"/>
  <c r="AA524" i="13"/>
  <c r="AA526" i="13"/>
  <c r="AA530" i="13"/>
  <c r="AA541" i="13"/>
  <c r="AA551" i="13"/>
  <c r="AA554" i="13"/>
  <c r="AA556" i="13"/>
  <c r="AA558" i="13"/>
  <c r="AA560" i="13"/>
  <c r="AA562" i="13"/>
  <c r="AA565" i="13"/>
  <c r="AA24" i="13"/>
  <c r="AA161" i="13"/>
  <c r="AA162" i="13"/>
  <c r="AA163" i="13"/>
  <c r="AA166" i="13"/>
  <c r="AA181" i="13"/>
  <c r="AA188" i="13"/>
  <c r="AA191" i="13"/>
  <c r="AA204" i="13"/>
  <c r="AA205" i="13"/>
  <c r="AA212" i="13"/>
  <c r="AA218" i="13"/>
  <c r="AA221" i="13"/>
  <c r="AA228" i="13"/>
  <c r="AA243" i="13"/>
  <c r="AA570" i="13"/>
  <c r="AA568" i="13"/>
  <c r="AA566" i="13"/>
  <c r="AA559" i="13"/>
  <c r="AA549" i="13"/>
  <c r="AA534" i="13"/>
  <c r="AA521" i="13"/>
  <c r="AA519" i="13"/>
  <c r="AA512" i="13"/>
  <c r="AA503" i="13"/>
  <c r="AA488" i="13"/>
  <c r="AA479" i="13"/>
  <c r="AA464" i="13"/>
  <c r="AA402" i="13"/>
  <c r="AA383" i="13"/>
  <c r="AA369" i="13"/>
  <c r="AA368" i="13"/>
  <c r="AA367" i="13"/>
  <c r="AA362" i="13"/>
  <c r="AA352" i="13"/>
  <c r="AA351" i="13"/>
  <c r="AA338" i="13"/>
  <c r="AA307" i="13"/>
  <c r="AA291" i="13"/>
  <c r="AA277" i="13"/>
  <c r="AA253" i="13"/>
  <c r="AA201" i="13"/>
  <c r="AA200" i="13"/>
  <c r="AA198" i="13"/>
  <c r="AA178" i="13"/>
  <c r="AA431" i="13"/>
  <c r="AA430" i="13"/>
  <c r="AA429" i="13"/>
  <c r="AA403" i="13"/>
  <c r="AA385" i="13"/>
  <c r="AA384" i="13"/>
  <c r="AA310" i="13"/>
  <c r="AA297" i="13"/>
  <c r="AA280" i="13"/>
  <c r="AA585" i="13"/>
  <c r="AA575" i="13"/>
  <c r="AA571" i="13"/>
  <c r="AA569" i="13"/>
  <c r="AA567" i="13"/>
  <c r="AA555" i="13"/>
  <c r="AA545" i="13"/>
  <c r="AA538" i="13"/>
  <c r="AA525" i="13"/>
  <c r="AA516" i="13"/>
  <c r="AA507" i="13"/>
  <c r="AA499" i="13"/>
  <c r="AA492" i="13"/>
  <c r="AA483" i="13"/>
  <c r="AA475" i="13"/>
  <c r="AA468" i="13"/>
  <c r="AA454" i="13"/>
  <c r="AA453" i="13"/>
  <c r="AA452" i="13"/>
  <c r="AA415" i="13"/>
  <c r="AA414" i="13"/>
  <c r="AA413" i="13"/>
  <c r="AA412" i="13"/>
  <c r="AA411" i="13"/>
  <c r="AA408" i="13"/>
  <c r="AA407" i="13"/>
  <c r="AA406" i="13"/>
  <c r="AA388" i="13"/>
  <c r="AA345" i="13"/>
  <c r="AA330" i="13"/>
  <c r="AA328" i="13"/>
  <c r="AA316" i="13"/>
  <c r="AA301" i="13"/>
  <c r="AA299" i="13"/>
  <c r="AA190" i="13"/>
  <c r="AA158" i="13"/>
  <c r="BN625" i="10"/>
  <c r="BK625" i="10" s="1"/>
  <c r="N6" i="13" s="1"/>
  <c r="Z320" i="13"/>
  <c r="Z319" i="13"/>
  <c r="Z318" i="13"/>
  <c r="Z317" i="13"/>
  <c r="Z316" i="13"/>
  <c r="Z315" i="13"/>
  <c r="AA21" i="13"/>
  <c r="C8" i="13"/>
  <c r="AA41" i="13"/>
  <c r="AA40" i="13"/>
  <c r="AA39" i="13"/>
  <c r="AA38" i="13"/>
  <c r="AA37" i="13"/>
  <c r="AA36" i="13"/>
  <c r="AA35" i="13"/>
  <c r="AA34" i="13"/>
  <c r="AA33" i="13"/>
  <c r="BQ1172" i="10"/>
  <c r="T553" i="13" s="1"/>
  <c r="BD1033" i="10"/>
  <c r="G414" i="13" s="1"/>
  <c r="BM1125" i="10"/>
  <c r="P506" i="13" s="1"/>
  <c r="BM673" i="10"/>
  <c r="P54" i="13" s="1"/>
  <c r="BP673" i="10"/>
  <c r="S54" i="13" s="1"/>
  <c r="AA4" i="13"/>
  <c r="AA7" i="13"/>
  <c r="AA8" i="13"/>
  <c r="AA13" i="13"/>
  <c r="AA14" i="13"/>
  <c r="AA20" i="13"/>
  <c r="AA22" i="13"/>
  <c r="AA23" i="13"/>
  <c r="AA42" i="13"/>
  <c r="AA6" i="13"/>
  <c r="AA11" i="13"/>
  <c r="AA12" i="13"/>
  <c r="AA17" i="13"/>
  <c r="AA19" i="13"/>
  <c r="AA27" i="13"/>
  <c r="AA29" i="13"/>
  <c r="AA43" i="13"/>
  <c r="AA44" i="13"/>
  <c r="AA45" i="13"/>
  <c r="AA46" i="13"/>
  <c r="AA47" i="13"/>
  <c r="AA48" i="13"/>
  <c r="AA49" i="13"/>
  <c r="AA50" i="13"/>
  <c r="AA51" i="13"/>
  <c r="AA52" i="13"/>
  <c r="AA53" i="13"/>
  <c r="AA54" i="13"/>
  <c r="AA56" i="13"/>
  <c r="AA69" i="13"/>
  <c r="AA70" i="13"/>
  <c r="AA71" i="13"/>
  <c r="AA72" i="13"/>
  <c r="AA73" i="13"/>
  <c r="AA74" i="13"/>
  <c r="AA75" i="13"/>
  <c r="AA76" i="13"/>
  <c r="AA77" i="13"/>
  <c r="AA78" i="13"/>
  <c r="AA79" i="13"/>
  <c r="AA81" i="13"/>
  <c r="AA105" i="13"/>
  <c r="AA107" i="13"/>
  <c r="AA108" i="13"/>
  <c r="AA109" i="13"/>
  <c r="AA110" i="13"/>
  <c r="AA111" i="13"/>
  <c r="AA112" i="13"/>
  <c r="AA113" i="13"/>
  <c r="AA114" i="13"/>
  <c r="AA115" i="13"/>
  <c r="AA116" i="13"/>
  <c r="AA117" i="13"/>
  <c r="AA128" i="13"/>
  <c r="AA129" i="13"/>
  <c r="AA131" i="13"/>
  <c r="AA156" i="13"/>
  <c r="AA159" i="13"/>
  <c r="AA165" i="13"/>
  <c r="AA170" i="13"/>
  <c r="AA174" i="13"/>
  <c r="AA175" i="13"/>
  <c r="AA176" i="13"/>
  <c r="AA180" i="13"/>
  <c r="AA184" i="13"/>
  <c r="AA187" i="13"/>
  <c r="AA189" i="13"/>
  <c r="AA193" i="13"/>
  <c r="AA194" i="13"/>
  <c r="AA199" i="13"/>
  <c r="AA203" i="13"/>
  <c r="AA208" i="13"/>
  <c r="AA215" i="13"/>
  <c r="AA219" i="13"/>
  <c r="AA220" i="13"/>
  <c r="AA224" i="13"/>
  <c r="AA229" i="13"/>
  <c r="AA234" i="13"/>
  <c r="AA238" i="13"/>
  <c r="AA241" i="13"/>
  <c r="AA244" i="13"/>
  <c r="AA248" i="13"/>
  <c r="AA252" i="13"/>
  <c r="AA256" i="13"/>
  <c r="AA257" i="13"/>
  <c r="AA261" i="13"/>
  <c r="AA269" i="13"/>
  <c r="AA271" i="13"/>
  <c r="AA273" i="13"/>
  <c r="AA278" i="13"/>
  <c r="AA282" i="13"/>
  <c r="AA283" i="13"/>
  <c r="AA10" i="13"/>
  <c r="AA15" i="13"/>
  <c r="AA16" i="13"/>
  <c r="AA18" i="13"/>
  <c r="AA25" i="13"/>
  <c r="AA28" i="13"/>
  <c r="AA30" i="13"/>
  <c r="AA31" i="13"/>
  <c r="AA32" i="13"/>
  <c r="AA55" i="13"/>
  <c r="BC633" i="10"/>
  <c r="F14" i="13" s="1"/>
  <c r="BQ633" i="10"/>
  <c r="T14" i="13" s="1"/>
  <c r="BW633" i="10"/>
  <c r="AG14" i="13" s="1"/>
  <c r="BJ633" i="10"/>
  <c r="M14" i="13" s="1"/>
  <c r="BP641" i="10"/>
  <c r="S22" i="13" s="1"/>
  <c r="BL673" i="10"/>
  <c r="O54" i="13" s="1"/>
  <c r="AX1195" i="10"/>
  <c r="A576" i="13" s="1"/>
  <c r="Z538" i="13"/>
  <c r="BU1133" i="10"/>
  <c r="X514" i="13" s="1"/>
  <c r="Q506" i="13"/>
  <c r="BS993" i="10"/>
  <c r="V374" i="13" s="1"/>
  <c r="BV673" i="10"/>
  <c r="Y54" i="13" s="1"/>
  <c r="BS628" i="10"/>
  <c r="V9" i="13" s="1"/>
  <c r="BE624" i="10"/>
  <c r="H5" i="13" s="1"/>
  <c r="BW766" i="10"/>
  <c r="AG147" i="13" s="1"/>
  <c r="BK641" i="10"/>
  <c r="N22" i="13" s="1"/>
  <c r="Z587" i="13"/>
  <c r="AX1191" i="10"/>
  <c r="A572" i="13" s="1"/>
  <c r="Z560" i="13"/>
  <c r="Z544" i="13"/>
  <c r="Z515" i="13"/>
  <c r="Z487" i="13"/>
  <c r="Z426" i="13"/>
  <c r="Z387" i="13"/>
  <c r="Z385" i="13"/>
  <c r="Z299" i="13"/>
  <c r="Z594" i="13"/>
  <c r="Z566" i="13"/>
  <c r="BR1173" i="10"/>
  <c r="U554" i="13" s="1"/>
  <c r="Z503" i="13"/>
  <c r="Z411" i="13"/>
  <c r="Z368" i="13"/>
  <c r="Z324" i="13"/>
  <c r="BO677" i="10"/>
  <c r="R58" i="13" s="1"/>
  <c r="BO639" i="10"/>
  <c r="BW1203" i="10"/>
  <c r="AG584" i="13" s="1"/>
  <c r="Z580" i="13"/>
  <c r="Z528" i="13"/>
  <c r="AX1147" i="10"/>
  <c r="A528" i="13" s="1"/>
  <c r="BD1146" i="10"/>
  <c r="G527" i="13" s="1"/>
  <c r="Z474" i="13"/>
  <c r="Z436" i="13"/>
  <c r="Z311" i="13"/>
  <c r="Z310" i="13"/>
  <c r="Z309" i="13"/>
  <c r="Z308" i="13"/>
  <c r="Z307" i="13"/>
  <c r="BP746" i="10"/>
  <c r="S127" i="13" s="1"/>
  <c r="BQ637" i="10"/>
  <c r="T18" i="13" s="1"/>
  <c r="P764" i="10"/>
  <c r="R145" i="13"/>
  <c r="BV1173" i="10"/>
  <c r="Y554" i="13" s="1"/>
  <c r="BD1173" i="10"/>
  <c r="G554" i="13" s="1"/>
  <c r="BU1146" i="10"/>
  <c r="X527" i="13" s="1"/>
  <c r="BS804" i="10"/>
  <c r="V185" i="13" s="1"/>
  <c r="BN693" i="10"/>
  <c r="BW1173" i="10"/>
  <c r="AG554" i="13" s="1"/>
  <c r="BS1173" i="10"/>
  <c r="V554" i="13" s="1"/>
  <c r="BA1173" i="10"/>
  <c r="D554" i="13" s="1"/>
  <c r="BU992" i="10"/>
  <c r="X373" i="13" s="1"/>
  <c r="BO738" i="10"/>
  <c r="BJ723" i="10"/>
  <c r="M104" i="13" s="1"/>
  <c r="BK702" i="10"/>
  <c r="N83" i="13" s="1"/>
  <c r="Z10" i="13"/>
  <c r="Z91" i="13"/>
  <c r="Z94" i="13"/>
  <c r="Z103" i="13"/>
  <c r="Z107" i="13"/>
  <c r="Z129" i="13"/>
  <c r="Z132" i="13"/>
  <c r="Z151" i="13"/>
  <c r="Z155" i="13"/>
  <c r="Z156" i="13"/>
  <c r="Z157" i="13"/>
  <c r="Z162" i="13"/>
  <c r="Z176" i="13"/>
  <c r="Z177" i="13"/>
  <c r="Z187" i="13"/>
  <c r="Z211" i="13"/>
  <c r="Z226" i="13"/>
  <c r="Z227" i="13"/>
  <c r="Z228" i="13"/>
  <c r="Z229" i="13"/>
  <c r="Z230" i="13"/>
  <c r="Z231" i="13"/>
  <c r="Z239" i="13"/>
  <c r="Z242" i="13"/>
  <c r="Z243" i="13"/>
  <c r="Z244" i="13"/>
  <c r="Z245" i="13"/>
  <c r="Z246" i="13"/>
  <c r="Z247" i="13"/>
  <c r="Z248" i="13"/>
  <c r="Z249" i="13"/>
  <c r="Z250" i="13"/>
  <c r="Z251" i="13"/>
  <c r="Z252" i="13"/>
  <c r="Z253" i="13"/>
  <c r="Z254" i="13"/>
  <c r="Z255" i="13"/>
  <c r="Z279" i="13"/>
  <c r="Z280" i="13"/>
  <c r="Z281" i="13"/>
  <c r="Z282" i="13"/>
  <c r="Z293" i="13"/>
  <c r="Z312" i="13"/>
  <c r="Z313" i="13"/>
  <c r="Z323" i="13"/>
  <c r="Z329" i="13"/>
  <c r="Z330" i="13"/>
  <c r="Z331" i="13"/>
  <c r="Z335" i="13"/>
  <c r="Z337" i="13"/>
  <c r="Z338" i="13"/>
  <c r="Z342" i="13"/>
  <c r="Z349" i="13"/>
  <c r="Z357" i="13"/>
  <c r="Z358" i="13"/>
  <c r="Z359" i="13"/>
  <c r="Z363" i="13"/>
  <c r="Z375" i="13"/>
  <c r="Z377" i="13"/>
  <c r="Z378" i="13"/>
  <c r="Z379" i="13"/>
  <c r="Z380" i="13"/>
  <c r="Z406" i="13"/>
  <c r="Z424" i="13"/>
  <c r="Z431" i="13"/>
  <c r="Z458" i="13"/>
  <c r="Z463" i="13"/>
  <c r="Z467" i="13"/>
  <c r="Z471" i="13"/>
  <c r="Z472" i="13"/>
  <c r="Z473" i="13"/>
  <c r="Z477" i="13"/>
  <c r="Z481" i="13"/>
  <c r="Z488" i="13"/>
  <c r="Z493" i="13"/>
  <c r="Z96" i="13"/>
  <c r="Z109" i="13"/>
  <c r="Z45" i="13"/>
  <c r="Z87" i="13"/>
  <c r="Z100" i="13"/>
  <c r="Z104" i="13"/>
  <c r="Z113" i="13"/>
  <c r="Z120" i="13"/>
  <c r="Z130" i="13"/>
  <c r="Z131" i="13"/>
  <c r="Z135" i="13"/>
  <c r="Z141" i="13"/>
  <c r="Z146" i="13"/>
  <c r="Z184" i="13"/>
  <c r="Z188" i="13"/>
  <c r="Z201" i="13"/>
  <c r="Z202" i="13"/>
  <c r="Z203" i="13"/>
  <c r="Z204" i="13"/>
  <c r="Z213" i="13"/>
  <c r="Z257" i="13"/>
  <c r="Z258" i="13"/>
  <c r="Z272" i="13"/>
  <c r="Z275" i="13"/>
  <c r="Z276" i="13"/>
  <c r="Z283" i="13"/>
  <c r="Z284" i="13"/>
  <c r="Z285" i="13"/>
  <c r="Z296" i="13"/>
  <c r="Z89" i="13"/>
  <c r="Z101" i="13"/>
  <c r="Z136" i="13"/>
  <c r="Z174" i="13"/>
  <c r="Z122" i="13"/>
  <c r="Z139" i="13"/>
  <c r="Z148" i="13"/>
  <c r="Z190" i="13"/>
  <c r="Z191" i="13"/>
  <c r="Z194" i="13"/>
  <c r="Z195" i="13"/>
  <c r="Z200" i="13"/>
  <c r="Z262" i="13"/>
  <c r="Z264" i="13"/>
  <c r="Z266" i="13"/>
  <c r="Z277" i="13"/>
  <c r="Z294" i="13"/>
  <c r="Z295" i="13"/>
  <c r="Z298" i="13"/>
  <c r="Z340" i="13"/>
  <c r="Z343" i="13"/>
  <c r="Z344" i="13"/>
  <c r="Z345" i="13"/>
  <c r="Z376" i="13"/>
  <c r="Z381" i="13"/>
  <c r="Z388" i="13"/>
  <c r="Z389" i="13"/>
  <c r="Z393" i="13"/>
  <c r="Z400" i="13"/>
  <c r="Z408" i="13"/>
  <c r="Z409" i="13"/>
  <c r="Z412" i="13"/>
  <c r="Z414" i="13"/>
  <c r="Z417" i="13"/>
  <c r="Z421" i="13"/>
  <c r="Z423" i="13"/>
  <c r="Z427" i="13"/>
  <c r="Z430" i="13"/>
  <c r="Z438" i="13"/>
  <c r="Z439" i="13"/>
  <c r="Z453" i="13"/>
  <c r="Z470" i="13"/>
  <c r="Z480" i="13"/>
  <c r="Z483" i="13"/>
  <c r="Z484" i="13"/>
  <c r="Z486" i="13"/>
  <c r="Z489" i="13"/>
  <c r="Z498" i="13"/>
  <c r="Z502" i="13"/>
  <c r="Z507" i="13"/>
  <c r="Z508" i="13"/>
  <c r="Z509" i="13"/>
  <c r="Z513" i="13"/>
  <c r="Z514" i="13"/>
  <c r="Z518" i="13"/>
  <c r="Z519" i="13"/>
  <c r="Z521" i="13"/>
  <c r="Z525" i="13"/>
  <c r="Z527" i="13"/>
  <c r="Z533" i="13"/>
  <c r="Z537" i="13"/>
  <c r="Z543" i="13"/>
  <c r="Z547" i="13"/>
  <c r="Z550" i="13"/>
  <c r="Z553" i="13"/>
  <c r="Z554" i="13"/>
  <c r="Z555" i="13"/>
  <c r="Z559" i="13"/>
  <c r="Z565" i="13"/>
  <c r="Z569" i="13"/>
  <c r="Z573" i="13"/>
  <c r="Z574" i="13"/>
  <c r="Z575" i="13"/>
  <c r="Z579" i="13"/>
  <c r="Z583" i="13"/>
  <c r="Z585" i="13"/>
  <c r="Z586" i="13"/>
  <c r="Z592" i="13"/>
  <c r="Z67" i="13"/>
  <c r="Z118" i="13"/>
  <c r="Z153" i="13"/>
  <c r="Z168" i="13"/>
  <c r="Z169" i="13"/>
  <c r="Z170" i="13"/>
  <c r="Z171" i="13"/>
  <c r="Z220" i="13"/>
  <c r="Z221" i="13"/>
  <c r="Z236" i="13"/>
  <c r="Z237" i="13"/>
  <c r="Z273" i="13"/>
  <c r="Z274" i="13"/>
  <c r="Z286" i="13"/>
  <c r="Z287" i="13"/>
  <c r="Z288" i="13"/>
  <c r="Z289" i="13"/>
  <c r="Z290" i="13"/>
  <c r="Z291" i="13"/>
  <c r="Z292" i="13"/>
  <c r="Z297" i="13"/>
  <c r="Z328" i="13"/>
  <c r="Z336" i="13"/>
  <c r="Z339" i="13"/>
  <c r="Z350" i="13"/>
  <c r="Z351" i="13"/>
  <c r="Z364" i="13"/>
  <c r="Z365" i="13"/>
  <c r="Z369" i="13"/>
  <c r="Z382" i="13"/>
  <c r="Z383" i="13"/>
  <c r="Z384" i="13"/>
  <c r="Z390" i="13"/>
  <c r="Z391" i="13"/>
  <c r="Z394" i="13"/>
  <c r="Z401" i="13"/>
  <c r="Z402" i="13"/>
  <c r="Z403" i="13"/>
  <c r="Z405" i="13"/>
  <c r="Z413" i="13"/>
  <c r="Z415" i="13"/>
  <c r="Z418" i="13"/>
  <c r="Z432" i="13"/>
  <c r="Z440" i="13"/>
  <c r="Z443" i="13"/>
  <c r="Z446" i="13"/>
  <c r="Z447" i="13"/>
  <c r="Z450" i="13"/>
  <c r="Z454" i="13"/>
  <c r="Z457" i="13"/>
  <c r="Z466" i="13"/>
  <c r="Z469" i="13"/>
  <c r="Z476" i="13"/>
  <c r="Z479" i="13"/>
  <c r="Z482" i="13"/>
  <c r="Z485" i="13"/>
  <c r="Z492" i="13"/>
  <c r="Z495" i="13"/>
  <c r="Z496" i="13"/>
  <c r="Z497" i="13"/>
  <c r="Z501" i="13"/>
  <c r="Z505" i="13"/>
  <c r="Z506" i="13"/>
  <c r="Z512" i="13"/>
  <c r="Z517" i="13"/>
  <c r="Z520" i="13"/>
  <c r="Z524" i="13"/>
  <c r="Z532" i="13"/>
  <c r="Z536" i="13"/>
  <c r="Z540" i="13"/>
  <c r="Z541" i="13"/>
  <c r="Z542" i="13"/>
  <c r="Z546" i="13"/>
  <c r="Z558" i="13"/>
  <c r="Z562" i="13"/>
  <c r="Z563" i="13"/>
  <c r="Z564" i="13"/>
  <c r="Z568" i="13"/>
  <c r="Z572" i="13"/>
  <c r="Z578" i="13"/>
  <c r="Z582" i="13"/>
  <c r="Z591" i="13"/>
  <c r="Z595" i="13"/>
  <c r="Z589" i="13"/>
  <c r="Z588" i="13"/>
  <c r="Z581" i="13"/>
  <c r="Z567" i="13"/>
  <c r="Z561" i="13"/>
  <c r="Z545" i="13"/>
  <c r="Z539" i="13"/>
  <c r="Z531" i="13"/>
  <c r="Z530" i="13"/>
  <c r="Z529" i="13"/>
  <c r="Z522" i="13"/>
  <c r="Z516" i="13"/>
  <c r="Z510" i="13"/>
  <c r="Z504" i="13"/>
  <c r="BK1110" i="10"/>
  <c r="N491" i="13" s="1"/>
  <c r="Q491" i="13"/>
  <c r="Z490" i="13"/>
  <c r="Z475" i="13"/>
  <c r="Z464" i="13"/>
  <c r="Z461" i="13"/>
  <c r="Z460" i="13"/>
  <c r="Z429" i="13"/>
  <c r="Z425" i="13"/>
  <c r="Z372" i="13"/>
  <c r="Z367" i="13"/>
  <c r="Z366" i="13"/>
  <c r="Z348" i="13"/>
  <c r="Z347" i="13"/>
  <c r="Z346" i="13"/>
  <c r="Z341" i="13"/>
  <c r="Z327" i="13"/>
  <c r="Z326" i="13"/>
  <c r="Z325" i="13"/>
  <c r="Z322" i="13"/>
  <c r="Z321" i="13"/>
  <c r="Z314" i="13"/>
  <c r="Z305" i="13"/>
  <c r="Z304" i="13"/>
  <c r="Z303" i="13"/>
  <c r="Z302" i="13"/>
  <c r="Z301" i="13"/>
  <c r="Z300" i="13"/>
  <c r="BC622" i="10"/>
  <c r="F3" i="13" s="1"/>
  <c r="BD622" i="10"/>
  <c r="G3" i="13" s="1"/>
  <c r="BO622" i="10"/>
  <c r="R3" i="13" s="1"/>
  <c r="R27" i="13"/>
  <c r="BP646" i="10"/>
  <c r="S27" i="13" s="1"/>
  <c r="P763" i="10"/>
  <c r="BE622" i="10"/>
  <c r="H3" i="13" s="1"/>
  <c r="Z590" i="13"/>
  <c r="Z584" i="13"/>
  <c r="Z576" i="13"/>
  <c r="Z570" i="13"/>
  <c r="Z556" i="13"/>
  <c r="Z548" i="13"/>
  <c r="Z534" i="13"/>
  <c r="Z523" i="13"/>
  <c r="Z511" i="13"/>
  <c r="Z499" i="13"/>
  <c r="Z491" i="13"/>
  <c r="Z478" i="13"/>
  <c r="Z465" i="13"/>
  <c r="Z462" i="13"/>
  <c r="Z459" i="13"/>
  <c r="Z452" i="13"/>
  <c r="Z451" i="13"/>
  <c r="Z420" i="13"/>
  <c r="Z419" i="13"/>
  <c r="Z407" i="13"/>
  <c r="Z399" i="13"/>
  <c r="Z397" i="13"/>
  <c r="Z396" i="13"/>
  <c r="Z395" i="13"/>
  <c r="C375" i="13"/>
  <c r="BS994" i="10"/>
  <c r="V375" i="13" s="1"/>
  <c r="Z374" i="13"/>
  <c r="Z373" i="13"/>
  <c r="Z371" i="13"/>
  <c r="Z370" i="13"/>
  <c r="Z356" i="13"/>
  <c r="Z334" i="13"/>
  <c r="Z333" i="13"/>
  <c r="Z332" i="13"/>
  <c r="Z133" i="13"/>
  <c r="BA1208" i="10"/>
  <c r="D589" i="13" s="1"/>
  <c r="BC1208" i="10"/>
  <c r="F589" i="13" s="1"/>
  <c r="Z3" i="13"/>
  <c r="Z593" i="13"/>
  <c r="Z577" i="13"/>
  <c r="Z571" i="13"/>
  <c r="Z557" i="13"/>
  <c r="Z552" i="13"/>
  <c r="Z551" i="13"/>
  <c r="Z549" i="13"/>
  <c r="Z535" i="13"/>
  <c r="Z526" i="13"/>
  <c r="BD1139" i="10"/>
  <c r="G520" i="13" s="1"/>
  <c r="Z500" i="13"/>
  <c r="Z494" i="13"/>
  <c r="Z468" i="13"/>
  <c r="Z445" i="13"/>
  <c r="Z444" i="13"/>
  <c r="Z437" i="13"/>
  <c r="Z433" i="13"/>
  <c r="Z362" i="13"/>
  <c r="Z361" i="13"/>
  <c r="Z360" i="13"/>
  <c r="Z355" i="13"/>
  <c r="Z354" i="13"/>
  <c r="Z353" i="13"/>
  <c r="Z352" i="13"/>
  <c r="BD957" i="10"/>
  <c r="G338" i="13" s="1"/>
  <c r="BS957" i="10"/>
  <c r="V338" i="13" s="1"/>
  <c r="Z270" i="13"/>
  <c r="C199" i="13"/>
  <c r="BD818" i="10"/>
  <c r="G199" i="13" s="1"/>
  <c r="BE735" i="10"/>
  <c r="H116" i="13" s="1"/>
  <c r="BM735" i="10"/>
  <c r="P116" i="13" s="1"/>
  <c r="Z115" i="13"/>
  <c r="BC841" i="10"/>
  <c r="F222" i="13" s="1"/>
  <c r="BU841" i="10"/>
  <c r="X222" i="13" s="1"/>
  <c r="BW816" i="10"/>
  <c r="AG197" i="13" s="1"/>
  <c r="BS816" i="10"/>
  <c r="V197" i="13" s="1"/>
  <c r="BV816" i="10"/>
  <c r="Y197" i="13" s="1"/>
  <c r="BB757" i="10"/>
  <c r="E138" i="13" s="1"/>
  <c r="BO757" i="10"/>
  <c r="R138" i="13" s="1"/>
  <c r="BA693" i="10"/>
  <c r="BW693" i="10" s="1"/>
  <c r="AG74" i="13" s="1"/>
  <c r="BE670" i="10"/>
  <c r="H51" i="13" s="1"/>
  <c r="BA809" i="10"/>
  <c r="D190" i="13" s="1"/>
  <c r="BW803" i="10"/>
  <c r="AG184" i="13" s="1"/>
  <c r="BB803" i="10"/>
  <c r="E184" i="13" s="1"/>
  <c r="BM1128" i="10"/>
  <c r="P509" i="13" s="1"/>
  <c r="BD1153" i="10"/>
  <c r="G534" i="13" s="1"/>
  <c r="C461" i="13"/>
  <c r="BU1059" i="10"/>
  <c r="X440" i="13" s="1"/>
  <c r="BS1057" i="10"/>
  <c r="V438" i="13" s="1"/>
  <c r="BS1025" i="10"/>
  <c r="V406" i="13" s="1"/>
  <c r="BC820" i="10"/>
  <c r="F201" i="13" s="1"/>
  <c r="BD757" i="10"/>
  <c r="G138" i="13" s="1"/>
  <c r="BK734" i="10"/>
  <c r="N115" i="13" s="1"/>
  <c r="BO708" i="10"/>
  <c r="R89" i="13" s="1"/>
  <c r="Z83" i="13"/>
  <c r="Z65" i="13"/>
  <c r="BU1197" i="10"/>
  <c r="X578" i="13" s="1"/>
  <c r="BR1196" i="10"/>
  <c r="U577" i="13" s="1"/>
  <c r="Z125" i="13"/>
  <c r="Z117" i="13"/>
  <c r="BU734" i="10"/>
  <c r="X115" i="13" s="1"/>
  <c r="BO733" i="10"/>
  <c r="R114" i="13" s="1"/>
  <c r="Z111" i="13"/>
  <c r="Z106" i="13"/>
  <c r="Z105" i="13"/>
  <c r="Z98" i="13"/>
  <c r="BN708" i="10"/>
  <c r="Q89" i="13" s="1"/>
  <c r="BE708" i="10"/>
  <c r="H89" i="13" s="1"/>
  <c r="Z77" i="13"/>
  <c r="Z61" i="13"/>
  <c r="BN639" i="10"/>
  <c r="C10" i="13"/>
  <c r="BS1088" i="10"/>
  <c r="V469" i="13" s="1"/>
  <c r="BW959" i="10"/>
  <c r="AG340" i="13" s="1"/>
  <c r="BT1213" i="10"/>
  <c r="W594" i="13" s="1"/>
  <c r="BT1212" i="10"/>
  <c r="W593" i="13" s="1"/>
  <c r="BK1169" i="10"/>
  <c r="N550" i="13" s="1"/>
  <c r="BU1153" i="10"/>
  <c r="X534" i="13" s="1"/>
  <c r="BU1136" i="10"/>
  <c r="X517" i="13" s="1"/>
  <c r="BT1135" i="10"/>
  <c r="W516" i="13" s="1"/>
  <c r="BW1133" i="10"/>
  <c r="AG514" i="13" s="1"/>
  <c r="BV1133" i="10"/>
  <c r="Y514" i="13" s="1"/>
  <c r="BQ1105" i="10"/>
  <c r="T486" i="13" s="1"/>
  <c r="BR1080" i="10"/>
  <c r="U461" i="13" s="1"/>
  <c r="BW1045" i="10"/>
  <c r="AG426" i="13" s="1"/>
  <c r="BV1045" i="10"/>
  <c r="Y426" i="13" s="1"/>
  <c r="BD1019" i="10"/>
  <c r="G400" i="13" s="1"/>
  <c r="BS973" i="10"/>
  <c r="V354" i="13" s="1"/>
  <c r="BW830" i="10"/>
  <c r="AG211" i="13" s="1"/>
  <c r="BA816" i="10"/>
  <c r="D197" i="13" s="1"/>
  <c r="BU803" i="10"/>
  <c r="X184" i="13" s="1"/>
  <c r="BS708" i="10"/>
  <c r="V89" i="13" s="1"/>
  <c r="BK708" i="10"/>
  <c r="N89" i="13" s="1"/>
  <c r="BD708" i="10"/>
  <c r="G89" i="13" s="1"/>
  <c r="BL698" i="10"/>
  <c r="O79" i="13" s="1"/>
  <c r="Z75" i="13"/>
  <c r="BO629" i="10"/>
  <c r="BB911" i="10"/>
  <c r="E292" i="13" s="1"/>
  <c r="BC911" i="10"/>
  <c r="F292" i="13" s="1"/>
  <c r="BU911" i="10"/>
  <c r="X292" i="13" s="1"/>
  <c r="BA878" i="10"/>
  <c r="D259" i="13" s="1"/>
  <c r="BS878" i="10"/>
  <c r="V259" i="13" s="1"/>
  <c r="C92" i="13"/>
  <c r="BA711" i="10"/>
  <c r="D92" i="13" s="1"/>
  <c r="BQ711" i="10"/>
  <c r="T92" i="13" s="1"/>
  <c r="B392" i="10"/>
  <c r="AX944" i="10" s="1"/>
  <c r="A325" i="13" s="1"/>
  <c r="B389" i="10"/>
  <c r="AX943" i="10" s="1"/>
  <c r="A324" i="13" s="1"/>
  <c r="B386" i="10"/>
  <c r="AX942" i="10" s="1"/>
  <c r="A323" i="13" s="1"/>
  <c r="B383" i="10"/>
  <c r="AX941" i="10" s="1"/>
  <c r="A322" i="13" s="1"/>
  <c r="BD930" i="10"/>
  <c r="G311" i="13" s="1"/>
  <c r="BU930" i="10"/>
  <c r="X311" i="13" s="1"/>
  <c r="BS895" i="10"/>
  <c r="V276" i="13" s="1"/>
  <c r="BA723" i="10"/>
  <c r="D104" i="13" s="1"/>
  <c r="BD723" i="10"/>
  <c r="G104" i="13" s="1"/>
  <c r="BN723" i="10"/>
  <c r="Q104" i="13" s="1"/>
  <c r="BP711" i="10"/>
  <c r="S92" i="13" s="1"/>
  <c r="BV1203" i="10"/>
  <c r="Y584" i="13" s="1"/>
  <c r="BP1169" i="10"/>
  <c r="S550" i="13" s="1"/>
  <c r="BD1203" i="10"/>
  <c r="G584" i="13" s="1"/>
  <c r="BQ1186" i="10"/>
  <c r="T567" i="13" s="1"/>
  <c r="BW1180" i="10"/>
  <c r="AG561" i="13" s="1"/>
  <c r="BV1180" i="10"/>
  <c r="Y561" i="13" s="1"/>
  <c r="AX1169" i="10"/>
  <c r="A550" i="13" s="1"/>
  <c r="BC1168" i="10"/>
  <c r="F549" i="13" s="1"/>
  <c r="BQ1167" i="10"/>
  <c r="T548" i="13" s="1"/>
  <c r="BT1153" i="10"/>
  <c r="W534" i="13" s="1"/>
  <c r="BS1151" i="10"/>
  <c r="V532" i="13" s="1"/>
  <c r="BW1080" i="10"/>
  <c r="AG461" i="13" s="1"/>
  <c r="BV1080" i="10"/>
  <c r="Y461" i="13" s="1"/>
  <c r="C425" i="13"/>
  <c r="BW993" i="10"/>
  <c r="AG374" i="13" s="1"/>
  <c r="BV964" i="10"/>
  <c r="Y345" i="13" s="1"/>
  <c r="BS945" i="10"/>
  <c r="V326" i="13" s="1"/>
  <c r="BC945" i="10"/>
  <c r="F326" i="13" s="1"/>
  <c r="AL261" i="10"/>
  <c r="AX915" i="10" s="1"/>
  <c r="A296" i="13" s="1"/>
  <c r="BS877" i="10"/>
  <c r="V258" i="13" s="1"/>
  <c r="BW841" i="10"/>
  <c r="AG222" i="13" s="1"/>
  <c r="BB841" i="10"/>
  <c r="E222" i="13" s="1"/>
  <c r="BU711" i="10"/>
  <c r="X92" i="13" s="1"/>
  <c r="BS1168" i="10"/>
  <c r="V549" i="13" s="1"/>
  <c r="BP1213" i="10"/>
  <c r="S594" i="13" s="1"/>
  <c r="BP1184" i="10"/>
  <c r="S565" i="13" s="1"/>
  <c r="BP1183" i="10"/>
  <c r="S564" i="13" s="1"/>
  <c r="BQ1208" i="10"/>
  <c r="T589" i="13" s="1"/>
  <c r="BR1206" i="10"/>
  <c r="U587" i="13" s="1"/>
  <c r="BA1203" i="10"/>
  <c r="D584" i="13" s="1"/>
  <c r="BW1168" i="10"/>
  <c r="AG549" i="13" s="1"/>
  <c r="BV1168" i="10"/>
  <c r="Y549" i="13" s="1"/>
  <c r="BW1166" i="10"/>
  <c r="AG547" i="13" s="1"/>
  <c r="BV1166" i="10"/>
  <c r="Y547" i="13" s="1"/>
  <c r="BU1139" i="10"/>
  <c r="X520" i="13" s="1"/>
  <c r="BQ1098" i="10"/>
  <c r="T479" i="13" s="1"/>
  <c r="BU1080" i="10"/>
  <c r="X461" i="13" s="1"/>
  <c r="BD1056" i="10"/>
  <c r="G437" i="13" s="1"/>
  <c r="BD1050" i="10"/>
  <c r="G431" i="13" s="1"/>
  <c r="BD991" i="10"/>
  <c r="G372" i="13" s="1"/>
  <c r="BA957" i="10"/>
  <c r="D338" i="13" s="1"/>
  <c r="BW930" i="10"/>
  <c r="AG311" i="13" s="1"/>
  <c r="BU922" i="10"/>
  <c r="X303" i="13" s="1"/>
  <c r="BD922" i="10"/>
  <c r="G303" i="13" s="1"/>
  <c r="BC905" i="10"/>
  <c r="F286" i="13" s="1"/>
  <c r="BV905" i="10"/>
  <c r="Y286" i="13" s="1"/>
  <c r="BA882" i="10"/>
  <c r="D263" i="13" s="1"/>
  <c r="BW882" i="10"/>
  <c r="AG263" i="13" s="1"/>
  <c r="BC875" i="10"/>
  <c r="F256" i="13" s="1"/>
  <c r="BS875" i="10"/>
  <c r="V256" i="13" s="1"/>
  <c r="BC833" i="10"/>
  <c r="F214" i="13" s="1"/>
  <c r="BS833" i="10"/>
  <c r="V214" i="13" s="1"/>
  <c r="BO763" i="10"/>
  <c r="R144" i="13" s="1"/>
  <c r="BA735" i="10"/>
  <c r="D116" i="13" s="1"/>
  <c r="BP735" i="10"/>
  <c r="S116" i="13" s="1"/>
  <c r="BD735" i="10"/>
  <c r="G116" i="13" s="1"/>
  <c r="BL735" i="10"/>
  <c r="O116" i="13" s="1"/>
  <c r="BS735" i="10"/>
  <c r="V116" i="13" s="1"/>
  <c r="BD720" i="10"/>
  <c r="G101" i="13" s="1"/>
  <c r="BO720" i="10"/>
  <c r="R101" i="13" s="1"/>
  <c r="BE695" i="10"/>
  <c r="H76" i="13" s="1"/>
  <c r="BJ695" i="10"/>
  <c r="M76" i="13" s="1"/>
  <c r="BB660" i="10"/>
  <c r="E41" i="13" s="1"/>
  <c r="BF660" i="10"/>
  <c r="I41" i="13" s="1"/>
  <c r="BJ660" i="10"/>
  <c r="M41" i="13" s="1"/>
  <c r="BN660" i="10"/>
  <c r="Q41" i="13" s="1"/>
  <c r="Z278" i="13"/>
  <c r="Z271" i="13"/>
  <c r="Z263" i="13"/>
  <c r="Z259" i="13"/>
  <c r="Z256" i="13"/>
  <c r="Z241" i="13"/>
  <c r="Z240" i="13"/>
  <c r="Z238" i="13"/>
  <c r="Z225" i="13"/>
  <c r="Z224" i="13"/>
  <c r="Z223" i="13"/>
  <c r="Z222" i="13"/>
  <c r="Z219" i="13"/>
  <c r="Z218" i="13"/>
  <c r="Z217" i="13"/>
  <c r="Z215" i="13"/>
  <c r="Z214" i="13"/>
  <c r="Z210" i="13"/>
  <c r="Z206" i="13"/>
  <c r="Z199" i="13"/>
  <c r="BC816" i="10"/>
  <c r="F197" i="13" s="1"/>
  <c r="Z193" i="13"/>
  <c r="Z192" i="13"/>
  <c r="Z186" i="13"/>
  <c r="Z185" i="13"/>
  <c r="Z182" i="13"/>
  <c r="Z181" i="13"/>
  <c r="Z180" i="13"/>
  <c r="Z179" i="13"/>
  <c r="Z178" i="13"/>
  <c r="Z167" i="13"/>
  <c r="Z166" i="13"/>
  <c r="Z165" i="13"/>
  <c r="Z164" i="13"/>
  <c r="Z163" i="13"/>
  <c r="Z154" i="13"/>
  <c r="Z150" i="13"/>
  <c r="Z147" i="13"/>
  <c r="Z144" i="13"/>
  <c r="Z143" i="13"/>
  <c r="Z140" i="13"/>
  <c r="BS757" i="10"/>
  <c r="V138" i="13" s="1"/>
  <c r="Z127" i="13"/>
  <c r="Z126" i="13"/>
  <c r="Z123" i="13"/>
  <c r="Z119" i="13"/>
  <c r="Z114" i="13"/>
  <c r="Z112" i="13"/>
  <c r="Z108" i="13"/>
  <c r="Z102" i="13"/>
  <c r="Z99" i="13"/>
  <c r="Z95" i="13"/>
  <c r="Z93" i="13"/>
  <c r="Z90" i="13"/>
  <c r="Z88" i="13"/>
  <c r="BV698" i="10"/>
  <c r="Y79" i="13" s="1"/>
  <c r="Z72" i="13"/>
  <c r="Z66" i="13"/>
  <c r="Z54" i="13"/>
  <c r="BS625" i="10"/>
  <c r="V6" i="13" s="1"/>
  <c r="Z269" i="13"/>
  <c r="Z268" i="13"/>
  <c r="Z267" i="13"/>
  <c r="Z265" i="13"/>
  <c r="Z261" i="13"/>
  <c r="Z260" i="13"/>
  <c r="Z235" i="13"/>
  <c r="Z234" i="13"/>
  <c r="Z233" i="13"/>
  <c r="Z232" i="13"/>
  <c r="Z216" i="13"/>
  <c r="Z212" i="13"/>
  <c r="Z209" i="13"/>
  <c r="Z208" i="13"/>
  <c r="Z207" i="13"/>
  <c r="Z205" i="13"/>
  <c r="Z198" i="13"/>
  <c r="Z197" i="13"/>
  <c r="Z196" i="13"/>
  <c r="Z189" i="13"/>
  <c r="Z183" i="13"/>
  <c r="Z175" i="13"/>
  <c r="Z173" i="13"/>
  <c r="Z172" i="13"/>
  <c r="Z161" i="13"/>
  <c r="Z160" i="13"/>
  <c r="Z159" i="13"/>
  <c r="Z158" i="13"/>
  <c r="Z152" i="13"/>
  <c r="Z149" i="13"/>
  <c r="Z145" i="13"/>
  <c r="Z142" i="13"/>
  <c r="Z138" i="13"/>
  <c r="Z137" i="13"/>
  <c r="Z134" i="13"/>
  <c r="Z128" i="13"/>
  <c r="Z124" i="13"/>
  <c r="Z121" i="13"/>
  <c r="Z116" i="13"/>
  <c r="Z110" i="13"/>
  <c r="Z97" i="13"/>
  <c r="Z92" i="13"/>
  <c r="Z86" i="13"/>
  <c r="Z80" i="13"/>
  <c r="Z78" i="13"/>
  <c r="Z64" i="13"/>
  <c r="Z52" i="13"/>
  <c r="BE625" i="10"/>
  <c r="H6" i="13" s="1"/>
  <c r="BS1114" i="10"/>
  <c r="V495" i="13" s="1"/>
  <c r="BA953" i="10"/>
  <c r="D334" i="13" s="1"/>
  <c r="BB953" i="10"/>
  <c r="E334" i="13" s="1"/>
  <c r="C304" i="13"/>
  <c r="BD923" i="10"/>
  <c r="G304" i="13" s="1"/>
  <c r="C302" i="13"/>
  <c r="BD921" i="10"/>
  <c r="G302" i="13" s="1"/>
  <c r="BV921" i="10"/>
  <c r="Y302" i="13" s="1"/>
  <c r="C271" i="13"/>
  <c r="BD890" i="10"/>
  <c r="G271" i="13" s="1"/>
  <c r="BR1212" i="10"/>
  <c r="U593" i="13" s="1"/>
  <c r="BU1128" i="10"/>
  <c r="X509" i="13" s="1"/>
  <c r="C373" i="13"/>
  <c r="BV992" i="10"/>
  <c r="Y373" i="13" s="1"/>
  <c r="BW992" i="10"/>
  <c r="AG373" i="13" s="1"/>
  <c r="C369" i="13"/>
  <c r="BC988" i="10"/>
  <c r="F369" i="13" s="1"/>
  <c r="BU953" i="10"/>
  <c r="X334" i="13" s="1"/>
  <c r="BS929" i="10"/>
  <c r="V310" i="13" s="1"/>
  <c r="BS880" i="10"/>
  <c r="V261" i="13" s="1"/>
  <c r="C258" i="13"/>
  <c r="BC877" i="10"/>
  <c r="F258" i="13" s="1"/>
  <c r="BC872" i="10"/>
  <c r="F253" i="13" s="1"/>
  <c r="BS872" i="10"/>
  <c r="V253" i="13" s="1"/>
  <c r="BB865" i="10"/>
  <c r="E246" i="13" s="1"/>
  <c r="BV865" i="10"/>
  <c r="Y246" i="13" s="1"/>
  <c r="BS860" i="10"/>
  <c r="V241" i="13" s="1"/>
  <c r="BB1031" i="10"/>
  <c r="E412" i="13" s="1"/>
  <c r="BD1031" i="10"/>
  <c r="G412" i="13" s="1"/>
  <c r="BS1031" i="10"/>
  <c r="V412" i="13" s="1"/>
  <c r="BA1040" i="10"/>
  <c r="D421" i="13" s="1"/>
  <c r="BU1040" i="10"/>
  <c r="X421" i="13" s="1"/>
  <c r="BS960" i="10"/>
  <c r="V341" i="13" s="1"/>
  <c r="BS923" i="10"/>
  <c r="V304" i="13" s="1"/>
  <c r="J639" i="10"/>
  <c r="N639" i="10" s="1"/>
  <c r="D639" i="10" s="1"/>
  <c r="O639" i="10" s="1"/>
  <c r="BU1206" i="10"/>
  <c r="X587" i="13" s="1"/>
  <c r="BD1206" i="10"/>
  <c r="G587" i="13" s="1"/>
  <c r="BT1176" i="10"/>
  <c r="W557" i="13" s="1"/>
  <c r="BW1165" i="10"/>
  <c r="AG546" i="13" s="1"/>
  <c r="BV1165" i="10"/>
  <c r="Y546" i="13" s="1"/>
  <c r="BR1164" i="10"/>
  <c r="U545" i="13" s="1"/>
  <c r="BP1128" i="10"/>
  <c r="S509" i="13" s="1"/>
  <c r="BU1110" i="10"/>
  <c r="X491" i="13" s="1"/>
  <c r="BV1108" i="10"/>
  <c r="Y489" i="13" s="1"/>
  <c r="Q482" i="13"/>
  <c r="BB1099" i="10"/>
  <c r="E480" i="13" s="1"/>
  <c r="BQ1099" i="10"/>
  <c r="T480" i="13" s="1"/>
  <c r="BB1080" i="10"/>
  <c r="E461" i="13" s="1"/>
  <c r="BA1080" i="10"/>
  <c r="D461" i="13" s="1"/>
  <c r="BT1080" i="10"/>
  <c r="W461" i="13" s="1"/>
  <c r="C424" i="13"/>
  <c r="BU1043" i="10"/>
  <c r="X424" i="13" s="1"/>
  <c r="BC1031" i="10"/>
  <c r="F412" i="13" s="1"/>
  <c r="BD994" i="10"/>
  <c r="G375" i="13" s="1"/>
  <c r="BV994" i="10"/>
  <c r="Y375" i="13" s="1"/>
  <c r="BW994" i="10"/>
  <c r="AG375" i="13" s="1"/>
  <c r="BV988" i="10"/>
  <c r="Y369" i="13" s="1"/>
  <c r="BW953" i="10"/>
  <c r="AG334" i="13" s="1"/>
  <c r="BD953" i="10"/>
  <c r="G334" i="13" s="1"/>
  <c r="C315" i="13"/>
  <c r="BC934" i="10"/>
  <c r="F315" i="13" s="1"/>
  <c r="BW921" i="10"/>
  <c r="AG302" i="13" s="1"/>
  <c r="BC890" i="10"/>
  <c r="F271" i="13" s="1"/>
  <c r="BC876" i="10"/>
  <c r="F257" i="13" s="1"/>
  <c r="BW876" i="10"/>
  <c r="AG257" i="13" s="1"/>
  <c r="BD855" i="10"/>
  <c r="G236" i="13" s="1"/>
  <c r="BS855" i="10"/>
  <c r="V236" i="13" s="1"/>
  <c r="BW839" i="10"/>
  <c r="AG220" i="13" s="1"/>
  <c r="BB834" i="10"/>
  <c r="E215" i="13" s="1"/>
  <c r="BA834" i="10"/>
  <c r="BW834" i="10" s="1"/>
  <c r="AG215" i="13" s="1"/>
  <c r="BC834" i="10"/>
  <c r="F215" i="13" s="1"/>
  <c r="BS834" i="10"/>
  <c r="V215" i="13" s="1"/>
  <c r="BK1089" i="10"/>
  <c r="N470" i="13" s="1"/>
  <c r="Q470" i="13"/>
  <c r="BB1044" i="10"/>
  <c r="E425" i="13" s="1"/>
  <c r="BA1044" i="10"/>
  <c r="D425" i="13" s="1"/>
  <c r="BW1070" i="10"/>
  <c r="AG451" i="13" s="1"/>
  <c r="J703" i="10"/>
  <c r="N703" i="10" s="1"/>
  <c r="D703" i="10" s="1"/>
  <c r="O703" i="10" s="1"/>
  <c r="J761" i="10"/>
  <c r="N761" i="10" s="1"/>
  <c r="P761" i="10" s="1"/>
  <c r="BS1213" i="10"/>
  <c r="V594" i="13" s="1"/>
  <c r="BA1212" i="10"/>
  <c r="D593" i="13" s="1"/>
  <c r="BU1208" i="10"/>
  <c r="X589" i="13" s="1"/>
  <c r="BD1208" i="10"/>
  <c r="G589" i="13" s="1"/>
  <c r="BT1206" i="10"/>
  <c r="W587" i="13" s="1"/>
  <c r="BP1170" i="10"/>
  <c r="S551" i="13" s="1"/>
  <c r="BR1158" i="10"/>
  <c r="U539" i="13" s="1"/>
  <c r="BS1146" i="10"/>
  <c r="V527" i="13" s="1"/>
  <c r="BS1139" i="10"/>
  <c r="V520" i="13" s="1"/>
  <c r="BS1120" i="10"/>
  <c r="V501" i="13" s="1"/>
  <c r="BK1114" i="10"/>
  <c r="N495" i="13" s="1"/>
  <c r="BD1114" i="10"/>
  <c r="G495" i="13" s="1"/>
  <c r="BW1113" i="10"/>
  <c r="AG494" i="13" s="1"/>
  <c r="BV1113" i="10"/>
  <c r="Y494" i="13" s="1"/>
  <c r="BQ1112" i="10"/>
  <c r="T493" i="13" s="1"/>
  <c r="BU1085" i="10"/>
  <c r="X466" i="13" s="1"/>
  <c r="BQ1080" i="10"/>
  <c r="T461" i="13" s="1"/>
  <c r="BD1080" i="10"/>
  <c r="G461" i="13" s="1"/>
  <c r="BS1044" i="10"/>
  <c r="V425" i="13" s="1"/>
  <c r="BC1044" i="10"/>
  <c r="F425" i="13" s="1"/>
  <c r="C412" i="13"/>
  <c r="BC1009" i="10"/>
  <c r="F390" i="13" s="1"/>
  <c r="BU988" i="10"/>
  <c r="X369" i="13" s="1"/>
  <c r="C334" i="13"/>
  <c r="BW950" i="10"/>
  <c r="AG331" i="13" s="1"/>
  <c r="BV950" i="10"/>
  <c r="Y331" i="13" s="1"/>
  <c r="BC922" i="10"/>
  <c r="F303" i="13" s="1"/>
  <c r="BW922" i="10"/>
  <c r="AG303" i="13" s="1"/>
  <c r="BS890" i="10"/>
  <c r="V271" i="13" s="1"/>
  <c r="BB890" i="10"/>
  <c r="E271" i="13" s="1"/>
  <c r="BC883" i="10"/>
  <c r="F264" i="13" s="1"/>
  <c r="BS883" i="10"/>
  <c r="V264" i="13" s="1"/>
  <c r="BS882" i="10"/>
  <c r="V263" i="13" s="1"/>
  <c r="BD825" i="10"/>
  <c r="G206" i="13" s="1"/>
  <c r="BS825" i="10"/>
  <c r="V206" i="13" s="1"/>
  <c r="BQ773" i="10"/>
  <c r="T154" i="13" s="1"/>
  <c r="BM757" i="10"/>
  <c r="P138" i="13" s="1"/>
  <c r="BC757" i="10"/>
  <c r="F138" i="13" s="1"/>
  <c r="BW809" i="10"/>
  <c r="AG190" i="13" s="1"/>
  <c r="BS784" i="10"/>
  <c r="V165" i="13" s="1"/>
  <c r="C162" i="13"/>
  <c r="BU757" i="10"/>
  <c r="X138" i="13" s="1"/>
  <c r="BQ757" i="10"/>
  <c r="T138" i="13" s="1"/>
  <c r="BL757" i="10"/>
  <c r="O138" i="13" s="1"/>
  <c r="BG757" i="10"/>
  <c r="J138" i="13" s="1"/>
  <c r="BA757" i="10"/>
  <c r="D138" i="13" s="1"/>
  <c r="BM731" i="10"/>
  <c r="P112" i="13" s="1"/>
  <c r="BG731" i="10"/>
  <c r="J112" i="13" s="1"/>
  <c r="BK711" i="10"/>
  <c r="N92" i="13" s="1"/>
  <c r="BG711" i="10"/>
  <c r="J92" i="13" s="1"/>
  <c r="BW660" i="10"/>
  <c r="AG41" i="13" s="1"/>
  <c r="BP660" i="10"/>
  <c r="S41" i="13" s="1"/>
  <c r="BN659" i="10"/>
  <c r="Q40" i="13" s="1"/>
  <c r="BS657" i="10"/>
  <c r="V38" i="13" s="1"/>
  <c r="BS639" i="10"/>
  <c r="V20" i="13" s="1"/>
  <c r="C12" i="13"/>
  <c r="BQ625" i="10"/>
  <c r="T6" i="13" s="1"/>
  <c r="BC625" i="10"/>
  <c r="F6" i="13" s="1"/>
  <c r="B401" i="10"/>
  <c r="AX947" i="10" s="1"/>
  <c r="A328" i="13" s="1"/>
  <c r="B398" i="10"/>
  <c r="AX946" i="10" s="1"/>
  <c r="A327" i="13" s="1"/>
  <c r="B395" i="10"/>
  <c r="AX945" i="10" s="1"/>
  <c r="A326" i="13" s="1"/>
  <c r="BS828" i="10"/>
  <c r="V209" i="13" s="1"/>
  <c r="BS822" i="10"/>
  <c r="V203" i="13" s="1"/>
  <c r="BD816" i="10"/>
  <c r="G197" i="13" s="1"/>
  <c r="BP757" i="10"/>
  <c r="S138" i="13" s="1"/>
  <c r="BK757" i="10"/>
  <c r="N138" i="13" s="1"/>
  <c r="BE757" i="10"/>
  <c r="H138" i="13" s="1"/>
  <c r="C138" i="13"/>
  <c r="BQ732" i="10"/>
  <c r="T113" i="13" s="1"/>
  <c r="BJ731" i="10"/>
  <c r="M112" i="13" s="1"/>
  <c r="BS717" i="10"/>
  <c r="V98" i="13" s="1"/>
  <c r="BJ711" i="10"/>
  <c r="M92" i="13" s="1"/>
  <c r="BF711" i="10"/>
  <c r="I92" i="13" s="1"/>
  <c r="BM698" i="10"/>
  <c r="P79" i="13" s="1"/>
  <c r="BV659" i="10"/>
  <c r="Y40" i="13" s="1"/>
  <c r="BO631" i="10"/>
  <c r="R12" i="13" s="1"/>
  <c r="BC629" i="10"/>
  <c r="F10" i="13" s="1"/>
  <c r="C6" i="13"/>
  <c r="BA625" i="10"/>
  <c r="BQ630" i="10"/>
  <c r="T11" i="13" s="1"/>
  <c r="BV989" i="10"/>
  <c r="Y370" i="13" s="1"/>
  <c r="BW989" i="10"/>
  <c r="AG370" i="13" s="1"/>
  <c r="C358" i="13"/>
  <c r="BA977" i="10"/>
  <c r="D358" i="13" s="1"/>
  <c r="BV977" i="10"/>
  <c r="Y358" i="13" s="1"/>
  <c r="BW977" i="10"/>
  <c r="AG358" i="13" s="1"/>
  <c r="M336" i="13"/>
  <c r="BV955" i="10"/>
  <c r="Y336" i="13" s="1"/>
  <c r="BA896" i="10"/>
  <c r="D277" i="13" s="1"/>
  <c r="BV896" i="10"/>
  <c r="Y277" i="13" s="1"/>
  <c r="BW896" i="10"/>
  <c r="AG277" i="13" s="1"/>
  <c r="BS896" i="10"/>
  <c r="V277" i="13" s="1"/>
  <c r="BW853" i="10"/>
  <c r="AG234" i="13" s="1"/>
  <c r="BC853" i="10"/>
  <c r="F234" i="13" s="1"/>
  <c r="BU853" i="10"/>
  <c r="X234" i="13" s="1"/>
  <c r="BB853" i="10"/>
  <c r="E234" i="13" s="1"/>
  <c r="BB826" i="10"/>
  <c r="E207" i="13" s="1"/>
  <c r="BD826" i="10"/>
  <c r="G207" i="13" s="1"/>
  <c r="BA826" i="10"/>
  <c r="D207" i="13" s="1"/>
  <c r="C152" i="13"/>
  <c r="BB771" i="10"/>
  <c r="E152" i="13" s="1"/>
  <c r="BN771" i="10"/>
  <c r="Q152" i="13" s="1"/>
  <c r="BS771" i="10"/>
  <c r="V152" i="13" s="1"/>
  <c r="BE771" i="10"/>
  <c r="H152" i="13" s="1"/>
  <c r="BO771" i="10"/>
  <c r="R152" i="13" s="1"/>
  <c r="BF771" i="10"/>
  <c r="I152" i="13" s="1"/>
  <c r="BJ771" i="10"/>
  <c r="M152" i="13" s="1"/>
  <c r="BG771" i="10"/>
  <c r="J152" i="13" s="1"/>
  <c r="BK771" i="10"/>
  <c r="N152" i="13" s="1"/>
  <c r="BU771" i="10"/>
  <c r="X152" i="13" s="1"/>
  <c r="BA771" i="10"/>
  <c r="D152" i="13" s="1"/>
  <c r="C140" i="13"/>
  <c r="BA759" i="10"/>
  <c r="D140" i="13" s="1"/>
  <c r="BG759" i="10"/>
  <c r="J140" i="13" s="1"/>
  <c r="BK759" i="10"/>
  <c r="N140" i="13" s="1"/>
  <c r="BB759" i="10"/>
  <c r="E140" i="13" s="1"/>
  <c r="BM759" i="10"/>
  <c r="P140" i="13" s="1"/>
  <c r="BF759" i="10"/>
  <c r="I140" i="13" s="1"/>
  <c r="BN759" i="10"/>
  <c r="Q140" i="13" s="1"/>
  <c r="BU759" i="10"/>
  <c r="X140" i="13" s="1"/>
  <c r="BP759" i="10"/>
  <c r="S140" i="13" s="1"/>
  <c r="BE759" i="10"/>
  <c r="H140" i="13" s="1"/>
  <c r="BC680" i="10"/>
  <c r="F61" i="13" s="1"/>
  <c r="BD680" i="10"/>
  <c r="G61" i="13" s="1"/>
  <c r="BS680" i="10"/>
  <c r="V61" i="13" s="1"/>
  <c r="BA680" i="10"/>
  <c r="AC23" i="13"/>
  <c r="AC60" i="13"/>
  <c r="AC71" i="13"/>
  <c r="AC74" i="13"/>
  <c r="AC76" i="13"/>
  <c r="AC82" i="13"/>
  <c r="AC84" i="13"/>
  <c r="AC93" i="13"/>
  <c r="AC94" i="13"/>
  <c r="AC97" i="13"/>
  <c r="AC98" i="13"/>
  <c r="AC101" i="13"/>
  <c r="AC110" i="13"/>
  <c r="AC113" i="13"/>
  <c r="AC114" i="13"/>
  <c r="AC116" i="13"/>
  <c r="AC119" i="13"/>
  <c r="AC122" i="13"/>
  <c r="AC128" i="13"/>
  <c r="AC134" i="13"/>
  <c r="AC141" i="13"/>
  <c r="AC146" i="13"/>
  <c r="AC151" i="13"/>
  <c r="AC159" i="13"/>
  <c r="AC166" i="13"/>
  <c r="AC169" i="13"/>
  <c r="AC177" i="13"/>
  <c r="AC180" i="13"/>
  <c r="AC182" i="13"/>
  <c r="AC185" i="13"/>
  <c r="AC42" i="13"/>
  <c r="AC51" i="13"/>
  <c r="AC67" i="13"/>
  <c r="AC69" i="13"/>
  <c r="AC78" i="13"/>
  <c r="AC86" i="13"/>
  <c r="AC87" i="13"/>
  <c r="AC90" i="13"/>
  <c r="AC92" i="13"/>
  <c r="AC96" i="13"/>
  <c r="AC100" i="13"/>
  <c r="AC105" i="13"/>
  <c r="AC107" i="13"/>
  <c r="AC112" i="13"/>
  <c r="AC118" i="13"/>
  <c r="AC121" i="13"/>
  <c r="AC124" i="13"/>
  <c r="AC126" i="13"/>
  <c r="AC130" i="13"/>
  <c r="AC136" i="13"/>
  <c r="AC139" i="13"/>
  <c r="AC148" i="13"/>
  <c r="AC153" i="13"/>
  <c r="AC154" i="13"/>
  <c r="AC155" i="13"/>
  <c r="AC160" i="13"/>
  <c r="AC164" i="13"/>
  <c r="AC167" i="13"/>
  <c r="AC175" i="13"/>
  <c r="AC181" i="13"/>
  <c r="AC188" i="13"/>
  <c r="AC190" i="13"/>
  <c r="AC191" i="13"/>
  <c r="AC72" i="13"/>
  <c r="AC75" i="13"/>
  <c r="AC80" i="13"/>
  <c r="AC81" i="13"/>
  <c r="AC99" i="13"/>
  <c r="AC104" i="13"/>
  <c r="AC111" i="13"/>
  <c r="AC133" i="13"/>
  <c r="AC140" i="13"/>
  <c r="AC149" i="13"/>
  <c r="AC156" i="13"/>
  <c r="AC170" i="13"/>
  <c r="AC172" i="13"/>
  <c r="AC176" i="13"/>
  <c r="AC186" i="13"/>
  <c r="AC187" i="13"/>
  <c r="AC189" i="13"/>
  <c r="AC192" i="13"/>
  <c r="AC205" i="13"/>
  <c r="AC206" i="13"/>
  <c r="AC209" i="13"/>
  <c r="AC210" i="13"/>
  <c r="AC216" i="13"/>
  <c r="AC218" i="13"/>
  <c r="AC219" i="13"/>
  <c r="AC226" i="13"/>
  <c r="AC230" i="13"/>
  <c r="AC231" i="13"/>
  <c r="AC233" i="13"/>
  <c r="AC234" i="13"/>
  <c r="AC236" i="13"/>
  <c r="AC245" i="13"/>
  <c r="AC247" i="13"/>
  <c r="AC251" i="13"/>
  <c r="AC253" i="13"/>
  <c r="AC256" i="13"/>
  <c r="AC258" i="13"/>
  <c r="AC259" i="13"/>
  <c r="AC260" i="13"/>
  <c r="AC275" i="13"/>
  <c r="AC276" i="13"/>
  <c r="AC277" i="13"/>
  <c r="AC57" i="13"/>
  <c r="AC79" i="13"/>
  <c r="AC85" i="13"/>
  <c r="AC91" i="13"/>
  <c r="AC95" i="13"/>
  <c r="AC103" i="13"/>
  <c r="AC109" i="13"/>
  <c r="AC117" i="13"/>
  <c r="AC120" i="13"/>
  <c r="AC125" i="13"/>
  <c r="AC131" i="13"/>
  <c r="AC132" i="13"/>
  <c r="AC143" i="13"/>
  <c r="AC145" i="13"/>
  <c r="AC147" i="13"/>
  <c r="AC152" i="13"/>
  <c r="AC157" i="13"/>
  <c r="AC158" i="13"/>
  <c r="AC162" i="13"/>
  <c r="AC165" i="13"/>
  <c r="AC171" i="13"/>
  <c r="AC173" i="13"/>
  <c r="AC174" i="13"/>
  <c r="AC201" i="13"/>
  <c r="AC203" i="13"/>
  <c r="AC212" i="13"/>
  <c r="AC213" i="13"/>
  <c r="AC215" i="13"/>
  <c r="AC223" i="13"/>
  <c r="AC227" i="13"/>
  <c r="AC237" i="13"/>
  <c r="AC238" i="13"/>
  <c r="AC243" i="13"/>
  <c r="AC248" i="13"/>
  <c r="AC252" i="13"/>
  <c r="AC264" i="13"/>
  <c r="AC266" i="13"/>
  <c r="AC267" i="13"/>
  <c r="AC271" i="13"/>
  <c r="AC272" i="13"/>
  <c r="AC278" i="13"/>
  <c r="AC281" i="13"/>
  <c r="AC287" i="13"/>
  <c r="AC290" i="13"/>
  <c r="AC296" i="13"/>
  <c r="AC305" i="13"/>
  <c r="AC307" i="13"/>
  <c r="AC83" i="13"/>
  <c r="AC135" i="13"/>
  <c r="AC137" i="13"/>
  <c r="AC138" i="13"/>
  <c r="AC142" i="13"/>
  <c r="AC150" i="13"/>
  <c r="AC197" i="13"/>
  <c r="AC199" i="13"/>
  <c r="AC200" i="13"/>
  <c r="AC220" i="13"/>
  <c r="AC221" i="13"/>
  <c r="AC222" i="13"/>
  <c r="AC228" i="13"/>
  <c r="AC232" i="13"/>
  <c r="AC241" i="13"/>
  <c r="AC242" i="13"/>
  <c r="AC249" i="13"/>
  <c r="AC255" i="13"/>
  <c r="AC262" i="13"/>
  <c r="AC268" i="13"/>
  <c r="AC288" i="13"/>
  <c r="AC295" i="13"/>
  <c r="AC299" i="13"/>
  <c r="AC300" i="13"/>
  <c r="AC302" i="13"/>
  <c r="AC306" i="13"/>
  <c r="AC308" i="13"/>
  <c r="AC317" i="13"/>
  <c r="AC323" i="13"/>
  <c r="AC328" i="13"/>
  <c r="AC330" i="13"/>
  <c r="AC336" i="13"/>
  <c r="AC343" i="13"/>
  <c r="AC344" i="13"/>
  <c r="AC348" i="13"/>
  <c r="AC358" i="13"/>
  <c r="AC360" i="13"/>
  <c r="AC364" i="13"/>
  <c r="AC369" i="13"/>
  <c r="AC370" i="13"/>
  <c r="AC376" i="13"/>
  <c r="AC377" i="13"/>
  <c r="AC381" i="13"/>
  <c r="AC77" i="13"/>
  <c r="AC106" i="13"/>
  <c r="AC108" i="13"/>
  <c r="AC168" i="13"/>
  <c r="AC178" i="13"/>
  <c r="AC183" i="13"/>
  <c r="AC184" i="13"/>
  <c r="AC198" i="13"/>
  <c r="AC204" i="13"/>
  <c r="AC208" i="13"/>
  <c r="AC229" i="13"/>
  <c r="AC239" i="13"/>
  <c r="AC240" i="13"/>
  <c r="AC250" i="13"/>
  <c r="AC269" i="13"/>
  <c r="AC270" i="13"/>
  <c r="AC273" i="13"/>
  <c r="AC279" i="13"/>
  <c r="AC283" i="13"/>
  <c r="AC289" i="13"/>
  <c r="AC301" i="13"/>
  <c r="AC310" i="13"/>
  <c r="AC314" i="13"/>
  <c r="AC316" i="13"/>
  <c r="AC318" i="13"/>
  <c r="AC320" i="13"/>
  <c r="AC321" i="13"/>
  <c r="AC324" i="13"/>
  <c r="AC329" i="13"/>
  <c r="AC332" i="13"/>
  <c r="AC334" i="13"/>
  <c r="AC338" i="13"/>
  <c r="AC339" i="13"/>
  <c r="AC340" i="13"/>
  <c r="AC346" i="13"/>
  <c r="AC347" i="13"/>
  <c r="AC349" i="13"/>
  <c r="AC350" i="13"/>
  <c r="AC88" i="13"/>
  <c r="AC89" i="13"/>
  <c r="AC115" i="13"/>
  <c r="AC129" i="13"/>
  <c r="AC161" i="13"/>
  <c r="AC163" i="13"/>
  <c r="AC179" i="13"/>
  <c r="AC194" i="13"/>
  <c r="AC196" i="13"/>
  <c r="BW645" i="10"/>
  <c r="AG26" i="13" s="1"/>
  <c r="D26" i="13"/>
  <c r="BB644" i="10"/>
  <c r="E25" i="13" s="1"/>
  <c r="BP644" i="10"/>
  <c r="S25" i="13" s="1"/>
  <c r="BE644" i="10"/>
  <c r="H25" i="13" s="1"/>
  <c r="J676" i="10"/>
  <c r="N676" i="10" s="1"/>
  <c r="J683" i="10"/>
  <c r="N683" i="10" s="1"/>
  <c r="D683" i="10" s="1"/>
  <c r="O683" i="10" s="1"/>
  <c r="BQ1213" i="10"/>
  <c r="T594" i="13" s="1"/>
  <c r="BK1213" i="10"/>
  <c r="BM1213" i="10" s="1"/>
  <c r="P594" i="13" s="1"/>
  <c r="BB1213" i="10"/>
  <c r="E594" i="13" s="1"/>
  <c r="BW1208" i="10"/>
  <c r="AG589" i="13" s="1"/>
  <c r="BV1208" i="10"/>
  <c r="Y589" i="13" s="1"/>
  <c r="C589" i="13"/>
  <c r="BR1203" i="10"/>
  <c r="U584" i="13" s="1"/>
  <c r="C584" i="13"/>
  <c r="BT1197" i="10"/>
  <c r="W578" i="13" s="1"/>
  <c r="BD1197" i="10"/>
  <c r="G578" i="13" s="1"/>
  <c r="BW1186" i="10"/>
  <c r="AG567" i="13" s="1"/>
  <c r="BV1186" i="10"/>
  <c r="Y567" i="13" s="1"/>
  <c r="BQ1180" i="10"/>
  <c r="T561" i="13" s="1"/>
  <c r="BU1173" i="10"/>
  <c r="X554" i="13" s="1"/>
  <c r="C554" i="13"/>
  <c r="BS1166" i="10"/>
  <c r="V547" i="13" s="1"/>
  <c r="C546" i="13"/>
  <c r="BW1164" i="10"/>
  <c r="AG545" i="13" s="1"/>
  <c r="BV1164" i="10"/>
  <c r="Y545" i="13" s="1"/>
  <c r="BC1164" i="10"/>
  <c r="F545" i="13" s="1"/>
  <c r="BR1153" i="10"/>
  <c r="U534" i="13" s="1"/>
  <c r="BC1153" i="10"/>
  <c r="F534" i="13" s="1"/>
  <c r="BR1151" i="10"/>
  <c r="U532" i="13" s="1"/>
  <c r="BR1148" i="10"/>
  <c r="U529" i="13" s="1"/>
  <c r="BR1146" i="10"/>
  <c r="U527" i="13" s="1"/>
  <c r="BB1146" i="10"/>
  <c r="E527" i="13" s="1"/>
  <c r="BS1140" i="10"/>
  <c r="V521" i="13" s="1"/>
  <c r="BT1128" i="10"/>
  <c r="W509" i="13" s="1"/>
  <c r="BR1120" i="10"/>
  <c r="U501" i="13" s="1"/>
  <c r="BU1118" i="10"/>
  <c r="X499" i="13" s="1"/>
  <c r="BW1112" i="10"/>
  <c r="AG493" i="13" s="1"/>
  <c r="BV1112" i="10"/>
  <c r="Y493" i="13" s="1"/>
  <c r="Q493" i="13"/>
  <c r="BW1110" i="10"/>
  <c r="AG491" i="13" s="1"/>
  <c r="BV1110" i="10"/>
  <c r="Y491" i="13" s="1"/>
  <c r="C491" i="13"/>
  <c r="BD1108" i="10"/>
  <c r="G489" i="13" s="1"/>
  <c r="BV1097" i="10"/>
  <c r="Y478" i="13" s="1"/>
  <c r="BD1085" i="10"/>
  <c r="G466" i="13" s="1"/>
  <c r="BU1066" i="10"/>
  <c r="X447" i="13" s="1"/>
  <c r="BC1059" i="10"/>
  <c r="F440" i="13" s="1"/>
  <c r="BC1056" i="10"/>
  <c r="F437" i="13" s="1"/>
  <c r="AC411" i="13"/>
  <c r="AC409" i="13"/>
  <c r="AC402" i="13"/>
  <c r="BB1021" i="10"/>
  <c r="E402" i="13" s="1"/>
  <c r="AC401" i="13"/>
  <c r="BS1019" i="10"/>
  <c r="V400" i="13" s="1"/>
  <c r="BC1019" i="10"/>
  <c r="F400" i="13" s="1"/>
  <c r="AC396" i="13"/>
  <c r="AC393" i="13"/>
  <c r="AC391" i="13"/>
  <c r="AC388" i="13"/>
  <c r="AC383" i="13"/>
  <c r="AC379" i="13"/>
  <c r="AC374" i="13"/>
  <c r="AC361" i="13"/>
  <c r="AC359" i="13"/>
  <c r="BU977" i="10"/>
  <c r="X358" i="13" s="1"/>
  <c r="AC354" i="13"/>
  <c r="BD973" i="10"/>
  <c r="G354" i="13" s="1"/>
  <c r="AC353" i="13"/>
  <c r="BB966" i="10"/>
  <c r="E347" i="13" s="1"/>
  <c r="BD966" i="10"/>
  <c r="G347" i="13" s="1"/>
  <c r="AC342" i="13"/>
  <c r="AC341" i="13"/>
  <c r="AC322" i="13"/>
  <c r="AC313" i="13"/>
  <c r="AC311" i="13"/>
  <c r="BU926" i="10"/>
  <c r="X307" i="13" s="1"/>
  <c r="BB926" i="10"/>
  <c r="E307" i="13" s="1"/>
  <c r="AC304" i="13"/>
  <c r="AC303" i="13"/>
  <c r="AC298" i="13"/>
  <c r="AC297" i="13"/>
  <c r="AC285" i="13"/>
  <c r="AC280" i="13"/>
  <c r="BV890" i="10"/>
  <c r="Y271" i="13" s="1"/>
  <c r="U271" i="13"/>
  <c r="AC246" i="13"/>
  <c r="AC244" i="13"/>
  <c r="AC235" i="13"/>
  <c r="AC224" i="13"/>
  <c r="BW826" i="10"/>
  <c r="AG207" i="13" s="1"/>
  <c r="AC207" i="13"/>
  <c r="BV826" i="10"/>
  <c r="Y207" i="13" s="1"/>
  <c r="BQ771" i="10"/>
  <c r="T152" i="13" s="1"/>
  <c r="BG761" i="10"/>
  <c r="J142" i="13" s="1"/>
  <c r="BN761" i="10"/>
  <c r="Q142" i="13" s="1"/>
  <c r="BB761" i="10"/>
  <c r="E142" i="13" s="1"/>
  <c r="BS761" i="10"/>
  <c r="V142" i="13" s="1"/>
  <c r="BK761" i="10"/>
  <c r="N142" i="13" s="1"/>
  <c r="BJ759" i="10"/>
  <c r="M140" i="13" s="1"/>
  <c r="AC102" i="13"/>
  <c r="C102" i="13"/>
  <c r="BK721" i="10"/>
  <c r="N102" i="13" s="1"/>
  <c r="AC66" i="13"/>
  <c r="AC64" i="13"/>
  <c r="BN680" i="10"/>
  <c r="J628" i="10"/>
  <c r="N628" i="10" s="1"/>
  <c r="J627" i="10"/>
  <c r="J625" i="10"/>
  <c r="N625" i="10" s="1"/>
  <c r="J623" i="10"/>
  <c r="N623" i="10" s="1"/>
  <c r="J636" i="10"/>
  <c r="N636" i="10" s="1"/>
  <c r="J660" i="10"/>
  <c r="N660" i="10" s="1"/>
  <c r="P660" i="10" s="1"/>
  <c r="J658" i="10"/>
  <c r="N658" i="10" s="1"/>
  <c r="D658" i="10" s="1"/>
  <c r="O658" i="10" s="1"/>
  <c r="J673" i="10"/>
  <c r="N673" i="10" s="1"/>
  <c r="J671" i="10"/>
  <c r="N671" i="10" s="1"/>
  <c r="J669" i="10"/>
  <c r="N669" i="10" s="1"/>
  <c r="D669" i="10" s="1"/>
  <c r="O669" i="10" s="1"/>
  <c r="J667" i="10"/>
  <c r="N667" i="10" s="1"/>
  <c r="J702" i="10"/>
  <c r="N702" i="10" s="1"/>
  <c r="J733" i="10"/>
  <c r="N733" i="10" s="1"/>
  <c r="J729" i="10"/>
  <c r="N729" i="10" s="1"/>
  <c r="D729" i="10" s="1"/>
  <c r="O729" i="10" s="1"/>
  <c r="J760" i="10"/>
  <c r="N760" i="10" s="1"/>
  <c r="C594" i="13"/>
  <c r="BC1197" i="10"/>
  <c r="F578" i="13" s="1"/>
  <c r="BV1196" i="10"/>
  <c r="Y577" i="13" s="1"/>
  <c r="BC1196" i="10"/>
  <c r="F577" i="13" s="1"/>
  <c r="BD1192" i="10"/>
  <c r="G573" i="13" s="1"/>
  <c r="BT1186" i="10"/>
  <c r="W567" i="13" s="1"/>
  <c r="BC1186" i="10"/>
  <c r="F567" i="13" s="1"/>
  <c r="BS1184" i="10"/>
  <c r="V565" i="13" s="1"/>
  <c r="BS1164" i="10"/>
  <c r="V545" i="13" s="1"/>
  <c r="C545" i="13"/>
  <c r="BW1153" i="10"/>
  <c r="AG534" i="13" s="1"/>
  <c r="BV1153" i="10"/>
  <c r="Y534" i="13" s="1"/>
  <c r="BQ1153" i="10"/>
  <c r="T534" i="13" s="1"/>
  <c r="BB1153" i="10"/>
  <c r="E534" i="13" s="1"/>
  <c r="BW1146" i="10"/>
  <c r="AG527" i="13" s="1"/>
  <c r="BV1146" i="10"/>
  <c r="Y527" i="13" s="1"/>
  <c r="BQ1146" i="10"/>
  <c r="T527" i="13" s="1"/>
  <c r="C527" i="13"/>
  <c r="BC1135" i="10"/>
  <c r="F516" i="13" s="1"/>
  <c r="Q498" i="13"/>
  <c r="BS1112" i="10"/>
  <c r="V493" i="13" s="1"/>
  <c r="BD1112" i="10"/>
  <c r="G493" i="13" s="1"/>
  <c r="BU1105" i="10"/>
  <c r="X486" i="13" s="1"/>
  <c r="BC1105" i="10"/>
  <c r="F486" i="13" s="1"/>
  <c r="BD1098" i="10"/>
  <c r="G479" i="13" s="1"/>
  <c r="BQ1096" i="10"/>
  <c r="T477" i="13" s="1"/>
  <c r="AC451" i="13"/>
  <c r="C447" i="13"/>
  <c r="AC446" i="13"/>
  <c r="AC444" i="13"/>
  <c r="AC438" i="13"/>
  <c r="AC436" i="13"/>
  <c r="AC433" i="13"/>
  <c r="AC429" i="13"/>
  <c r="AC427" i="13"/>
  <c r="BS1040" i="10"/>
  <c r="V421" i="13" s="1"/>
  <c r="BB1040" i="10"/>
  <c r="E421" i="13" s="1"/>
  <c r="AC419" i="13"/>
  <c r="AC417" i="13"/>
  <c r="AC415" i="13"/>
  <c r="AC408" i="13"/>
  <c r="BS1021" i="10"/>
  <c r="V402" i="13" s="1"/>
  <c r="BA1021" i="10"/>
  <c r="D402" i="13" s="1"/>
  <c r="BA1019" i="10"/>
  <c r="BW1019" i="10" s="1"/>
  <c r="AG400" i="13" s="1"/>
  <c r="AC395" i="13"/>
  <c r="AC390" i="13"/>
  <c r="AC382" i="13"/>
  <c r="AC378" i="13"/>
  <c r="AC366" i="13"/>
  <c r="AC363" i="13"/>
  <c r="AC362" i="13"/>
  <c r="BU981" i="10"/>
  <c r="X362" i="13" s="1"/>
  <c r="BC977" i="10"/>
  <c r="F358" i="13" s="1"/>
  <c r="AC357" i="13"/>
  <c r="C354" i="13"/>
  <c r="AC352" i="13"/>
  <c r="BD963" i="10"/>
  <c r="G344" i="13" s="1"/>
  <c r="AC337" i="13"/>
  <c r="AC333" i="13"/>
  <c r="AC312" i="13"/>
  <c r="BA930" i="10"/>
  <c r="D311" i="13" s="1"/>
  <c r="BB930" i="10"/>
  <c r="E311" i="13" s="1"/>
  <c r="BC930" i="10"/>
  <c r="F311" i="13" s="1"/>
  <c r="AC309" i="13"/>
  <c r="AC286" i="13"/>
  <c r="AC284" i="13"/>
  <c r="AC265" i="13"/>
  <c r="AC263" i="13"/>
  <c r="AC261" i="13"/>
  <c r="AC257" i="13"/>
  <c r="C231" i="13"/>
  <c r="BD850" i="10"/>
  <c r="G231" i="13" s="1"/>
  <c r="BU850" i="10"/>
  <c r="X231" i="13" s="1"/>
  <c r="BW850" i="10"/>
  <c r="AG231" i="13" s="1"/>
  <c r="BC850" i="10"/>
  <c r="F231" i="13" s="1"/>
  <c r="AC195" i="13"/>
  <c r="J641" i="10"/>
  <c r="N641" i="10" s="1"/>
  <c r="J677" i="10"/>
  <c r="N677" i="10" s="1"/>
  <c r="D677" i="10" s="1"/>
  <c r="O677" i="10" s="1"/>
  <c r="J692" i="10"/>
  <c r="N692" i="10" s="1"/>
  <c r="J745" i="10"/>
  <c r="N745" i="10" s="1"/>
  <c r="BQ1197" i="10"/>
  <c r="T578" i="13" s="1"/>
  <c r="C578" i="13"/>
  <c r="BT1196" i="10"/>
  <c r="W577" i="13" s="1"/>
  <c r="C577" i="13"/>
  <c r="BS1186" i="10"/>
  <c r="V567" i="13" s="1"/>
  <c r="BR1184" i="10"/>
  <c r="U565" i="13" s="1"/>
  <c r="BK1184" i="10"/>
  <c r="BM1184" i="10" s="1"/>
  <c r="P565" i="13" s="1"/>
  <c r="C565" i="13"/>
  <c r="BW1183" i="10"/>
  <c r="AG564" i="13" s="1"/>
  <c r="BK1183" i="10"/>
  <c r="N564" i="13" s="1"/>
  <c r="BA1180" i="10"/>
  <c r="D561" i="13" s="1"/>
  <c r="C555" i="13"/>
  <c r="BK1172" i="10"/>
  <c r="N551" i="13"/>
  <c r="BC1148" i="10"/>
  <c r="F529" i="13" s="1"/>
  <c r="BU1135" i="10"/>
  <c r="X516" i="13" s="1"/>
  <c r="BT1120" i="10"/>
  <c r="W501" i="13" s="1"/>
  <c r="BD1120" i="10"/>
  <c r="G501" i="13" s="1"/>
  <c r="BS1105" i="10"/>
  <c r="V486" i="13" s="1"/>
  <c r="BB1105" i="10"/>
  <c r="E486" i="13" s="1"/>
  <c r="BA1097" i="10"/>
  <c r="D478" i="13" s="1"/>
  <c r="BQ1085" i="10"/>
  <c r="T466" i="13" s="1"/>
  <c r="C400" i="13"/>
  <c r="BS1007" i="10"/>
  <c r="V388" i="13" s="1"/>
  <c r="C388" i="13"/>
  <c r="BB989" i="10"/>
  <c r="E370" i="13" s="1"/>
  <c r="BS977" i="10"/>
  <c r="V358" i="13" s="1"/>
  <c r="BB977" i="10"/>
  <c r="E358" i="13" s="1"/>
  <c r="BV967" i="10"/>
  <c r="Y348" i="13" s="1"/>
  <c r="BW967" i="10"/>
  <c r="AG348" i="13" s="1"/>
  <c r="AC327" i="13"/>
  <c r="AC319" i="13"/>
  <c r="AC315" i="13"/>
  <c r="BC927" i="10"/>
  <c r="F308" i="13" s="1"/>
  <c r="BV927" i="10"/>
  <c r="Y308" i="13" s="1"/>
  <c r="BW927" i="10"/>
  <c r="AG308" i="13" s="1"/>
  <c r="AC294" i="13"/>
  <c r="AC293" i="13"/>
  <c r="AC291" i="13"/>
  <c r="AC254" i="13"/>
  <c r="BC840" i="10"/>
  <c r="F221" i="13" s="1"/>
  <c r="BU840" i="10"/>
  <c r="X221" i="13" s="1"/>
  <c r="AC217" i="13"/>
  <c r="AC214" i="13"/>
  <c r="AC211" i="13"/>
  <c r="AC202" i="13"/>
  <c r="AC144" i="13"/>
  <c r="C82" i="13"/>
  <c r="BC701" i="10"/>
  <c r="F82" i="13" s="1"/>
  <c r="BQ701" i="10"/>
  <c r="T82" i="13" s="1"/>
  <c r="BB902" i="10"/>
  <c r="E283" i="13" s="1"/>
  <c r="BC902" i="10"/>
  <c r="F283" i="13" s="1"/>
  <c r="BS902" i="10"/>
  <c r="V283" i="13" s="1"/>
  <c r="BV878" i="10"/>
  <c r="Y259" i="13" s="1"/>
  <c r="BW878" i="10"/>
  <c r="AG259" i="13" s="1"/>
  <c r="BB649" i="10"/>
  <c r="E30" i="13" s="1"/>
  <c r="BD649" i="10"/>
  <c r="G30" i="13" s="1"/>
  <c r="BD857" i="10"/>
  <c r="G238" i="13" s="1"/>
  <c r="BS857" i="10"/>
  <c r="V238" i="13" s="1"/>
  <c r="BW851" i="10"/>
  <c r="AG232" i="13" s="1"/>
  <c r="BA851" i="10"/>
  <c r="D232" i="13" s="1"/>
  <c r="BS851" i="10"/>
  <c r="V232" i="13" s="1"/>
  <c r="BB851" i="10"/>
  <c r="E232" i="13" s="1"/>
  <c r="C214" i="13"/>
  <c r="BA833" i="10"/>
  <c r="D214" i="13" s="1"/>
  <c r="BB833" i="10"/>
  <c r="E214" i="13" s="1"/>
  <c r="BD829" i="10"/>
  <c r="G210" i="13" s="1"/>
  <c r="BV829" i="10"/>
  <c r="Y210" i="13" s="1"/>
  <c r="BW829" i="10"/>
  <c r="AG210" i="13" s="1"/>
  <c r="BB698" i="10"/>
  <c r="E79" i="13" s="1"/>
  <c r="BA698" i="10"/>
  <c r="D79" i="13" s="1"/>
  <c r="BQ698" i="10"/>
  <c r="T79" i="13" s="1"/>
  <c r="BE698" i="10"/>
  <c r="H79" i="13" s="1"/>
  <c r="BJ698" i="10"/>
  <c r="M79" i="13" s="1"/>
  <c r="K12" i="13"/>
  <c r="BE631" i="10"/>
  <c r="H12" i="13" s="1"/>
  <c r="BA890" i="10"/>
  <c r="BW890" i="10" s="1"/>
  <c r="AG271" i="13" s="1"/>
  <c r="BC855" i="10"/>
  <c r="F236" i="13" s="1"/>
  <c r="C215" i="13"/>
  <c r="BU816" i="10"/>
  <c r="X197" i="13" s="1"/>
  <c r="C197" i="13"/>
  <c r="BC813" i="10"/>
  <c r="F194" i="13" s="1"/>
  <c r="BA801" i="10"/>
  <c r="D182" i="13" s="1"/>
  <c r="BU801" i="10"/>
  <c r="X182" i="13" s="1"/>
  <c r="BD714" i="10"/>
  <c r="G95" i="13" s="1"/>
  <c r="BJ714" i="10"/>
  <c r="M95" i="13" s="1"/>
  <c r="BF702" i="10"/>
  <c r="I83" i="13" s="1"/>
  <c r="BQ702" i="10"/>
  <c r="T83" i="13" s="1"/>
  <c r="BN672" i="10"/>
  <c r="Q53" i="13" s="1"/>
  <c r="BE672" i="10"/>
  <c r="H53" i="13" s="1"/>
  <c r="BD746" i="10"/>
  <c r="G127" i="13" s="1"/>
  <c r="BJ746" i="10"/>
  <c r="M127" i="13" s="1"/>
  <c r="BF746" i="10"/>
  <c r="I127" i="13" s="1"/>
  <c r="BL746" i="10"/>
  <c r="O127" i="13" s="1"/>
  <c r="BG734" i="10"/>
  <c r="J115" i="13" s="1"/>
  <c r="BN734" i="10"/>
  <c r="Q115" i="13" s="1"/>
  <c r="BB666" i="10"/>
  <c r="E47" i="13" s="1"/>
  <c r="C47" i="13"/>
  <c r="BO666" i="10"/>
  <c r="BD666" i="10"/>
  <c r="G47" i="13" s="1"/>
  <c r="BA660" i="10"/>
  <c r="D41" i="13" s="1"/>
  <c r="BL660" i="10"/>
  <c r="O41" i="13" s="1"/>
  <c r="BV660" i="10"/>
  <c r="Y41" i="13" s="1"/>
  <c r="BD660" i="10"/>
  <c r="G41" i="13" s="1"/>
  <c r="BU810" i="10"/>
  <c r="X191" i="13" s="1"/>
  <c r="BU783" i="10"/>
  <c r="X164" i="13" s="1"/>
  <c r="BV743" i="10"/>
  <c r="Y124" i="13" s="1"/>
  <c r="BN738" i="10"/>
  <c r="Z84" i="13"/>
  <c r="Z82" i="13"/>
  <c r="BD697" i="10"/>
  <c r="G78" i="13" s="1"/>
  <c r="Z76" i="13"/>
  <c r="BP695" i="10"/>
  <c r="S76" i="13" s="1"/>
  <c r="Z74" i="13"/>
  <c r="Z73" i="13"/>
  <c r="Z71" i="13"/>
  <c r="Z68" i="13"/>
  <c r="BE641" i="10"/>
  <c r="H22" i="13" s="1"/>
  <c r="BS632" i="10"/>
  <c r="V13" i="13" s="1"/>
  <c r="BF630" i="10"/>
  <c r="I11" i="13" s="1"/>
  <c r="Z5" i="13"/>
  <c r="Z85" i="13"/>
  <c r="Z81" i="13"/>
  <c r="Z79" i="13"/>
  <c r="Z70" i="13"/>
  <c r="Z63" i="13"/>
  <c r="Z34" i="13"/>
  <c r="BO652" i="10"/>
  <c r="BD632" i="10"/>
  <c r="G13" i="13" s="1"/>
  <c r="BJ630" i="10"/>
  <c r="M11" i="13" s="1"/>
  <c r="Z8" i="13"/>
  <c r="J768" i="10"/>
  <c r="N768" i="10" s="1"/>
  <c r="BP1172" i="10"/>
  <c r="S553" i="13" s="1"/>
  <c r="C539" i="13"/>
  <c r="BA1158" i="10"/>
  <c r="D539" i="13" s="1"/>
  <c r="BV1158" i="10"/>
  <c r="Y539" i="13" s="1"/>
  <c r="BW1158" i="10"/>
  <c r="AG539" i="13" s="1"/>
  <c r="BS1158" i="10"/>
  <c r="V539" i="13" s="1"/>
  <c r="BA1131" i="10"/>
  <c r="D512" i="13" s="1"/>
  <c r="BD1131" i="10"/>
  <c r="G512" i="13" s="1"/>
  <c r="BT1131" i="10"/>
  <c r="W512" i="13" s="1"/>
  <c r="BV1131" i="10"/>
  <c r="Y512" i="13" s="1"/>
  <c r="BW1131" i="10"/>
  <c r="AG512" i="13" s="1"/>
  <c r="BK1108" i="10"/>
  <c r="BM1108" i="10" s="1"/>
  <c r="P489" i="13" s="1"/>
  <c r="BP1108" i="10"/>
  <c r="S489" i="13" s="1"/>
  <c r="BV1104" i="10"/>
  <c r="Y485" i="13" s="1"/>
  <c r="BB1070" i="10"/>
  <c r="E451" i="13" s="1"/>
  <c r="BD1070" i="10"/>
  <c r="G451" i="13" s="1"/>
  <c r="BC901" i="10"/>
  <c r="F282" i="13" s="1"/>
  <c r="BV901" i="10"/>
  <c r="Y282" i="13" s="1"/>
  <c r="BW901" i="10"/>
  <c r="AG282" i="13" s="1"/>
  <c r="BV880" i="10"/>
  <c r="Y261" i="13" s="1"/>
  <c r="BW880" i="10"/>
  <c r="AG261" i="13" s="1"/>
  <c r="BS868" i="10"/>
  <c r="V249" i="13" s="1"/>
  <c r="C246" i="13"/>
  <c r="BC865" i="10"/>
  <c r="F246" i="13" s="1"/>
  <c r="BS865" i="10"/>
  <c r="V246" i="13" s="1"/>
  <c r="BD865" i="10"/>
  <c r="G246" i="13" s="1"/>
  <c r="BD767" i="10"/>
  <c r="G148" i="13" s="1"/>
  <c r="BE767" i="10"/>
  <c r="H148" i="13" s="1"/>
  <c r="BN767" i="10"/>
  <c r="Q148" i="13" s="1"/>
  <c r="BV767" i="10"/>
  <c r="Y148" i="13" s="1"/>
  <c r="BK767" i="10"/>
  <c r="N148" i="13" s="1"/>
  <c r="BA1016" i="10"/>
  <c r="D397" i="13" s="1"/>
  <c r="BB1016" i="10"/>
  <c r="E397" i="13" s="1"/>
  <c r="BD1008" i="10"/>
  <c r="G389" i="13" s="1"/>
  <c r="BU1008" i="10"/>
  <c r="X389" i="13" s="1"/>
  <c r="BC907" i="10"/>
  <c r="F288" i="13" s="1"/>
  <c r="BS907" i="10"/>
  <c r="V288" i="13" s="1"/>
  <c r="BD907" i="10"/>
  <c r="G288" i="13" s="1"/>
  <c r="BA888" i="10"/>
  <c r="BD888" i="10"/>
  <c r="G269" i="13" s="1"/>
  <c r="C255" i="13"/>
  <c r="BC874" i="10"/>
  <c r="F255" i="13" s="1"/>
  <c r="BA874" i="10"/>
  <c r="D255" i="13" s="1"/>
  <c r="BV874" i="10"/>
  <c r="Y255" i="13" s="1"/>
  <c r="BW874" i="10"/>
  <c r="AG255" i="13" s="1"/>
  <c r="C252" i="13"/>
  <c r="BB871" i="10"/>
  <c r="E252" i="13" s="1"/>
  <c r="BV871" i="10"/>
  <c r="Y252" i="13" s="1"/>
  <c r="BA871" i="10"/>
  <c r="D252" i="13" s="1"/>
  <c r="BC871" i="10"/>
  <c r="F252" i="13" s="1"/>
  <c r="BS871" i="10"/>
  <c r="V252" i="13" s="1"/>
  <c r="BU812" i="10"/>
  <c r="X193" i="13" s="1"/>
  <c r="BD812" i="10"/>
  <c r="G193" i="13" s="1"/>
  <c r="BS812" i="10"/>
  <c r="V193" i="13" s="1"/>
  <c r="J747" i="10"/>
  <c r="N747" i="10" s="1"/>
  <c r="P747" i="10" s="1"/>
  <c r="BU1180" i="10"/>
  <c r="X561" i="13" s="1"/>
  <c r="BP1132" i="10"/>
  <c r="S513" i="13" s="1"/>
  <c r="BS1131" i="10"/>
  <c r="V512" i="13" s="1"/>
  <c r="BQ1090" i="10"/>
  <c r="T471" i="13" s="1"/>
  <c r="BU1090" i="10"/>
  <c r="X471" i="13" s="1"/>
  <c r="BW1090" i="10"/>
  <c r="AG471" i="13" s="1"/>
  <c r="BS1070" i="10"/>
  <c r="V451" i="13" s="1"/>
  <c r="J663" i="10"/>
  <c r="N663" i="10" s="1"/>
  <c r="J680" i="10"/>
  <c r="N680" i="10" s="1"/>
  <c r="P680" i="10" s="1"/>
  <c r="J688" i="10"/>
  <c r="N688" i="10" s="1"/>
  <c r="J695" i="10"/>
  <c r="N695" i="10" s="1"/>
  <c r="D695" i="10" s="1"/>
  <c r="O695" i="10" s="1"/>
  <c r="Q588" i="13"/>
  <c r="BW1199" i="10"/>
  <c r="AG580" i="13" s="1"/>
  <c r="BD1194" i="10"/>
  <c r="G575" i="13" s="1"/>
  <c r="BT1180" i="10"/>
  <c r="W561" i="13" s="1"/>
  <c r="BC1180" i="10"/>
  <c r="F561" i="13" s="1"/>
  <c r="BW1174" i="10"/>
  <c r="AG555" i="13" s="1"/>
  <c r="BV1174" i="10"/>
  <c r="Y555" i="13" s="1"/>
  <c r="BW1167" i="10"/>
  <c r="AG548" i="13" s="1"/>
  <c r="BV1167" i="10"/>
  <c r="Y548" i="13" s="1"/>
  <c r="BC1167" i="10"/>
  <c r="F548" i="13" s="1"/>
  <c r="BW1159" i="10"/>
  <c r="AG540" i="13" s="1"/>
  <c r="BU1158" i="10"/>
  <c r="X539" i="13" s="1"/>
  <c r="BA1135" i="10"/>
  <c r="D516" i="13" s="1"/>
  <c r="BR1135" i="10"/>
  <c r="U516" i="13" s="1"/>
  <c r="BB1135" i="10"/>
  <c r="E516" i="13" s="1"/>
  <c r="BS1135" i="10"/>
  <c r="V516" i="13" s="1"/>
  <c r="BV1135" i="10"/>
  <c r="Y516" i="13" s="1"/>
  <c r="BW1135" i="10"/>
  <c r="AG516" i="13" s="1"/>
  <c r="BR1131" i="10"/>
  <c r="U512" i="13" s="1"/>
  <c r="BC1126" i="10"/>
  <c r="F507" i="13" s="1"/>
  <c r="BD1126" i="10"/>
  <c r="G507" i="13" s="1"/>
  <c r="C506" i="13"/>
  <c r="BB1125" i="10"/>
  <c r="E506" i="13" s="1"/>
  <c r="BQ1125" i="10"/>
  <c r="T506" i="13" s="1"/>
  <c r="BC1125" i="10"/>
  <c r="F506" i="13" s="1"/>
  <c r="BS1125" i="10"/>
  <c r="V506" i="13" s="1"/>
  <c r="BK1118" i="10"/>
  <c r="BM1118" i="10" s="1"/>
  <c r="P499" i="13" s="1"/>
  <c r="Q499" i="13"/>
  <c r="BA1117" i="10"/>
  <c r="D498" i="13" s="1"/>
  <c r="C498" i="13"/>
  <c r="BQ1117" i="10"/>
  <c r="T498" i="13" s="1"/>
  <c r="BC1117" i="10"/>
  <c r="F498" i="13" s="1"/>
  <c r="BT1117" i="10"/>
  <c r="W498" i="13" s="1"/>
  <c r="BU1108" i="10"/>
  <c r="X489" i="13" s="1"/>
  <c r="BT1104" i="10"/>
  <c r="W485" i="13" s="1"/>
  <c r="BW1096" i="10"/>
  <c r="AG477" i="13" s="1"/>
  <c r="BB1045" i="10"/>
  <c r="E426" i="13" s="1"/>
  <c r="BD1045" i="10"/>
  <c r="G426" i="13" s="1"/>
  <c r="BU1045" i="10"/>
  <c r="X426" i="13" s="1"/>
  <c r="BB1043" i="10"/>
  <c r="E424" i="13" s="1"/>
  <c r="BD1043" i="10"/>
  <c r="G424" i="13" s="1"/>
  <c r="BS1043" i="10"/>
  <c r="V424" i="13" s="1"/>
  <c r="BV1025" i="10"/>
  <c r="Y406" i="13" s="1"/>
  <c r="C351" i="13"/>
  <c r="BD970" i="10"/>
  <c r="G351" i="13" s="1"/>
  <c r="BS970" i="10"/>
  <c r="V351" i="13" s="1"/>
  <c r="BA967" i="10"/>
  <c r="D348" i="13" s="1"/>
  <c r="C348" i="13"/>
  <c r="BB967" i="10"/>
  <c r="E348" i="13" s="1"/>
  <c r="C316" i="13"/>
  <c r="BD935" i="10"/>
  <c r="G316" i="13" s="1"/>
  <c r="BU935" i="10"/>
  <c r="X316" i="13" s="1"/>
  <c r="BW935" i="10"/>
  <c r="AG316" i="13" s="1"/>
  <c r="C313" i="13"/>
  <c r="BB932" i="10"/>
  <c r="E313" i="13" s="1"/>
  <c r="BV932" i="10"/>
  <c r="Y313" i="13" s="1"/>
  <c r="BU918" i="10"/>
  <c r="X299" i="13" s="1"/>
  <c r="C292" i="13"/>
  <c r="BD911" i="10"/>
  <c r="G292" i="13" s="1"/>
  <c r="BS911" i="10"/>
  <c r="V292" i="13" s="1"/>
  <c r="BV911" i="10"/>
  <c r="Y292" i="13" s="1"/>
  <c r="BW911" i="10"/>
  <c r="AG292" i="13" s="1"/>
  <c r="BA911" i="10"/>
  <c r="D292" i="13" s="1"/>
  <c r="BS901" i="10"/>
  <c r="V282" i="13" s="1"/>
  <c r="C276" i="13"/>
  <c r="BC895" i="10"/>
  <c r="F276" i="13" s="1"/>
  <c r="BV888" i="10"/>
  <c r="Y269" i="13" s="1"/>
  <c r="BC847" i="10"/>
  <c r="F228" i="13" s="1"/>
  <c r="BB847" i="10"/>
  <c r="E228" i="13" s="1"/>
  <c r="BG760" i="10"/>
  <c r="J141" i="13" s="1"/>
  <c r="BS760" i="10"/>
  <c r="V141" i="13" s="1"/>
  <c r="BK760" i="10"/>
  <c r="N141" i="13" s="1"/>
  <c r="BR1194" i="10"/>
  <c r="U575" i="13" s="1"/>
  <c r="BC1159" i="10"/>
  <c r="F540" i="13" s="1"/>
  <c r="BD1159" i="10"/>
  <c r="G540" i="13" s="1"/>
  <c r="Q539" i="13"/>
  <c r="BP1158" i="10"/>
  <c r="S539" i="13" s="1"/>
  <c r="BP1135" i="10"/>
  <c r="S516" i="13" s="1"/>
  <c r="BB1122" i="10"/>
  <c r="E503" i="13" s="1"/>
  <c r="BA1122" i="10"/>
  <c r="D503" i="13" s="1"/>
  <c r="BD1122" i="10"/>
  <c r="G503" i="13" s="1"/>
  <c r="BA1101" i="10"/>
  <c r="BT1101" i="10"/>
  <c r="W482" i="13" s="1"/>
  <c r="BB1101" i="10"/>
  <c r="E482" i="13" s="1"/>
  <c r="BQ1101" i="10"/>
  <c r="T482" i="13" s="1"/>
  <c r="C477" i="13"/>
  <c r="BA1096" i="10"/>
  <c r="D477" i="13" s="1"/>
  <c r="BD1096" i="10"/>
  <c r="G477" i="13" s="1"/>
  <c r="BR1096" i="10"/>
  <c r="U477" i="13" s="1"/>
  <c r="BB1096" i="10"/>
  <c r="E477" i="13" s="1"/>
  <c r="BS1096" i="10"/>
  <c r="V477" i="13" s="1"/>
  <c r="BP1085" i="10"/>
  <c r="S466" i="13" s="1"/>
  <c r="BA1084" i="10"/>
  <c r="D465" i="13" s="1"/>
  <c r="BQ1084" i="10"/>
  <c r="T465" i="13" s="1"/>
  <c r="BB1084" i="10"/>
  <c r="E465" i="13" s="1"/>
  <c r="BU1084" i="10"/>
  <c r="X465" i="13" s="1"/>
  <c r="BW1084" i="10"/>
  <c r="AG465" i="13" s="1"/>
  <c r="BC1082" i="10"/>
  <c r="F463" i="13" s="1"/>
  <c r="BR1082" i="10"/>
  <c r="U463" i="13" s="1"/>
  <c r="BD1082" i="10"/>
  <c r="G463" i="13" s="1"/>
  <c r="BV1082" i="10"/>
  <c r="Y463" i="13" s="1"/>
  <c r="BW1082" i="10"/>
  <c r="AG463" i="13" s="1"/>
  <c r="BD1064" i="10"/>
  <c r="G445" i="13" s="1"/>
  <c r="BB1064" i="10"/>
  <c r="E445" i="13" s="1"/>
  <c r="BV1064" i="10"/>
  <c r="Y445" i="13" s="1"/>
  <c r="C266" i="13"/>
  <c r="BD885" i="10"/>
  <c r="G266" i="13" s="1"/>
  <c r="BS885" i="10"/>
  <c r="V266" i="13" s="1"/>
  <c r="BV821" i="10"/>
  <c r="Y202" i="13" s="1"/>
  <c r="BW821" i="10"/>
  <c r="AG202" i="13" s="1"/>
  <c r="BD748" i="10"/>
  <c r="G129" i="13" s="1"/>
  <c r="BL748" i="10"/>
  <c r="O129" i="13" s="1"/>
  <c r="BF748" i="10"/>
  <c r="I129" i="13" s="1"/>
  <c r="BB748" i="10"/>
  <c r="E129" i="13" s="1"/>
  <c r="BP748" i="10"/>
  <c r="S129" i="13" s="1"/>
  <c r="J728" i="10"/>
  <c r="N728" i="10" s="1"/>
  <c r="P728" i="10" s="1"/>
  <c r="BP1176" i="10"/>
  <c r="S557" i="13" s="1"/>
  <c r="BQ1158" i="10"/>
  <c r="T539" i="13" s="1"/>
  <c r="BP1114" i="10"/>
  <c r="S495" i="13" s="1"/>
  <c r="BR1113" i="10"/>
  <c r="U494" i="13" s="1"/>
  <c r="BM1132" i="10"/>
  <c r="P513" i="13" s="1"/>
  <c r="BM1190" i="10"/>
  <c r="P571" i="13" s="1"/>
  <c r="AC162" i="10"/>
  <c r="W522" i="10"/>
  <c r="J638" i="10"/>
  <c r="N638" i="10" s="1"/>
  <c r="P638" i="10" s="1"/>
  <c r="J678" i="10"/>
  <c r="N678" i="10" s="1"/>
  <c r="P678" i="10" s="1"/>
  <c r="J731" i="10"/>
  <c r="N731" i="10" s="1"/>
  <c r="BU1213" i="10"/>
  <c r="X594" i="13" s="1"/>
  <c r="BD1213" i="10"/>
  <c r="G594" i="13" s="1"/>
  <c r="BC1212" i="10"/>
  <c r="F593" i="13" s="1"/>
  <c r="BT1203" i="10"/>
  <c r="W584" i="13" s="1"/>
  <c r="BA1194" i="10"/>
  <c r="D575" i="13" s="1"/>
  <c r="BR1180" i="10"/>
  <c r="U561" i="13" s="1"/>
  <c r="BB1180" i="10"/>
  <c r="E561" i="13" s="1"/>
  <c r="BA1176" i="10"/>
  <c r="D557" i="13" s="1"/>
  <c r="BT1173" i="10"/>
  <c r="W554" i="13" s="1"/>
  <c r="BQ1173" i="10"/>
  <c r="T554" i="13" s="1"/>
  <c r="BC1173" i="10"/>
  <c r="F554" i="13" s="1"/>
  <c r="Q551" i="13"/>
  <c r="BS1167" i="10"/>
  <c r="V548" i="13" s="1"/>
  <c r="C548" i="13"/>
  <c r="BQ1165" i="10"/>
  <c r="T546" i="13" s="1"/>
  <c r="BT1158" i="10"/>
  <c r="W539" i="13" s="1"/>
  <c r="BD1158" i="10"/>
  <c r="G539" i="13" s="1"/>
  <c r="BK1153" i="10"/>
  <c r="BM1153" i="10" s="1"/>
  <c r="P534" i="13" s="1"/>
  <c r="Q534" i="13"/>
  <c r="BQ1135" i="10"/>
  <c r="T516" i="13" s="1"/>
  <c r="BK1135" i="10"/>
  <c r="N516" i="13" s="1"/>
  <c r="BD1135" i="10"/>
  <c r="G516" i="13" s="1"/>
  <c r="BW1122" i="10"/>
  <c r="AG503" i="13" s="1"/>
  <c r="BU1117" i="10"/>
  <c r="X498" i="13" s="1"/>
  <c r="BA1113" i="10"/>
  <c r="D494" i="13" s="1"/>
  <c r="BS1101" i="10"/>
  <c r="V482" i="13" s="1"/>
  <c r="BD1101" i="10"/>
  <c r="G482" i="13" s="1"/>
  <c r="BC1100" i="10"/>
  <c r="F481" i="13" s="1"/>
  <c r="BD1100" i="10"/>
  <c r="G481" i="13" s="1"/>
  <c r="BU1096" i="10"/>
  <c r="X477" i="13" s="1"/>
  <c r="BK1096" i="10"/>
  <c r="BM1096" i="10" s="1"/>
  <c r="P477" i="13" s="1"/>
  <c r="Q477" i="13"/>
  <c r="BC1096" i="10"/>
  <c r="F477" i="13" s="1"/>
  <c r="BB1094" i="10"/>
  <c r="E475" i="13" s="1"/>
  <c r="BD1094" i="10"/>
  <c r="G475" i="13" s="1"/>
  <c r="BK1085" i="10"/>
  <c r="C463" i="13"/>
  <c r="BA1064" i="10"/>
  <c r="D445" i="13" s="1"/>
  <c r="C440" i="13"/>
  <c r="BD1059" i="10"/>
  <c r="G440" i="13" s="1"/>
  <c r="BA1059" i="10"/>
  <c r="D440" i="13" s="1"/>
  <c r="BS1059" i="10"/>
  <c r="V440" i="13" s="1"/>
  <c r="BV1059" i="10"/>
  <c r="Y440" i="13" s="1"/>
  <c r="BW1059" i="10"/>
  <c r="AG440" i="13" s="1"/>
  <c r="BA1056" i="10"/>
  <c r="D437" i="13" s="1"/>
  <c r="BB1056" i="10"/>
  <c r="E437" i="13" s="1"/>
  <c r="BS1056" i="10"/>
  <c r="V437" i="13" s="1"/>
  <c r="BC984" i="10"/>
  <c r="F365" i="13" s="1"/>
  <c r="BV984" i="10"/>
  <c r="Y365" i="13" s="1"/>
  <c r="BA973" i="10"/>
  <c r="D354" i="13" s="1"/>
  <c r="BC973" i="10"/>
  <c r="F354" i="13" s="1"/>
  <c r="BU970" i="10"/>
  <c r="X351" i="13" s="1"/>
  <c r="BB949" i="10"/>
  <c r="E330" i="13" s="1"/>
  <c r="BU949" i="10"/>
  <c r="X330" i="13" s="1"/>
  <c r="C288" i="13"/>
  <c r="BA905" i="10"/>
  <c r="D286" i="13" s="1"/>
  <c r="C286" i="13"/>
  <c r="BB905" i="10"/>
  <c r="E286" i="13" s="1"/>
  <c r="BU902" i="10"/>
  <c r="X283" i="13" s="1"/>
  <c r="C283" i="13"/>
  <c r="BD902" i="10"/>
  <c r="G283" i="13" s="1"/>
  <c r="BA902" i="10"/>
  <c r="D283" i="13" s="1"/>
  <c r="BV902" i="10"/>
  <c r="Y283" i="13" s="1"/>
  <c r="BW902" i="10"/>
  <c r="AG283" i="13" s="1"/>
  <c r="BB888" i="10"/>
  <c r="E269" i="13" s="1"/>
  <c r="BC885" i="10"/>
  <c r="F266" i="13" s="1"/>
  <c r="BC884" i="10"/>
  <c r="F265" i="13" s="1"/>
  <c r="BS884" i="10"/>
  <c r="V265" i="13" s="1"/>
  <c r="BU871" i="10"/>
  <c r="X252" i="13" s="1"/>
  <c r="BD871" i="10"/>
  <c r="G252" i="13" s="1"/>
  <c r="BW838" i="10"/>
  <c r="AG219" i="13" s="1"/>
  <c r="BD838" i="10"/>
  <c r="G219" i="13" s="1"/>
  <c r="BV838" i="10"/>
  <c r="Y219" i="13" s="1"/>
  <c r="BS838" i="10"/>
  <c r="V219" i="13" s="1"/>
  <c r="BB838" i="10"/>
  <c r="E219" i="13" s="1"/>
  <c r="BS821" i="10"/>
  <c r="V202" i="13" s="1"/>
  <c r="BC821" i="10"/>
  <c r="F202" i="13" s="1"/>
  <c r="BD808" i="10"/>
  <c r="G189" i="13" s="1"/>
  <c r="BV808" i="10"/>
  <c r="Y189" i="13" s="1"/>
  <c r="BB782" i="10"/>
  <c r="E163" i="13" s="1"/>
  <c r="BC782" i="10"/>
  <c r="F163" i="13" s="1"/>
  <c r="C142" i="13"/>
  <c r="BD761" i="10"/>
  <c r="G142" i="13" s="1"/>
  <c r="BL761" i="10"/>
  <c r="O142" i="13" s="1"/>
  <c r="BP761" i="10"/>
  <c r="S142" i="13" s="1"/>
  <c r="BA761" i="10"/>
  <c r="D142" i="13" s="1"/>
  <c r="BE761" i="10"/>
  <c r="H142" i="13" s="1"/>
  <c r="BM761" i="10"/>
  <c r="P142" i="13" s="1"/>
  <c r="BQ761" i="10"/>
  <c r="T142" i="13" s="1"/>
  <c r="BU761" i="10"/>
  <c r="X142" i="13" s="1"/>
  <c r="BS1153" i="10"/>
  <c r="V534" i="13" s="1"/>
  <c r="BA1153" i="10"/>
  <c r="D534" i="13" s="1"/>
  <c r="BW1148" i="10"/>
  <c r="AG529" i="13" s="1"/>
  <c r="BT1148" i="10"/>
  <c r="W529" i="13" s="1"/>
  <c r="BB1148" i="10"/>
  <c r="E529" i="13" s="1"/>
  <c r="BA1140" i="10"/>
  <c r="D521" i="13" s="1"/>
  <c r="BT1139" i="10"/>
  <c r="W520" i="13" s="1"/>
  <c r="BB1133" i="10"/>
  <c r="E514" i="13" s="1"/>
  <c r="BB1112" i="10"/>
  <c r="E493" i="13" s="1"/>
  <c r="BS1099" i="10"/>
  <c r="V480" i="13" s="1"/>
  <c r="BU1098" i="10"/>
  <c r="X479" i="13" s="1"/>
  <c r="BC889" i="10"/>
  <c r="F270" i="13" s="1"/>
  <c r="C263" i="13"/>
  <c r="BC882" i="10"/>
  <c r="F263" i="13" s="1"/>
  <c r="C259" i="13"/>
  <c r="BC878" i="10"/>
  <c r="F259" i="13" s="1"/>
  <c r="BV872" i="10"/>
  <c r="Y253" i="13" s="1"/>
  <c r="BW872" i="10"/>
  <c r="AG253" i="13" s="1"/>
  <c r="BD858" i="10"/>
  <c r="G239" i="13" s="1"/>
  <c r="BU858" i="10"/>
  <c r="X239" i="13" s="1"/>
  <c r="BS858" i="10"/>
  <c r="V239" i="13" s="1"/>
  <c r="BB843" i="10"/>
  <c r="E224" i="13" s="1"/>
  <c r="BC843" i="10"/>
  <c r="F224" i="13" s="1"/>
  <c r="BV784" i="10"/>
  <c r="Y165" i="13" s="1"/>
  <c r="BA769" i="10"/>
  <c r="D150" i="13" s="1"/>
  <c r="BO769" i="10"/>
  <c r="R150" i="13" s="1"/>
  <c r="BV769" i="10"/>
  <c r="Y150" i="13" s="1"/>
  <c r="BJ761" i="10"/>
  <c r="M142" i="13" s="1"/>
  <c r="BF761" i="10"/>
  <c r="I142" i="13" s="1"/>
  <c r="BT1105" i="10"/>
  <c r="W486" i="13" s="1"/>
  <c r="BD1105" i="10"/>
  <c r="G486" i="13" s="1"/>
  <c r="BS1080" i="10"/>
  <c r="V461" i="13" s="1"/>
  <c r="BV1043" i="10"/>
  <c r="Y424" i="13" s="1"/>
  <c r="BD1040" i="10"/>
  <c r="G421" i="13" s="1"/>
  <c r="BV1021" i="10"/>
  <c r="Y402" i="13" s="1"/>
  <c r="BD988" i="10"/>
  <c r="G369" i="13" s="1"/>
  <c r="BC953" i="10"/>
  <c r="F334" i="13" s="1"/>
  <c r="AL258" i="10"/>
  <c r="AX914" i="10" s="1"/>
  <c r="A295" i="13" s="1"/>
  <c r="BD864" i="10"/>
  <c r="G245" i="13" s="1"/>
  <c r="BU864" i="10"/>
  <c r="X245" i="13" s="1"/>
  <c r="BW857" i="10"/>
  <c r="AG238" i="13" s="1"/>
  <c r="BA857" i="10"/>
  <c r="D238" i="13" s="1"/>
  <c r="BB857" i="10"/>
  <c r="E238" i="13" s="1"/>
  <c r="BV857" i="10"/>
  <c r="Y238" i="13" s="1"/>
  <c r="BW810" i="10"/>
  <c r="AG191" i="13" s="1"/>
  <c r="BC810" i="10"/>
  <c r="F191" i="13" s="1"/>
  <c r="C186" i="13"/>
  <c r="BB805" i="10"/>
  <c r="E186" i="13" s="1"/>
  <c r="BV805" i="10"/>
  <c r="Y186" i="13" s="1"/>
  <c r="BW805" i="10"/>
  <c r="AG186" i="13" s="1"/>
  <c r="BD805" i="10"/>
  <c r="G186" i="13" s="1"/>
  <c r="BS805" i="10"/>
  <c r="V186" i="13" s="1"/>
  <c r="BB789" i="10"/>
  <c r="E170" i="13" s="1"/>
  <c r="BU789" i="10"/>
  <c r="X170" i="13" s="1"/>
  <c r="C154" i="13"/>
  <c r="BF773" i="10"/>
  <c r="I154" i="13" s="1"/>
  <c r="BJ773" i="10"/>
  <c r="M154" i="13" s="1"/>
  <c r="BG773" i="10"/>
  <c r="J154" i="13" s="1"/>
  <c r="BK773" i="10"/>
  <c r="N154" i="13" s="1"/>
  <c r="BU773" i="10"/>
  <c r="X154" i="13" s="1"/>
  <c r="BJ769" i="10"/>
  <c r="M150" i="13" s="1"/>
  <c r="BW761" i="10"/>
  <c r="AG142" i="13" s="1"/>
  <c r="BV761" i="10"/>
  <c r="Y142" i="13" s="1"/>
  <c r="BO761" i="10"/>
  <c r="R142" i="13" s="1"/>
  <c r="BC761" i="10"/>
  <c r="F142" i="13" s="1"/>
  <c r="C113" i="13"/>
  <c r="BO732" i="10"/>
  <c r="C90" i="13"/>
  <c r="BA709" i="10"/>
  <c r="D90" i="13" s="1"/>
  <c r="BQ709" i="10"/>
  <c r="T90" i="13" s="1"/>
  <c r="BU709" i="10"/>
  <c r="X90" i="13" s="1"/>
  <c r="BC709" i="10"/>
  <c r="F90" i="13" s="1"/>
  <c r="BJ709" i="10"/>
  <c r="M90" i="13" s="1"/>
  <c r="BD709" i="10"/>
  <c r="G90" i="13" s="1"/>
  <c r="BM709" i="10"/>
  <c r="P90" i="13" s="1"/>
  <c r="BS709" i="10"/>
  <c r="V90" i="13" s="1"/>
  <c r="C126" i="13"/>
  <c r="BD745" i="10"/>
  <c r="G126" i="13" s="1"/>
  <c r="BA740" i="10"/>
  <c r="D121" i="13" s="1"/>
  <c r="BD740" i="10"/>
  <c r="G121" i="13" s="1"/>
  <c r="BJ740" i="10"/>
  <c r="M121" i="13" s="1"/>
  <c r="BF740" i="10"/>
  <c r="I121" i="13" s="1"/>
  <c r="BN740" i="10"/>
  <c r="Q121" i="13" s="1"/>
  <c r="BV740" i="10"/>
  <c r="Y121" i="13" s="1"/>
  <c r="BW740" i="10"/>
  <c r="AG121" i="13" s="1"/>
  <c r="BC734" i="10"/>
  <c r="F115" i="13" s="1"/>
  <c r="BO734" i="10"/>
  <c r="R115" i="13" s="1"/>
  <c r="BV734" i="10"/>
  <c r="Y115" i="13" s="1"/>
  <c r="BD734" i="10"/>
  <c r="G115" i="13" s="1"/>
  <c r="BJ734" i="10"/>
  <c r="M115" i="13" s="1"/>
  <c r="BC730" i="10"/>
  <c r="F111" i="13" s="1"/>
  <c r="BQ730" i="10"/>
  <c r="T111" i="13" s="1"/>
  <c r="BB727" i="10"/>
  <c r="E108" i="13" s="1"/>
  <c r="BD727" i="10"/>
  <c r="G108" i="13" s="1"/>
  <c r="BN709" i="10"/>
  <c r="Q90" i="13" s="1"/>
  <c r="BQ673" i="10"/>
  <c r="T54" i="13" s="1"/>
  <c r="BB673" i="10"/>
  <c r="E54" i="13" s="1"/>
  <c r="BD673" i="10"/>
  <c r="G54" i="13" s="1"/>
  <c r="BN673" i="10"/>
  <c r="Q54" i="13" s="1"/>
  <c r="BK673" i="10"/>
  <c r="N54" i="13" s="1"/>
  <c r="BV853" i="10"/>
  <c r="Y234" i="13" s="1"/>
  <c r="BC851" i="10"/>
  <c r="F232" i="13" s="1"/>
  <c r="BS826" i="10"/>
  <c r="V207" i="13" s="1"/>
  <c r="BW781" i="10"/>
  <c r="AG162" i="13" s="1"/>
  <c r="BV781" i="10"/>
  <c r="Y162" i="13" s="1"/>
  <c r="BW771" i="10"/>
  <c r="AG152" i="13" s="1"/>
  <c r="BV771" i="10"/>
  <c r="Y152" i="13" s="1"/>
  <c r="BM771" i="10"/>
  <c r="P152" i="13" s="1"/>
  <c r="BC771" i="10"/>
  <c r="F152" i="13" s="1"/>
  <c r="BW759" i="10"/>
  <c r="AG140" i="13" s="1"/>
  <c r="BV759" i="10"/>
  <c r="Y140" i="13" s="1"/>
  <c r="BQ759" i="10"/>
  <c r="T140" i="13" s="1"/>
  <c r="BL759" i="10"/>
  <c r="O140" i="13" s="1"/>
  <c r="BC759" i="10"/>
  <c r="F140" i="13" s="1"/>
  <c r="BW757" i="10"/>
  <c r="AG138" i="13" s="1"/>
  <c r="BV757" i="10"/>
  <c r="Y138" i="13" s="1"/>
  <c r="BN757" i="10"/>
  <c r="Q138" i="13" s="1"/>
  <c r="BJ757" i="10"/>
  <c r="M138" i="13" s="1"/>
  <c r="BF757" i="10"/>
  <c r="I138" i="13" s="1"/>
  <c r="BB746" i="10"/>
  <c r="E127" i="13" s="1"/>
  <c r="BA746" i="10"/>
  <c r="D127" i="13" s="1"/>
  <c r="BU746" i="10"/>
  <c r="X127" i="13" s="1"/>
  <c r="BC746" i="10"/>
  <c r="F127" i="13" s="1"/>
  <c r="BM746" i="10"/>
  <c r="P127" i="13" s="1"/>
  <c r="BS746" i="10"/>
  <c r="V127" i="13" s="1"/>
  <c r="BV746" i="10"/>
  <c r="Y127" i="13" s="1"/>
  <c r="BW746" i="10"/>
  <c r="AG127" i="13" s="1"/>
  <c r="BN745" i="10"/>
  <c r="BK745" i="10" s="1"/>
  <c r="N126" i="13" s="1"/>
  <c r="C116" i="13"/>
  <c r="BB735" i="10"/>
  <c r="E116" i="13" s="1"/>
  <c r="BF735" i="10"/>
  <c r="I116" i="13" s="1"/>
  <c r="BJ735" i="10"/>
  <c r="M116" i="13" s="1"/>
  <c r="BN735" i="10"/>
  <c r="Q116" i="13" s="1"/>
  <c r="BQ735" i="10"/>
  <c r="T116" i="13" s="1"/>
  <c r="BU735" i="10"/>
  <c r="X116" i="13" s="1"/>
  <c r="BC735" i="10"/>
  <c r="F116" i="13" s="1"/>
  <c r="BG735" i="10"/>
  <c r="J116" i="13" s="1"/>
  <c r="BK735" i="10"/>
  <c r="N116" i="13" s="1"/>
  <c r="BO735" i="10"/>
  <c r="R116" i="13" s="1"/>
  <c r="BV735" i="10"/>
  <c r="Y116" i="13" s="1"/>
  <c r="BA731" i="10"/>
  <c r="D112" i="13" s="1"/>
  <c r="C112" i="13"/>
  <c r="BN731" i="10"/>
  <c r="Q112" i="13" s="1"/>
  <c r="BC731" i="10"/>
  <c r="F112" i="13" s="1"/>
  <c r="BQ731" i="10"/>
  <c r="T112" i="13" s="1"/>
  <c r="BB728" i="10"/>
  <c r="E109" i="13" s="1"/>
  <c r="BN728" i="10"/>
  <c r="Q109" i="13" s="1"/>
  <c r="BL727" i="10"/>
  <c r="O108" i="13" s="1"/>
  <c r="BB681" i="10"/>
  <c r="E62" i="13" s="1"/>
  <c r="BA681" i="10"/>
  <c r="BN681" i="10"/>
  <c r="BK681" i="10" s="1"/>
  <c r="BC681" i="10"/>
  <c r="F62" i="13" s="1"/>
  <c r="BL659" i="10"/>
  <c r="O40" i="13" s="1"/>
  <c r="BF659" i="10"/>
  <c r="I40" i="13" s="1"/>
  <c r="AC33" i="13"/>
  <c r="AC32" i="13"/>
  <c r="AC30" i="13"/>
  <c r="BS645" i="10"/>
  <c r="V26" i="13" s="1"/>
  <c r="BS644" i="10"/>
  <c r="V25" i="13" s="1"/>
  <c r="BM644" i="10"/>
  <c r="P25" i="13" s="1"/>
  <c r="D18" i="13"/>
  <c r="BF635" i="10"/>
  <c r="I16" i="13" s="1"/>
  <c r="BC635" i="10"/>
  <c r="F16" i="13" s="1"/>
  <c r="BP633" i="10"/>
  <c r="S14" i="13" s="1"/>
  <c r="BM633" i="10"/>
  <c r="P14" i="13" s="1"/>
  <c r="BE633" i="10"/>
  <c r="H14" i="13" s="1"/>
  <c r="BE627" i="10"/>
  <c r="H8" i="13" s="1"/>
  <c r="BA633" i="10"/>
  <c r="D14" i="13" s="1"/>
  <c r="BB622" i="10"/>
  <c r="E3" i="13" s="1"/>
  <c r="BB635" i="10"/>
  <c r="E16" i="13" s="1"/>
  <c r="BQ723" i="10"/>
  <c r="T104" i="13" s="1"/>
  <c r="BC723" i="10"/>
  <c r="F104" i="13" s="1"/>
  <c r="BS721" i="10"/>
  <c r="V102" i="13" s="1"/>
  <c r="BW720" i="10"/>
  <c r="AG101" i="13" s="1"/>
  <c r="BV720" i="10"/>
  <c r="Y101" i="13" s="1"/>
  <c r="BP720" i="10"/>
  <c r="S101" i="13" s="1"/>
  <c r="BC720" i="10"/>
  <c r="F101" i="13" s="1"/>
  <c r="BS711" i="10"/>
  <c r="V92" i="13" s="1"/>
  <c r="BN711" i="10"/>
  <c r="Q92" i="13" s="1"/>
  <c r="BC711" i="10"/>
  <c r="F92" i="13" s="1"/>
  <c r="BU708" i="10"/>
  <c r="X89" i="13" s="1"/>
  <c r="BQ708" i="10"/>
  <c r="T89" i="13" s="1"/>
  <c r="BA691" i="10"/>
  <c r="BF683" i="10"/>
  <c r="I64" i="13" s="1"/>
  <c r="AC62" i="13"/>
  <c r="AC61" i="13"/>
  <c r="C61" i="13"/>
  <c r="C41" i="13"/>
  <c r="BW659" i="10"/>
  <c r="AG40" i="13" s="1"/>
  <c r="BJ659" i="10"/>
  <c r="M40" i="13" s="1"/>
  <c r="BD659" i="10"/>
  <c r="G40" i="13" s="1"/>
  <c r="BC652" i="10"/>
  <c r="F33" i="13" s="1"/>
  <c r="BB650" i="10"/>
  <c r="E31" i="13" s="1"/>
  <c r="BA649" i="10"/>
  <c r="BW649" i="10" s="1"/>
  <c r="AG30" i="13" s="1"/>
  <c r="AC29" i="13"/>
  <c r="BS646" i="10"/>
  <c r="V27" i="13" s="1"/>
  <c r="BQ643" i="10"/>
  <c r="T24" i="13" s="1"/>
  <c r="BS622" i="10"/>
  <c r="V3" i="13" s="1"/>
  <c r="BO633" i="10"/>
  <c r="R14" i="13" s="1"/>
  <c r="BL633" i="10"/>
  <c r="O14" i="13" s="1"/>
  <c r="C14" i="13"/>
  <c r="AC11" i="13"/>
  <c r="BA644" i="10"/>
  <c r="D25" i="13" s="1"/>
  <c r="BB633" i="10"/>
  <c r="E14" i="13" s="1"/>
  <c r="BQ624" i="10"/>
  <c r="T5" i="13" s="1"/>
  <c r="BL743" i="10"/>
  <c r="O124" i="13" s="1"/>
  <c r="BF741" i="10"/>
  <c r="I122" i="13" s="1"/>
  <c r="BL711" i="10"/>
  <c r="O92" i="13" s="1"/>
  <c r="BB711" i="10"/>
  <c r="E92" i="13" s="1"/>
  <c r="BS693" i="10"/>
  <c r="V74" i="13" s="1"/>
  <c r="AC73" i="13"/>
  <c r="AC70" i="13"/>
  <c r="AC58" i="13"/>
  <c r="AC50" i="13"/>
  <c r="BP659" i="10"/>
  <c r="S40" i="13" s="1"/>
  <c r="BB659" i="10"/>
  <c r="E40" i="13" s="1"/>
  <c r="BQ646" i="10"/>
  <c r="T27" i="13" s="1"/>
  <c r="L27" i="13"/>
  <c r="BV645" i="10"/>
  <c r="Y26" i="13" s="1"/>
  <c r="BV633" i="10"/>
  <c r="Y14" i="13" s="1"/>
  <c r="BK633" i="10"/>
  <c r="N14" i="13" s="1"/>
  <c r="BG633" i="10"/>
  <c r="J14" i="13" s="1"/>
  <c r="BA622" i="10"/>
  <c r="BA629" i="10"/>
  <c r="BM1208" i="10"/>
  <c r="P589" i="13" s="1"/>
  <c r="N589" i="13"/>
  <c r="C569" i="13"/>
  <c r="BS1188" i="10"/>
  <c r="V569" i="13" s="1"/>
  <c r="BB1188" i="10"/>
  <c r="E569" i="13" s="1"/>
  <c r="BV1188" i="10"/>
  <c r="Y569" i="13" s="1"/>
  <c r="BW1188" i="10"/>
  <c r="AG569" i="13" s="1"/>
  <c r="BB1201" i="10"/>
  <c r="E582" i="13" s="1"/>
  <c r="BD1201" i="10"/>
  <c r="G582" i="13" s="1"/>
  <c r="BB1190" i="10"/>
  <c r="E571" i="13" s="1"/>
  <c r="BT1190" i="10"/>
  <c r="W571" i="13" s="1"/>
  <c r="C566" i="13"/>
  <c r="BQ1185" i="10"/>
  <c r="T566" i="13" s="1"/>
  <c r="BU1185" i="10"/>
  <c r="X566" i="13" s="1"/>
  <c r="BB1178" i="10"/>
  <c r="E559" i="13" s="1"/>
  <c r="BA1178" i="10"/>
  <c r="D559" i="13" s="1"/>
  <c r="BR1178" i="10"/>
  <c r="U559" i="13" s="1"/>
  <c r="BB1144" i="10"/>
  <c r="E525" i="13" s="1"/>
  <c r="BR1144" i="10"/>
  <c r="U525" i="13" s="1"/>
  <c r="BS1144" i="10"/>
  <c r="V525" i="13" s="1"/>
  <c r="BW1046" i="10"/>
  <c r="AG427" i="13" s="1"/>
  <c r="J711" i="10"/>
  <c r="N711" i="10" s="1"/>
  <c r="P711" i="10" s="1"/>
  <c r="BA1199" i="10"/>
  <c r="D580" i="13" s="1"/>
  <c r="BD1199" i="10"/>
  <c r="G580" i="13" s="1"/>
  <c r="BR1199" i="10"/>
  <c r="U580" i="13" s="1"/>
  <c r="BT1199" i="10"/>
  <c r="W580" i="13" s="1"/>
  <c r="C572" i="13"/>
  <c r="BS1191" i="10"/>
  <c r="V572" i="13" s="1"/>
  <c r="BC1191" i="10"/>
  <c r="F572" i="13" s="1"/>
  <c r="BQ1188" i="10"/>
  <c r="T569" i="13" s="1"/>
  <c r="BB1157" i="10"/>
  <c r="E538" i="13" s="1"/>
  <c r="BT1157" i="10"/>
  <c r="W538" i="13" s="1"/>
  <c r="BK1144" i="10"/>
  <c r="BM1144" i="10" s="1"/>
  <c r="P525" i="13" s="1"/>
  <c r="BP1144" i="10"/>
  <c r="S525" i="13" s="1"/>
  <c r="Q525" i="13"/>
  <c r="BB1089" i="10"/>
  <c r="E470" i="13" s="1"/>
  <c r="BR1089" i="10"/>
  <c r="U470" i="13" s="1"/>
  <c r="BU1089" i="10"/>
  <c r="X470" i="13" s="1"/>
  <c r="BU1032" i="10"/>
  <c r="X413" i="13" s="1"/>
  <c r="BK1164" i="10"/>
  <c r="N545" i="13" s="1"/>
  <c r="BP1164" i="10"/>
  <c r="S545" i="13" s="1"/>
  <c r="Q545" i="13"/>
  <c r="BP1131" i="10"/>
  <c r="S512" i="13" s="1"/>
  <c r="BK1131" i="10"/>
  <c r="BM1131" i="10" s="1"/>
  <c r="P512" i="13" s="1"/>
  <c r="Q512" i="13"/>
  <c r="BB1121" i="10"/>
  <c r="E502" i="13" s="1"/>
  <c r="BD1121" i="10"/>
  <c r="G502" i="13" s="1"/>
  <c r="BV1121" i="10"/>
  <c r="Y502" i="13" s="1"/>
  <c r="BQ1121" i="10"/>
  <c r="T502" i="13" s="1"/>
  <c r="N498" i="13"/>
  <c r="BM1117" i="10"/>
  <c r="P498" i="13" s="1"/>
  <c r="C454" i="13"/>
  <c r="BD1073" i="10"/>
  <c r="G454" i="13" s="1"/>
  <c r="BV1073" i="10"/>
  <c r="Y454" i="13" s="1"/>
  <c r="BA1073" i="10"/>
  <c r="D454" i="13" s="1"/>
  <c r="BB1073" i="10"/>
  <c r="E454" i="13" s="1"/>
  <c r="BU1073" i="10"/>
  <c r="X454" i="13" s="1"/>
  <c r="BC1073" i="10"/>
  <c r="F454" i="13" s="1"/>
  <c r="BW1073" i="10"/>
  <c r="AG454" i="13" s="1"/>
  <c r="BV1201" i="10"/>
  <c r="Y582" i="13" s="1"/>
  <c r="Q580" i="13"/>
  <c r="BK1199" i="10"/>
  <c r="C576" i="13"/>
  <c r="BC1195" i="10"/>
  <c r="F576" i="13" s="1"/>
  <c r="BQ1195" i="10"/>
  <c r="T576" i="13" s="1"/>
  <c r="C562" i="13"/>
  <c r="BC1181" i="10"/>
  <c r="F562" i="13" s="1"/>
  <c r="BQ1181" i="10"/>
  <c r="T562" i="13" s="1"/>
  <c r="BV1181" i="10"/>
  <c r="Y562" i="13" s="1"/>
  <c r="BD1181" i="10"/>
  <c r="G562" i="13" s="1"/>
  <c r="BR1181" i="10"/>
  <c r="U562" i="13" s="1"/>
  <c r="BW1181" i="10"/>
  <c r="AG562" i="13" s="1"/>
  <c r="BP1174" i="10"/>
  <c r="S555" i="13" s="1"/>
  <c r="BK1174" i="10"/>
  <c r="Q555" i="13"/>
  <c r="BU1144" i="10"/>
  <c r="X525" i="13" s="1"/>
  <c r="BK1090" i="10"/>
  <c r="Q471" i="13"/>
  <c r="BD1087" i="10"/>
  <c r="G468" i="13" s="1"/>
  <c r="BR1087" i="10"/>
  <c r="U468" i="13" s="1"/>
  <c r="BV1056" i="10"/>
  <c r="Y437" i="13" s="1"/>
  <c r="C427" i="13"/>
  <c r="BS1046" i="10"/>
  <c r="V427" i="13" s="1"/>
  <c r="BV1046" i="10"/>
  <c r="Y427" i="13" s="1"/>
  <c r="BA1046" i="10"/>
  <c r="D427" i="13" s="1"/>
  <c r="BB1046" i="10"/>
  <c r="E427" i="13" s="1"/>
  <c r="BC1046" i="10"/>
  <c r="F427" i="13" s="1"/>
  <c r="BU1046" i="10"/>
  <c r="X427" i="13" s="1"/>
  <c r="BD1038" i="10"/>
  <c r="G419" i="13" s="1"/>
  <c r="C419" i="13"/>
  <c r="BU1038" i="10"/>
  <c r="X419" i="13" s="1"/>
  <c r="BA1020" i="10"/>
  <c r="D401" i="13" s="1"/>
  <c r="BS1020" i="10"/>
  <c r="V401" i="13" s="1"/>
  <c r="BA1001" i="10"/>
  <c r="D382" i="13" s="1"/>
  <c r="BD1001" i="10"/>
  <c r="G382" i="13" s="1"/>
  <c r="BS1001" i="10"/>
  <c r="V382" i="13" s="1"/>
  <c r="J635" i="10"/>
  <c r="N635" i="10" s="1"/>
  <c r="J755" i="10"/>
  <c r="N755" i="10" s="1"/>
  <c r="P755" i="10" s="1"/>
  <c r="BW1088" i="10"/>
  <c r="AG469" i="13" s="1"/>
  <c r="BC1088" i="10"/>
  <c r="F469" i="13" s="1"/>
  <c r="BR1088" i="10"/>
  <c r="U469" i="13" s="1"/>
  <c r="C466" i="13"/>
  <c r="BC1085" i="10"/>
  <c r="F466" i="13" s="1"/>
  <c r="BR1085" i="10"/>
  <c r="U466" i="13" s="1"/>
  <c r="BV1085" i="10"/>
  <c r="Y466" i="13" s="1"/>
  <c r="BW1085" i="10"/>
  <c r="AG466" i="13" s="1"/>
  <c r="BK1082" i="10"/>
  <c r="BM1082" i="10" s="1"/>
  <c r="P463" i="13" s="1"/>
  <c r="BP1082" i="10"/>
  <c r="S463" i="13" s="1"/>
  <c r="BB1082" i="10"/>
  <c r="E463" i="13" s="1"/>
  <c r="BT1082" i="10"/>
  <c r="W463" i="13" s="1"/>
  <c r="BD1020" i="10"/>
  <c r="G401" i="13" s="1"/>
  <c r="BS1004" i="10"/>
  <c r="V385" i="13" s="1"/>
  <c r="BA989" i="10"/>
  <c r="D370" i="13" s="1"/>
  <c r="C370" i="13"/>
  <c r="BC986" i="10"/>
  <c r="F367" i="13" s="1"/>
  <c r="BS986" i="10"/>
  <c r="V367" i="13" s="1"/>
  <c r="BC983" i="10"/>
  <c r="F364" i="13" s="1"/>
  <c r="BV983" i="10"/>
  <c r="Y364" i="13" s="1"/>
  <c r="BW983" i="10"/>
  <c r="AG364" i="13" s="1"/>
  <c r="BU979" i="10"/>
  <c r="X360" i="13" s="1"/>
  <c r="BD979" i="10"/>
  <c r="G360" i="13" s="1"/>
  <c r="BS979" i="10"/>
  <c r="V360" i="13" s="1"/>
  <c r="BA972" i="10"/>
  <c r="D353" i="13" s="1"/>
  <c r="BC972" i="10"/>
  <c r="F353" i="13" s="1"/>
  <c r="BD969" i="10"/>
  <c r="G350" i="13" s="1"/>
  <c r="C343" i="13"/>
  <c r="BS962" i="10"/>
  <c r="V343" i="13" s="1"/>
  <c r="BC962" i="10"/>
  <c r="F343" i="13" s="1"/>
  <c r="BA962" i="10"/>
  <c r="BA948" i="10"/>
  <c r="C329" i="13"/>
  <c r="BA831" i="10"/>
  <c r="D212" i="13" s="1"/>
  <c r="BB831" i="10"/>
  <c r="E212" i="13" s="1"/>
  <c r="BU831" i="10"/>
  <c r="X212" i="13" s="1"/>
  <c r="C212" i="13"/>
  <c r="BC831" i="10"/>
  <c r="F212" i="13" s="1"/>
  <c r="BS831" i="10"/>
  <c r="V212" i="13" s="1"/>
  <c r="BD831" i="10"/>
  <c r="G212" i="13" s="1"/>
  <c r="BV831" i="10"/>
  <c r="Y212" i="13" s="1"/>
  <c r="BW831" i="10"/>
  <c r="AG212" i="13" s="1"/>
  <c r="BB815" i="10"/>
  <c r="E196" i="13" s="1"/>
  <c r="BD815" i="10"/>
  <c r="G196" i="13" s="1"/>
  <c r="BU815" i="10"/>
  <c r="X196" i="13" s="1"/>
  <c r="BC1001" i="10"/>
  <c r="F382" i="13" s="1"/>
  <c r="BV943" i="10"/>
  <c r="Y324" i="13" s="1"/>
  <c r="M324" i="13"/>
  <c r="BU890" i="10"/>
  <c r="X271" i="13" s="1"/>
  <c r="J271" i="13"/>
  <c r="BA887" i="10"/>
  <c r="D268" i="13" s="1"/>
  <c r="BD887" i="10"/>
  <c r="G268" i="13" s="1"/>
  <c r="BS887" i="10"/>
  <c r="V268" i="13" s="1"/>
  <c r="BB887" i="10"/>
  <c r="E268" i="13" s="1"/>
  <c r="BC887" i="10"/>
  <c r="F268" i="13" s="1"/>
  <c r="C268" i="13"/>
  <c r="C176" i="13"/>
  <c r="BA795" i="10"/>
  <c r="D176" i="13" s="1"/>
  <c r="BV795" i="10"/>
  <c r="Y176" i="13" s="1"/>
  <c r="BW795" i="10"/>
  <c r="AG176" i="13" s="1"/>
  <c r="BS795" i="10"/>
  <c r="V176" i="13" s="1"/>
  <c r="BB795" i="10"/>
  <c r="E176" i="13" s="1"/>
  <c r="BD795" i="10"/>
  <c r="G176" i="13" s="1"/>
  <c r="BN718" i="10"/>
  <c r="BK718" i="10" s="1"/>
  <c r="N99" i="13" s="1"/>
  <c r="BC718" i="10"/>
  <c r="F99" i="13" s="1"/>
  <c r="C99" i="13"/>
  <c r="BQ718" i="10"/>
  <c r="T99" i="13" s="1"/>
  <c r="BF718" i="10"/>
  <c r="I99" i="13" s="1"/>
  <c r="AX702" i="10"/>
  <c r="A83" i="13" s="1"/>
  <c r="Z258" i="10"/>
  <c r="AX887" i="10" s="1"/>
  <c r="A268" i="13" s="1"/>
  <c r="Z261" i="10"/>
  <c r="AX888" i="10" s="1"/>
  <c r="A269" i="13" s="1"/>
  <c r="BL551" i="10"/>
  <c r="D87" i="13"/>
  <c r="J689" i="10"/>
  <c r="N689" i="10" s="1"/>
  <c r="J722" i="10"/>
  <c r="N722" i="10" s="1"/>
  <c r="J734" i="10"/>
  <c r="BQ1209" i="10"/>
  <c r="T590" i="13" s="1"/>
  <c r="BT1208" i="10"/>
  <c r="W589" i="13" s="1"/>
  <c r="BB1208" i="10"/>
  <c r="E589" i="13" s="1"/>
  <c r="BV1200" i="10"/>
  <c r="Y581" i="13" s="1"/>
  <c r="BR1192" i="10"/>
  <c r="U573" i="13" s="1"/>
  <c r="BP1187" i="10"/>
  <c r="S568" i="13" s="1"/>
  <c r="BD1184" i="10"/>
  <c r="G565" i="13" s="1"/>
  <c r="BS1180" i="10"/>
  <c r="V561" i="13" s="1"/>
  <c r="BD1180" i="10"/>
  <c r="G561" i="13" s="1"/>
  <c r="BD1176" i="10"/>
  <c r="G557" i="13" s="1"/>
  <c r="BU1174" i="10"/>
  <c r="X555" i="13" s="1"/>
  <c r="BP1168" i="10"/>
  <c r="S549" i="13" s="1"/>
  <c r="BU1165" i="10"/>
  <c r="X546" i="13" s="1"/>
  <c r="BC1165" i="10"/>
  <c r="F546" i="13" s="1"/>
  <c r="BC1158" i="10"/>
  <c r="F539" i="13" s="1"/>
  <c r="BP1153" i="10"/>
  <c r="S534" i="13" s="1"/>
  <c r="BQ1133" i="10"/>
  <c r="T514" i="13" s="1"/>
  <c r="BQ1131" i="10"/>
  <c r="T512" i="13" s="1"/>
  <c r="C512" i="13"/>
  <c r="BQ1128" i="10"/>
  <c r="T509" i="13" s="1"/>
  <c r="BD1128" i="10"/>
  <c r="G509" i="13" s="1"/>
  <c r="BU1126" i="10"/>
  <c r="X507" i="13" s="1"/>
  <c r="BR1125" i="10"/>
  <c r="U506" i="13" s="1"/>
  <c r="BD1125" i="10"/>
  <c r="G506" i="13" s="1"/>
  <c r="BA1125" i="10"/>
  <c r="BC1122" i="10"/>
  <c r="F503" i="13" s="1"/>
  <c r="BV1120" i="10"/>
  <c r="Y501" i="13" s="1"/>
  <c r="BB1120" i="10"/>
  <c r="E501" i="13" s="1"/>
  <c r="BP1118" i="10"/>
  <c r="S499" i="13" s="1"/>
  <c r="C499" i="13"/>
  <c r="BW1117" i="10"/>
  <c r="AG498" i="13" s="1"/>
  <c r="BS1117" i="10"/>
  <c r="V498" i="13" s="1"/>
  <c r="BP1117" i="10"/>
  <c r="S498" i="13" s="1"/>
  <c r="BB1117" i="10"/>
  <c r="E498" i="13" s="1"/>
  <c r="BD1113" i="10"/>
  <c r="G494" i="13" s="1"/>
  <c r="BB1113" i="10"/>
  <c r="E494" i="13" s="1"/>
  <c r="BU1113" i="10"/>
  <c r="X494" i="13" s="1"/>
  <c r="BU1109" i="10"/>
  <c r="X490" i="13" s="1"/>
  <c r="BV1107" i="10"/>
  <c r="Y488" i="13" s="1"/>
  <c r="Q488" i="13"/>
  <c r="BP1107" i="10"/>
  <c r="S488" i="13" s="1"/>
  <c r="BB1104" i="10"/>
  <c r="E485" i="13" s="1"/>
  <c r="BD1104" i="10"/>
  <c r="G485" i="13" s="1"/>
  <c r="BS1104" i="10"/>
  <c r="V485" i="13" s="1"/>
  <c r="C482" i="13"/>
  <c r="BC1101" i="10"/>
  <c r="F482" i="13" s="1"/>
  <c r="BT1098" i="10"/>
  <c r="W479" i="13" s="1"/>
  <c r="BC1098" i="10"/>
  <c r="F479" i="13" s="1"/>
  <c r="BR1098" i="10"/>
  <c r="U479" i="13" s="1"/>
  <c r="BW1094" i="10"/>
  <c r="AG475" i="13" s="1"/>
  <c r="BV1094" i="10"/>
  <c r="Y475" i="13" s="1"/>
  <c r="Q475" i="13"/>
  <c r="BP1094" i="10"/>
  <c r="S475" i="13" s="1"/>
  <c r="BB1093" i="10"/>
  <c r="E474" i="13" s="1"/>
  <c r="BD1092" i="10"/>
  <c r="G473" i="13" s="1"/>
  <c r="BV1088" i="10"/>
  <c r="Y469" i="13" s="1"/>
  <c r="BT1085" i="10"/>
  <c r="W466" i="13" s="1"/>
  <c r="BP1084" i="10"/>
  <c r="S465" i="13" s="1"/>
  <c r="Q465" i="13"/>
  <c r="BU1082" i="10"/>
  <c r="X463" i="13" s="1"/>
  <c r="BD1051" i="10"/>
  <c r="G432" i="13" s="1"/>
  <c r="BW1050" i="10"/>
  <c r="AG431" i="13" s="1"/>
  <c r="BV1050" i="10"/>
  <c r="Y431" i="13" s="1"/>
  <c r="BS1050" i="10"/>
  <c r="V431" i="13" s="1"/>
  <c r="BA1045" i="10"/>
  <c r="D426" i="13" s="1"/>
  <c r="BS1045" i="10"/>
  <c r="V426" i="13" s="1"/>
  <c r="U424" i="13"/>
  <c r="BA1043" i="10"/>
  <c r="BW1043" i="10" s="1"/>
  <c r="AG424" i="13" s="1"/>
  <c r="BC1043" i="10"/>
  <c r="F424" i="13" s="1"/>
  <c r="C413" i="13"/>
  <c r="BU1020" i="10"/>
  <c r="X401" i="13" s="1"/>
  <c r="BB1020" i="10"/>
  <c r="E401" i="13" s="1"/>
  <c r="BS1009" i="10"/>
  <c r="V390" i="13" s="1"/>
  <c r="BB1009" i="10"/>
  <c r="E390" i="13" s="1"/>
  <c r="BU1007" i="10"/>
  <c r="X388" i="13" s="1"/>
  <c r="BB1001" i="10"/>
  <c r="E382" i="13" s="1"/>
  <c r="C365" i="13"/>
  <c r="BA984" i="10"/>
  <c r="D365" i="13" s="1"/>
  <c r="BS984" i="10"/>
  <c r="V365" i="13" s="1"/>
  <c r="BD972" i="10"/>
  <c r="G353" i="13" s="1"/>
  <c r="BW969" i="10"/>
  <c r="AG350" i="13" s="1"/>
  <c r="BU969" i="10"/>
  <c r="X350" i="13" s="1"/>
  <c r="BC969" i="10"/>
  <c r="F350" i="13" s="1"/>
  <c r="BW966" i="10"/>
  <c r="AG347" i="13" s="1"/>
  <c r="BA939" i="10"/>
  <c r="D320" i="13" s="1"/>
  <c r="BU939" i="10"/>
  <c r="X320" i="13" s="1"/>
  <c r="BB939" i="10"/>
  <c r="E320" i="13" s="1"/>
  <c r="BV939" i="10"/>
  <c r="Y320" i="13" s="1"/>
  <c r="BD939" i="10"/>
  <c r="G320" i="13" s="1"/>
  <c r="BS939" i="10"/>
  <c r="V320" i="13" s="1"/>
  <c r="C320" i="13"/>
  <c r="BW939" i="10"/>
  <c r="AG320" i="13" s="1"/>
  <c r="BA903" i="10"/>
  <c r="D284" i="13" s="1"/>
  <c r="C284" i="13"/>
  <c r="BS903" i="10"/>
  <c r="V284" i="13" s="1"/>
  <c r="BV903" i="10"/>
  <c r="Y284" i="13" s="1"/>
  <c r="BW903" i="10"/>
  <c r="AG284" i="13" s="1"/>
  <c r="BB903" i="10"/>
  <c r="E284" i="13" s="1"/>
  <c r="BU903" i="10"/>
  <c r="X284" i="13" s="1"/>
  <c r="BA867" i="10"/>
  <c r="D248" i="13" s="1"/>
  <c r="BD867" i="10"/>
  <c r="G248" i="13" s="1"/>
  <c r="BU867" i="10"/>
  <c r="X248" i="13" s="1"/>
  <c r="BA862" i="10"/>
  <c r="D243" i="13" s="1"/>
  <c r="C243" i="13"/>
  <c r="BB862" i="10"/>
  <c r="E243" i="13" s="1"/>
  <c r="BD862" i="10"/>
  <c r="G243" i="13" s="1"/>
  <c r="BU862" i="10"/>
  <c r="X243" i="13" s="1"/>
  <c r="BV862" i="10"/>
  <c r="Y243" i="13" s="1"/>
  <c r="BW862" i="10"/>
  <c r="AG243" i="13" s="1"/>
  <c r="BA663" i="10"/>
  <c r="D44" i="13" s="1"/>
  <c r="C44" i="13"/>
  <c r="BE663" i="10"/>
  <c r="H44" i="13" s="1"/>
  <c r="BB663" i="10"/>
  <c r="E44" i="13" s="1"/>
  <c r="BD663" i="10"/>
  <c r="G44" i="13" s="1"/>
  <c r="BJ663" i="10"/>
  <c r="M44" i="13" s="1"/>
  <c r="BS663" i="10"/>
  <c r="V44" i="13" s="1"/>
  <c r="BO663" i="10"/>
  <c r="R44" i="13" s="1"/>
  <c r="Q111" i="10"/>
  <c r="Q162" i="10"/>
  <c r="AO162" i="10"/>
  <c r="W161" i="10"/>
  <c r="AU161" i="10"/>
  <c r="BL548" i="10"/>
  <c r="E25" i="12"/>
  <c r="BL550" i="10"/>
  <c r="J657" i="10"/>
  <c r="N657" i="10" s="1"/>
  <c r="P657" i="10" s="1"/>
  <c r="J684" i="10"/>
  <c r="N684" i="10" s="1"/>
  <c r="P684" i="10" s="1"/>
  <c r="J710" i="10"/>
  <c r="N710" i="10" s="1"/>
  <c r="J713" i="10"/>
  <c r="N713" i="10" s="1"/>
  <c r="D713" i="10" s="1"/>
  <c r="J716" i="10"/>
  <c r="N716" i="10" s="1"/>
  <c r="P716" i="10" s="1"/>
  <c r="J743" i="10"/>
  <c r="N743" i="10" s="1"/>
  <c r="D743" i="10" s="1"/>
  <c r="O743" i="10" s="1"/>
  <c r="J758" i="10"/>
  <c r="N758" i="10" s="1"/>
  <c r="D758" i="10" s="1"/>
  <c r="O758" i="10" s="1"/>
  <c r="J757" i="10"/>
  <c r="N757" i="10" s="1"/>
  <c r="P757" i="10" s="1"/>
  <c r="J753" i="10"/>
  <c r="N753" i="10" s="1"/>
  <c r="D753" i="10" s="1"/>
  <c r="O753" i="10" s="1"/>
  <c r="K3" i="13"/>
  <c r="BV1213" i="10"/>
  <c r="Y594" i="13" s="1"/>
  <c r="BR1213" i="10"/>
  <c r="U594" i="13" s="1"/>
  <c r="BS1208" i="10"/>
  <c r="V589" i="13" s="1"/>
  <c r="BP1206" i="10"/>
  <c r="S587" i="13" s="1"/>
  <c r="BP1194" i="10"/>
  <c r="S575" i="13" s="1"/>
  <c r="BW1184" i="10"/>
  <c r="AG565" i="13" s="1"/>
  <c r="BV1184" i="10"/>
  <c r="Y565" i="13" s="1"/>
  <c r="BB1184" i="10"/>
  <c r="E565" i="13" s="1"/>
  <c r="BQ1174" i="10"/>
  <c r="T555" i="13" s="1"/>
  <c r="BR1165" i="10"/>
  <c r="U546" i="13" s="1"/>
  <c r="BV1148" i="10"/>
  <c r="Y529" i="13" s="1"/>
  <c r="Q501" i="13"/>
  <c r="BV1117" i="10"/>
  <c r="Y498" i="13" s="1"/>
  <c r="BR1117" i="10"/>
  <c r="U498" i="13" s="1"/>
  <c r="BD1117" i="10"/>
  <c r="G498" i="13" s="1"/>
  <c r="BR1109" i="10"/>
  <c r="U490" i="13" s="1"/>
  <c r="BT1107" i="10"/>
  <c r="W488" i="13" s="1"/>
  <c r="BQ1100" i="10"/>
  <c r="T481" i="13" s="1"/>
  <c r="BB1100" i="10"/>
  <c r="E481" i="13" s="1"/>
  <c r="C471" i="13"/>
  <c r="BS1090" i="10"/>
  <c r="V471" i="13" s="1"/>
  <c r="BT1088" i="10"/>
  <c r="W469" i="13" s="1"/>
  <c r="BD1088" i="10"/>
  <c r="G469" i="13" s="1"/>
  <c r="BS1085" i="10"/>
  <c r="V466" i="13" s="1"/>
  <c r="BB1085" i="10"/>
  <c r="E466" i="13" s="1"/>
  <c r="BS1082" i="10"/>
  <c r="V463" i="13" s="1"/>
  <c r="Q463" i="13"/>
  <c r="BA1082" i="10"/>
  <c r="D463" i="13" s="1"/>
  <c r="BA1050" i="10"/>
  <c r="D431" i="13" s="1"/>
  <c r="BB1050" i="10"/>
  <c r="E431" i="13" s="1"/>
  <c r="BU1050" i="10"/>
  <c r="X431" i="13" s="1"/>
  <c r="BB1034" i="10"/>
  <c r="E415" i="13" s="1"/>
  <c r="BD1034" i="10"/>
  <c r="G415" i="13" s="1"/>
  <c r="BV1031" i="10"/>
  <c r="Y412" i="13" s="1"/>
  <c r="BA1031" i="10"/>
  <c r="D412" i="13" s="1"/>
  <c r="BD1026" i="10"/>
  <c r="G407" i="13" s="1"/>
  <c r="BV1026" i="10"/>
  <c r="Y407" i="13" s="1"/>
  <c r="BV1022" i="10"/>
  <c r="Y403" i="13" s="1"/>
  <c r="C401" i="13"/>
  <c r="BC1007" i="10"/>
  <c r="F388" i="13" s="1"/>
  <c r="C382" i="13"/>
  <c r="BA994" i="10"/>
  <c r="D375" i="13" s="1"/>
  <c r="BB994" i="10"/>
  <c r="E375" i="13" s="1"/>
  <c r="BA992" i="10"/>
  <c r="D373" i="13" s="1"/>
  <c r="BD992" i="10"/>
  <c r="G373" i="13" s="1"/>
  <c r="BS992" i="10"/>
  <c r="V373" i="13" s="1"/>
  <c r="BC989" i="10"/>
  <c r="F370" i="13" s="1"/>
  <c r="BB988" i="10"/>
  <c r="E369" i="13" s="1"/>
  <c r="BS988" i="10"/>
  <c r="V369" i="13" s="1"/>
  <c r="BW988" i="10"/>
  <c r="AG369" i="13" s="1"/>
  <c r="BW972" i="10"/>
  <c r="AG353" i="13" s="1"/>
  <c r="BU972" i="10"/>
  <c r="X353" i="13" s="1"/>
  <c r="BB970" i="10"/>
  <c r="E351" i="13" s="1"/>
  <c r="BC970" i="10"/>
  <c r="F351" i="13" s="1"/>
  <c r="C350" i="13"/>
  <c r="BU966" i="10"/>
  <c r="X347" i="13" s="1"/>
  <c r="BA966" i="10"/>
  <c r="D347" i="13" s="1"/>
  <c r="C347" i="13"/>
  <c r="BV966" i="10"/>
  <c r="Y347" i="13" s="1"/>
  <c r="BC966" i="10"/>
  <c r="F347" i="13" s="1"/>
  <c r="BS966" i="10"/>
  <c r="V347" i="13" s="1"/>
  <c r="BV962" i="10"/>
  <c r="Y343" i="13" s="1"/>
  <c r="BD962" i="10"/>
  <c r="G343" i="13" s="1"/>
  <c r="BA924" i="10"/>
  <c r="D305" i="13" s="1"/>
  <c r="BS924" i="10"/>
  <c r="V305" i="13" s="1"/>
  <c r="BB835" i="10"/>
  <c r="E216" i="13" s="1"/>
  <c r="BV835" i="10"/>
  <c r="Y216" i="13" s="1"/>
  <c r="BW835" i="10"/>
  <c r="AG216" i="13" s="1"/>
  <c r="BA964" i="10"/>
  <c r="D345" i="13" s="1"/>
  <c r="BS964" i="10"/>
  <c r="V345" i="13" s="1"/>
  <c r="C341" i="13"/>
  <c r="BD960" i="10"/>
  <c r="G341" i="13" s="1"/>
  <c r="BU945" i="10"/>
  <c r="X326" i="13" s="1"/>
  <c r="C326" i="13"/>
  <c r="BD945" i="10"/>
  <c r="G326" i="13" s="1"/>
  <c r="BW945" i="10"/>
  <c r="AG326" i="13" s="1"/>
  <c r="BA943" i="10"/>
  <c r="BW943" i="10" s="1"/>
  <c r="AG324" i="13" s="1"/>
  <c r="BC943" i="10"/>
  <c r="F324" i="13" s="1"/>
  <c r="C310" i="13"/>
  <c r="BD929" i="10"/>
  <c r="G310" i="13" s="1"/>
  <c r="BV929" i="10"/>
  <c r="Y310" i="13" s="1"/>
  <c r="BW929" i="10"/>
  <c r="AG310" i="13" s="1"/>
  <c r="BA923" i="10"/>
  <c r="D304" i="13" s="1"/>
  <c r="BV923" i="10"/>
  <c r="Y304" i="13" s="1"/>
  <c r="BW923" i="10"/>
  <c r="AG304" i="13" s="1"/>
  <c r="BB923" i="10"/>
  <c r="E304" i="13" s="1"/>
  <c r="C300" i="13"/>
  <c r="BA919" i="10"/>
  <c r="D300" i="13" s="1"/>
  <c r="BS919" i="10"/>
  <c r="V300" i="13" s="1"/>
  <c r="BD919" i="10"/>
  <c r="G300" i="13" s="1"/>
  <c r="BU914" i="10"/>
  <c r="X295" i="13" s="1"/>
  <c r="C290" i="13"/>
  <c r="BC909" i="10"/>
  <c r="F290" i="13" s="1"/>
  <c r="BU909" i="10"/>
  <c r="X290" i="13" s="1"/>
  <c r="BA909" i="10"/>
  <c r="D290" i="13" s="1"/>
  <c r="BD909" i="10"/>
  <c r="G290" i="13" s="1"/>
  <c r="BS909" i="10"/>
  <c r="V290" i="13" s="1"/>
  <c r="BA908" i="10"/>
  <c r="D289" i="13" s="1"/>
  <c r="BU908" i="10"/>
  <c r="X289" i="13" s="1"/>
  <c r="BB908" i="10"/>
  <c r="E289" i="13" s="1"/>
  <c r="BS908" i="10"/>
  <c r="V289" i="13" s="1"/>
  <c r="BV908" i="10"/>
  <c r="Y289" i="13" s="1"/>
  <c r="BA897" i="10"/>
  <c r="D278" i="13" s="1"/>
  <c r="BB897" i="10"/>
  <c r="E278" i="13" s="1"/>
  <c r="BD897" i="10"/>
  <c r="G278" i="13" s="1"/>
  <c r="BA893" i="10"/>
  <c r="D274" i="13" s="1"/>
  <c r="C274" i="13"/>
  <c r="BU893" i="10"/>
  <c r="X274" i="13" s="1"/>
  <c r="BB893" i="10"/>
  <c r="E274" i="13" s="1"/>
  <c r="BV893" i="10"/>
  <c r="Y274" i="13" s="1"/>
  <c r="BW893" i="10"/>
  <c r="AG274" i="13" s="1"/>
  <c r="BC811" i="10"/>
  <c r="F192" i="13" s="1"/>
  <c r="BU811" i="10"/>
  <c r="X192" i="13" s="1"/>
  <c r="BS876" i="10"/>
  <c r="V257" i="13" s="1"/>
  <c r="BA856" i="10"/>
  <c r="D237" i="13" s="1"/>
  <c r="BB856" i="10"/>
  <c r="E237" i="13" s="1"/>
  <c r="BU856" i="10"/>
  <c r="X237" i="13" s="1"/>
  <c r="BD856" i="10"/>
  <c r="G237" i="13" s="1"/>
  <c r="BS856" i="10"/>
  <c r="V237" i="13" s="1"/>
  <c r="BW856" i="10"/>
  <c r="AG237" i="13" s="1"/>
  <c r="BV1009" i="10"/>
  <c r="Y390" i="13" s="1"/>
  <c r="BC960" i="10"/>
  <c r="F341" i="13" s="1"/>
  <c r="BB945" i="10"/>
  <c r="E326" i="13" s="1"/>
  <c r="BB943" i="10"/>
  <c r="E324" i="13" s="1"/>
  <c r="BU923" i="10"/>
  <c r="X304" i="13" s="1"/>
  <c r="BC923" i="10"/>
  <c r="F304" i="13" s="1"/>
  <c r="BA922" i="10"/>
  <c r="D303" i="13" s="1"/>
  <c r="BB922" i="10"/>
  <c r="E303" i="13" s="1"/>
  <c r="C299" i="13"/>
  <c r="BC918" i="10"/>
  <c r="F299" i="13" s="1"/>
  <c r="BW909" i="10"/>
  <c r="AG290" i="13" s="1"/>
  <c r="BV909" i="10"/>
  <c r="Y290" i="13" s="1"/>
  <c r="BC908" i="10"/>
  <c r="F289" i="13" s="1"/>
  <c r="BA895" i="10"/>
  <c r="D276" i="13" s="1"/>
  <c r="BU895" i="10"/>
  <c r="X276" i="13" s="1"/>
  <c r="BB895" i="10"/>
  <c r="E276" i="13" s="1"/>
  <c r="BV895" i="10"/>
  <c r="Y276" i="13" s="1"/>
  <c r="BW895" i="10"/>
  <c r="AG276" i="13" s="1"/>
  <c r="BS893" i="10"/>
  <c r="V274" i="13" s="1"/>
  <c r="BD893" i="10"/>
  <c r="G274" i="13" s="1"/>
  <c r="BA892" i="10"/>
  <c r="C273" i="13"/>
  <c r="BB892" i="10"/>
  <c r="E273" i="13" s="1"/>
  <c r="BC879" i="10"/>
  <c r="F260" i="13" s="1"/>
  <c r="BD879" i="10"/>
  <c r="G260" i="13" s="1"/>
  <c r="BV833" i="10"/>
  <c r="Y214" i="13" s="1"/>
  <c r="U214" i="13"/>
  <c r="BU817" i="10"/>
  <c r="X198" i="13" s="1"/>
  <c r="BV817" i="10"/>
  <c r="Y198" i="13" s="1"/>
  <c r="BW817" i="10"/>
  <c r="AG198" i="13" s="1"/>
  <c r="BB817" i="10"/>
  <c r="E198" i="13" s="1"/>
  <c r="BS934" i="10"/>
  <c r="V315" i="13" s="1"/>
  <c r="BB934" i="10"/>
  <c r="E315" i="13" s="1"/>
  <c r="BS932" i="10"/>
  <c r="V313" i="13" s="1"/>
  <c r="BA932" i="10"/>
  <c r="D313" i="13" s="1"/>
  <c r="C311" i="13"/>
  <c r="BS921" i="10"/>
  <c r="V302" i="13" s="1"/>
  <c r="BA921" i="10"/>
  <c r="D302" i="13" s="1"/>
  <c r="BD915" i="10"/>
  <c r="G296" i="13" s="1"/>
  <c r="BS889" i="10"/>
  <c r="V270" i="13" s="1"/>
  <c r="BA889" i="10"/>
  <c r="D270" i="13" s="1"/>
  <c r="C269" i="13"/>
  <c r="BD866" i="10"/>
  <c r="G247" i="13" s="1"/>
  <c r="BU865" i="10"/>
  <c r="X246" i="13" s="1"/>
  <c r="BA865" i="10"/>
  <c r="D246" i="13" s="1"/>
  <c r="BB864" i="10"/>
  <c r="E245" i="13" s="1"/>
  <c r="BU857" i="10"/>
  <c r="X238" i="13" s="1"/>
  <c r="BC857" i="10"/>
  <c r="F238" i="13" s="1"/>
  <c r="C238" i="13"/>
  <c r="C234" i="13"/>
  <c r="BU851" i="10"/>
  <c r="X232" i="13" s="1"/>
  <c r="BD851" i="10"/>
  <c r="G232" i="13" s="1"/>
  <c r="C232" i="13"/>
  <c r="BV845" i="10"/>
  <c r="Y226" i="13" s="1"/>
  <c r="BU833" i="10"/>
  <c r="X214" i="13" s="1"/>
  <c r="BD830" i="10"/>
  <c r="G211" i="13" s="1"/>
  <c r="C190" i="13"/>
  <c r="BU809" i="10"/>
  <c r="X190" i="13" s="1"/>
  <c r="BB809" i="10"/>
  <c r="E190" i="13" s="1"/>
  <c r="BV809" i="10"/>
  <c r="Y190" i="13" s="1"/>
  <c r="BW802" i="10"/>
  <c r="AG183" i="13" s="1"/>
  <c r="BV802" i="10"/>
  <c r="Y183" i="13" s="1"/>
  <c r="BB797" i="10"/>
  <c r="E178" i="13" s="1"/>
  <c r="BU797" i="10"/>
  <c r="X178" i="13" s="1"/>
  <c r="C170" i="13"/>
  <c r="BD789" i="10"/>
  <c r="G170" i="13" s="1"/>
  <c r="BS789" i="10"/>
  <c r="V170" i="13" s="1"/>
  <c r="BA789" i="10"/>
  <c r="D170" i="13" s="1"/>
  <c r="BV789" i="10"/>
  <c r="Y170" i="13" s="1"/>
  <c r="BW789" i="10"/>
  <c r="AG170" i="13" s="1"/>
  <c r="BB713" i="10"/>
  <c r="E94" i="13" s="1"/>
  <c r="BC713" i="10"/>
  <c r="F94" i="13" s="1"/>
  <c r="BQ713" i="10"/>
  <c r="T94" i="13" s="1"/>
  <c r="BA713" i="10"/>
  <c r="BN713" i="10"/>
  <c r="BK713" i="10" s="1"/>
  <c r="N94" i="13" s="1"/>
  <c r="BD713" i="10"/>
  <c r="G94" i="13" s="1"/>
  <c r="BU888" i="10"/>
  <c r="X269" i="13" s="1"/>
  <c r="BU845" i="10"/>
  <c r="X226" i="13" s="1"/>
  <c r="BS839" i="10"/>
  <c r="V220" i="13" s="1"/>
  <c r="BA839" i="10"/>
  <c r="D220" i="13" s="1"/>
  <c r="BC828" i="10"/>
  <c r="F209" i="13" s="1"/>
  <c r="BU828" i="10"/>
  <c r="X209" i="13" s="1"/>
  <c r="BV828" i="10"/>
  <c r="Y209" i="13" s="1"/>
  <c r="BW828" i="10"/>
  <c r="AG209" i="13" s="1"/>
  <c r="C183" i="13"/>
  <c r="BB802" i="10"/>
  <c r="E183" i="13" s="1"/>
  <c r="BC802" i="10"/>
  <c r="F183" i="13" s="1"/>
  <c r="BU802" i="10"/>
  <c r="X183" i="13" s="1"/>
  <c r="BW801" i="10"/>
  <c r="AG182" i="13" s="1"/>
  <c r="BB801" i="10"/>
  <c r="E182" i="13" s="1"/>
  <c r="BV801" i="10"/>
  <c r="Y182" i="13" s="1"/>
  <c r="BC801" i="10"/>
  <c r="F182" i="13" s="1"/>
  <c r="BS801" i="10"/>
  <c r="V182" i="13" s="1"/>
  <c r="BA794" i="10"/>
  <c r="D175" i="13" s="1"/>
  <c r="BB794" i="10"/>
  <c r="E175" i="13" s="1"/>
  <c r="BC794" i="10"/>
  <c r="F175" i="13" s="1"/>
  <c r="BU794" i="10"/>
  <c r="X175" i="13" s="1"/>
  <c r="C141" i="13"/>
  <c r="BD760" i="10"/>
  <c r="G141" i="13" s="1"/>
  <c r="BL760" i="10"/>
  <c r="O141" i="13" s="1"/>
  <c r="BP760" i="10"/>
  <c r="S141" i="13" s="1"/>
  <c r="BA760" i="10"/>
  <c r="D141" i="13" s="1"/>
  <c r="BE760" i="10"/>
  <c r="H141" i="13" s="1"/>
  <c r="BM760" i="10"/>
  <c r="P141" i="13" s="1"/>
  <c r="BQ760" i="10"/>
  <c r="T141" i="13" s="1"/>
  <c r="BU760" i="10"/>
  <c r="X141" i="13" s="1"/>
  <c r="BB760" i="10"/>
  <c r="E141" i="13" s="1"/>
  <c r="BN760" i="10"/>
  <c r="Q141" i="13" s="1"/>
  <c r="BC760" i="10"/>
  <c r="F141" i="13" s="1"/>
  <c r="BO760" i="10"/>
  <c r="R141" i="13" s="1"/>
  <c r="BV760" i="10"/>
  <c r="Y141" i="13" s="1"/>
  <c r="BW760" i="10"/>
  <c r="AG141" i="13" s="1"/>
  <c r="BF760" i="10"/>
  <c r="I141" i="13" s="1"/>
  <c r="BJ760" i="10"/>
  <c r="M141" i="13" s="1"/>
  <c r="BB756" i="10"/>
  <c r="E137" i="13" s="1"/>
  <c r="BC756" i="10"/>
  <c r="F137" i="13" s="1"/>
  <c r="BJ756" i="10"/>
  <c r="M137" i="13" s="1"/>
  <c r="BS756" i="10"/>
  <c r="V137" i="13" s="1"/>
  <c r="BE756" i="10"/>
  <c r="H137" i="13" s="1"/>
  <c r="BK756" i="10"/>
  <c r="N137" i="13" s="1"/>
  <c r="BV756" i="10"/>
  <c r="Y137" i="13" s="1"/>
  <c r="BW756" i="10"/>
  <c r="AG137" i="13" s="1"/>
  <c r="BM756" i="10"/>
  <c r="P137" i="13" s="1"/>
  <c r="BB736" i="10"/>
  <c r="E117" i="13" s="1"/>
  <c r="C117" i="13"/>
  <c r="BE736" i="10"/>
  <c r="H117" i="13" s="1"/>
  <c r="BJ736" i="10"/>
  <c r="M117" i="13" s="1"/>
  <c r="BO736" i="10"/>
  <c r="R117" i="13" s="1"/>
  <c r="BU736" i="10"/>
  <c r="X117" i="13" s="1"/>
  <c r="BW736" i="10"/>
  <c r="AG117" i="13" s="1"/>
  <c r="BA736" i="10"/>
  <c r="D117" i="13" s="1"/>
  <c r="BG736" i="10"/>
  <c r="J117" i="13" s="1"/>
  <c r="BK736" i="10"/>
  <c r="N117" i="13" s="1"/>
  <c r="BQ736" i="10"/>
  <c r="T117" i="13" s="1"/>
  <c r="BC736" i="10"/>
  <c r="F117" i="13" s="1"/>
  <c r="BM736" i="10"/>
  <c r="P117" i="13" s="1"/>
  <c r="BD736" i="10"/>
  <c r="G117" i="13" s="1"/>
  <c r="BN736" i="10"/>
  <c r="Q117" i="13" s="1"/>
  <c r="BW845" i="10"/>
  <c r="AG226" i="13" s="1"/>
  <c r="C226" i="13"/>
  <c r="BB845" i="10"/>
  <c r="E226" i="13" s="1"/>
  <c r="BB830" i="10"/>
  <c r="E211" i="13" s="1"/>
  <c r="BA830" i="10"/>
  <c r="D211" i="13" s="1"/>
  <c r="BC830" i="10"/>
  <c r="F211" i="13" s="1"/>
  <c r="BS830" i="10"/>
  <c r="V211" i="13" s="1"/>
  <c r="BB822" i="10"/>
  <c r="E203" i="13" s="1"/>
  <c r="BA822" i="10"/>
  <c r="D203" i="13" s="1"/>
  <c r="BD822" i="10"/>
  <c r="G203" i="13" s="1"/>
  <c r="BV822" i="10"/>
  <c r="Y203" i="13" s="1"/>
  <c r="BW822" i="10"/>
  <c r="AG203" i="13" s="1"/>
  <c r="BS809" i="10"/>
  <c r="V190" i="13" s="1"/>
  <c r="BC809" i="10"/>
  <c r="F190" i="13" s="1"/>
  <c r="C185" i="13"/>
  <c r="BB804" i="10"/>
  <c r="E185" i="13" s="1"/>
  <c r="BU804" i="10"/>
  <c r="X185" i="13" s="1"/>
  <c r="BW804" i="10"/>
  <c r="AG185" i="13" s="1"/>
  <c r="BS802" i="10"/>
  <c r="V183" i="13" s="1"/>
  <c r="BC791" i="10"/>
  <c r="F172" i="13" s="1"/>
  <c r="BU791" i="10"/>
  <c r="X172" i="13" s="1"/>
  <c r="BC789" i="10"/>
  <c r="F170" i="13" s="1"/>
  <c r="BO765" i="10"/>
  <c r="R146" i="13" s="1"/>
  <c r="BS765" i="10"/>
  <c r="V146" i="13" s="1"/>
  <c r="C133" i="13"/>
  <c r="BP752" i="10"/>
  <c r="S133" i="13" s="1"/>
  <c r="BV752" i="10"/>
  <c r="Y133" i="13" s="1"/>
  <c r="BW752" i="10"/>
  <c r="AG133" i="13" s="1"/>
  <c r="BD752" i="10"/>
  <c r="G133" i="13" s="1"/>
  <c r="BL752" i="10"/>
  <c r="O133" i="13" s="1"/>
  <c r="BE752" i="10"/>
  <c r="H133" i="13" s="1"/>
  <c r="BO752" i="10"/>
  <c r="R133" i="13" s="1"/>
  <c r="BA751" i="10"/>
  <c r="C132" i="13"/>
  <c r="BF751" i="10"/>
  <c r="I132" i="13" s="1"/>
  <c r="BB751" i="10"/>
  <c r="E132" i="13" s="1"/>
  <c r="BB769" i="10"/>
  <c r="E150" i="13" s="1"/>
  <c r="BD769" i="10"/>
  <c r="G150" i="13" s="1"/>
  <c r="C144" i="13"/>
  <c r="BS763" i="10"/>
  <c r="V144" i="13" s="1"/>
  <c r="BA763" i="10"/>
  <c r="BD763" i="10"/>
  <c r="G144" i="13" s="1"/>
  <c r="BN763" i="10"/>
  <c r="Q144" i="13" s="1"/>
  <c r="BE758" i="10"/>
  <c r="H139" i="13" s="1"/>
  <c r="BS758" i="10"/>
  <c r="V139" i="13" s="1"/>
  <c r="BQ745" i="10"/>
  <c r="T126" i="13" s="1"/>
  <c r="U126" i="13"/>
  <c r="BD728" i="10"/>
  <c r="G109" i="13" s="1"/>
  <c r="BF728" i="10"/>
  <c r="I109" i="13" s="1"/>
  <c r="BJ728" i="10"/>
  <c r="M109" i="13" s="1"/>
  <c r="BL728" i="10"/>
  <c r="O109" i="13" s="1"/>
  <c r="BV728" i="10"/>
  <c r="Y109" i="13" s="1"/>
  <c r="BE714" i="10"/>
  <c r="H95" i="13" s="1"/>
  <c r="BK714" i="10"/>
  <c r="N95" i="13" s="1"/>
  <c r="BN714" i="10"/>
  <c r="Q95" i="13" s="1"/>
  <c r="BV714" i="10"/>
  <c r="Y95" i="13" s="1"/>
  <c r="BA710" i="10"/>
  <c r="D91" i="13" s="1"/>
  <c r="BE710" i="10"/>
  <c r="H91" i="13" s="1"/>
  <c r="BB710" i="10"/>
  <c r="E91" i="13" s="1"/>
  <c r="BL710" i="10"/>
  <c r="O91" i="13" s="1"/>
  <c r="BQ710" i="10"/>
  <c r="T91" i="13" s="1"/>
  <c r="BU710" i="10"/>
  <c r="X91" i="13" s="1"/>
  <c r="BD710" i="10"/>
  <c r="G91" i="13" s="1"/>
  <c r="BN710" i="10"/>
  <c r="Q91" i="13" s="1"/>
  <c r="BV710" i="10"/>
  <c r="Y91" i="13" s="1"/>
  <c r="BW710" i="10"/>
  <c r="AG91" i="13" s="1"/>
  <c r="BB706" i="10"/>
  <c r="E87" i="13" s="1"/>
  <c r="BS706" i="10"/>
  <c r="V87" i="13" s="1"/>
  <c r="BJ681" i="10"/>
  <c r="M62" i="13" s="1"/>
  <c r="K62" i="13"/>
  <c r="BU844" i="10"/>
  <c r="X225" i="13" s="1"/>
  <c r="BA838" i="10"/>
  <c r="D219" i="13" s="1"/>
  <c r="BS829" i="10"/>
  <c r="V210" i="13" s="1"/>
  <c r="C210" i="13"/>
  <c r="C207" i="13"/>
  <c r="BW825" i="10"/>
  <c r="AG206" i="13" s="1"/>
  <c r="BW824" i="10"/>
  <c r="AG205" i="13" s="1"/>
  <c r="BV824" i="10"/>
  <c r="Y205" i="13" s="1"/>
  <c r="BS824" i="10"/>
  <c r="V205" i="13" s="1"/>
  <c r="BS823" i="10"/>
  <c r="V204" i="13" s="1"/>
  <c r="BW818" i="10"/>
  <c r="AG199" i="13" s="1"/>
  <c r="BV818" i="10"/>
  <c r="Y199" i="13" s="1"/>
  <c r="BW813" i="10"/>
  <c r="AG194" i="13" s="1"/>
  <c r="BV813" i="10"/>
  <c r="Y194" i="13" s="1"/>
  <c r="BU805" i="10"/>
  <c r="X186" i="13" s="1"/>
  <c r="BC805" i="10"/>
  <c r="F186" i="13" s="1"/>
  <c r="BN773" i="10"/>
  <c r="Q154" i="13" s="1"/>
  <c r="BC773" i="10"/>
  <c r="F154" i="13" s="1"/>
  <c r="BP771" i="10"/>
  <c r="S152" i="13" s="1"/>
  <c r="BL771" i="10"/>
  <c r="O152" i="13" s="1"/>
  <c r="BD771" i="10"/>
  <c r="G152" i="13" s="1"/>
  <c r="BN769" i="10"/>
  <c r="Q150" i="13" s="1"/>
  <c r="BO766" i="10"/>
  <c r="R147" i="13" s="1"/>
  <c r="BE763" i="10"/>
  <c r="H144" i="13" s="1"/>
  <c r="K144" i="13"/>
  <c r="BL758" i="10"/>
  <c r="O139" i="13" s="1"/>
  <c r="BM739" i="10"/>
  <c r="P120" i="13" s="1"/>
  <c r="C119" i="13"/>
  <c r="BB738" i="10"/>
  <c r="E119" i="13" s="1"/>
  <c r="BQ738" i="10"/>
  <c r="T119" i="13" s="1"/>
  <c r="C115" i="13"/>
  <c r="BE734" i="10"/>
  <c r="H115" i="13" s="1"/>
  <c r="BL734" i="10"/>
  <c r="O115" i="13" s="1"/>
  <c r="BP734" i="10"/>
  <c r="S115" i="13" s="1"/>
  <c r="BS734" i="10"/>
  <c r="V115" i="13" s="1"/>
  <c r="BB734" i="10"/>
  <c r="E115" i="13" s="1"/>
  <c r="BF734" i="10"/>
  <c r="I115" i="13" s="1"/>
  <c r="BM734" i="10"/>
  <c r="P115" i="13" s="1"/>
  <c r="BQ734" i="10"/>
  <c r="T115" i="13" s="1"/>
  <c r="BM721" i="10"/>
  <c r="P102" i="13" s="1"/>
  <c r="BD717" i="10"/>
  <c r="G98" i="13" s="1"/>
  <c r="BO717" i="10"/>
  <c r="BS710" i="10"/>
  <c r="V91" i="13" s="1"/>
  <c r="BG710" i="10"/>
  <c r="J91" i="13" s="1"/>
  <c r="C52" i="13"/>
  <c r="BB671" i="10"/>
  <c r="E52" i="13" s="1"/>
  <c r="BP671" i="10"/>
  <c r="S52" i="13" s="1"/>
  <c r="BV671" i="10"/>
  <c r="Y52" i="13" s="1"/>
  <c r="BD671" i="10"/>
  <c r="G52" i="13" s="1"/>
  <c r="BW671" i="10"/>
  <c r="AG52" i="13" s="1"/>
  <c r="BF671" i="10"/>
  <c r="I52" i="13" s="1"/>
  <c r="BL671" i="10"/>
  <c r="O52" i="13" s="1"/>
  <c r="BD668" i="10"/>
  <c r="G49" i="13" s="1"/>
  <c r="BB668" i="10"/>
  <c r="E49" i="13" s="1"/>
  <c r="BS668" i="10"/>
  <c r="V49" i="13" s="1"/>
  <c r="BE668" i="10"/>
  <c r="H49" i="13" s="1"/>
  <c r="BS773" i="10"/>
  <c r="V154" i="13" s="1"/>
  <c r="BM773" i="10"/>
  <c r="P154" i="13" s="1"/>
  <c r="BB773" i="10"/>
  <c r="E154" i="13" s="1"/>
  <c r="BS769" i="10"/>
  <c r="V150" i="13" s="1"/>
  <c r="BK769" i="10"/>
  <c r="N150" i="13" s="1"/>
  <c r="BE769" i="10"/>
  <c r="H150" i="13" s="1"/>
  <c r="BC763" i="10"/>
  <c r="F144" i="13" s="1"/>
  <c r="BB754" i="10"/>
  <c r="E135" i="13" s="1"/>
  <c r="BE754" i="10"/>
  <c r="H135" i="13" s="1"/>
  <c r="BL754" i="10"/>
  <c r="O135" i="13" s="1"/>
  <c r="BO754" i="10"/>
  <c r="R135" i="13" s="1"/>
  <c r="BC739" i="10"/>
  <c r="F120" i="13" s="1"/>
  <c r="BQ739" i="10"/>
  <c r="T120" i="13" s="1"/>
  <c r="BB721" i="10"/>
  <c r="E102" i="13" s="1"/>
  <c r="BE721" i="10"/>
  <c r="H102" i="13" s="1"/>
  <c r="BJ721" i="10"/>
  <c r="M102" i="13" s="1"/>
  <c r="BP721" i="10"/>
  <c r="S102" i="13" s="1"/>
  <c r="BU721" i="10"/>
  <c r="X102" i="13" s="1"/>
  <c r="BS714" i="10"/>
  <c r="V95" i="13" s="1"/>
  <c r="BK710" i="10"/>
  <c r="N91" i="13" s="1"/>
  <c r="BB689" i="10"/>
  <c r="E70" i="13" s="1"/>
  <c r="BA689" i="10"/>
  <c r="BN689" i="10"/>
  <c r="BS689" i="10"/>
  <c r="V70" i="13" s="1"/>
  <c r="BB677" i="10"/>
  <c r="E58" i="13" s="1"/>
  <c r="C58" i="13"/>
  <c r="BA677" i="10"/>
  <c r="BQ677" i="10"/>
  <c r="T58" i="13" s="1"/>
  <c r="BC677" i="10"/>
  <c r="F58" i="13" s="1"/>
  <c r="BN677" i="10"/>
  <c r="C57" i="13"/>
  <c r="BA676" i="10"/>
  <c r="BO676" i="10"/>
  <c r="BL676" i="10" s="1"/>
  <c r="O57" i="13" s="1"/>
  <c r="BB676" i="10"/>
  <c r="E57" i="13" s="1"/>
  <c r="BF676" i="10"/>
  <c r="I57" i="13" s="1"/>
  <c r="BC676" i="10"/>
  <c r="F57" i="13" s="1"/>
  <c r="D20" i="13"/>
  <c r="BW639" i="10"/>
  <c r="AG20" i="13" s="1"/>
  <c r="BS767" i="10"/>
  <c r="V148" i="13" s="1"/>
  <c r="BJ767" i="10"/>
  <c r="M148" i="13" s="1"/>
  <c r="BS759" i="10"/>
  <c r="V140" i="13" s="1"/>
  <c r="BO759" i="10"/>
  <c r="R140" i="13" s="1"/>
  <c r="BD759" i="10"/>
  <c r="G140" i="13" s="1"/>
  <c r="BS745" i="10"/>
  <c r="V126" i="13" s="1"/>
  <c r="BB745" i="10"/>
  <c r="E126" i="13" s="1"/>
  <c r="BN743" i="10"/>
  <c r="Q124" i="13" s="1"/>
  <c r="BB740" i="10"/>
  <c r="E121" i="13" s="1"/>
  <c r="BM723" i="10"/>
  <c r="P104" i="13" s="1"/>
  <c r="C104" i="13"/>
  <c r="BK720" i="10"/>
  <c r="N101" i="13" s="1"/>
  <c r="C101" i="13"/>
  <c r="BF716" i="10"/>
  <c r="I97" i="13" s="1"/>
  <c r="BM711" i="10"/>
  <c r="P92" i="13" s="1"/>
  <c r="BD711" i="10"/>
  <c r="G92" i="13" s="1"/>
  <c r="BL709" i="10"/>
  <c r="O90" i="13" s="1"/>
  <c r="BF709" i="10"/>
  <c r="I90" i="13" s="1"/>
  <c r="BW708" i="10"/>
  <c r="AG89" i="13" s="1"/>
  <c r="BV708" i="10"/>
  <c r="Y89" i="13" s="1"/>
  <c r="BL708" i="10"/>
  <c r="O89" i="13" s="1"/>
  <c r="BA695" i="10"/>
  <c r="D76" i="13" s="1"/>
  <c r="C76" i="13"/>
  <c r="BF695" i="10"/>
  <c r="I76" i="13" s="1"/>
  <c r="BK695" i="10"/>
  <c r="N76" i="13" s="1"/>
  <c r="BV695" i="10"/>
  <c r="Y76" i="13" s="1"/>
  <c r="BW695" i="10"/>
  <c r="AG76" i="13" s="1"/>
  <c r="BB695" i="10"/>
  <c r="E76" i="13" s="1"/>
  <c r="BN695" i="10"/>
  <c r="Q76" i="13" s="1"/>
  <c r="BS695" i="10"/>
  <c r="V76" i="13" s="1"/>
  <c r="BD695" i="10"/>
  <c r="G76" i="13" s="1"/>
  <c r="BO695" i="10"/>
  <c r="R76" i="13" s="1"/>
  <c r="BF689" i="10"/>
  <c r="I70" i="13" s="1"/>
  <c r="BN676" i="10"/>
  <c r="Q57" i="13" s="1"/>
  <c r="BA664" i="10"/>
  <c r="D45" i="13" s="1"/>
  <c r="BB664" i="10"/>
  <c r="E45" i="13" s="1"/>
  <c r="BO664" i="10"/>
  <c r="L37" i="13"/>
  <c r="BJ656" i="10"/>
  <c r="M37" i="13" s="1"/>
  <c r="BB709" i="10"/>
  <c r="E90" i="13" s="1"/>
  <c r="BG709" i="10"/>
  <c r="J90" i="13" s="1"/>
  <c r="BK709" i="10"/>
  <c r="N90" i="13" s="1"/>
  <c r="BP709" i="10"/>
  <c r="S90" i="13" s="1"/>
  <c r="BB708" i="10"/>
  <c r="E89" i="13" s="1"/>
  <c r="BG708" i="10"/>
  <c r="J89" i="13" s="1"/>
  <c r="L74" i="13"/>
  <c r="BF693" i="10"/>
  <c r="I74" i="13" s="1"/>
  <c r="C51" i="13"/>
  <c r="BA670" i="10"/>
  <c r="BS670" i="10"/>
  <c r="V51" i="13" s="1"/>
  <c r="BB670" i="10"/>
  <c r="E51" i="13" s="1"/>
  <c r="BN670" i="10"/>
  <c r="BF664" i="10"/>
  <c r="I45" i="13" s="1"/>
  <c r="BU698" i="10"/>
  <c r="X79" i="13" s="1"/>
  <c r="BP698" i="10"/>
  <c r="S79" i="13" s="1"/>
  <c r="BA697" i="10"/>
  <c r="BC691" i="10"/>
  <c r="F72" i="13" s="1"/>
  <c r="AC63" i="13"/>
  <c r="BO681" i="10"/>
  <c r="BF681" i="10"/>
  <c r="I62" i="13" s="1"/>
  <c r="BD681" i="10"/>
  <c r="G62" i="13" s="1"/>
  <c r="C62" i="13"/>
  <c r="Z58" i="13"/>
  <c r="Z57" i="13"/>
  <c r="Z56" i="13"/>
  <c r="BB672" i="10"/>
  <c r="E53" i="13" s="1"/>
  <c r="AC52" i="13"/>
  <c r="Z51" i="13"/>
  <c r="Z47" i="13"/>
  <c r="AC45" i="13"/>
  <c r="Z43" i="13"/>
  <c r="C40" i="13"/>
  <c r="Z35" i="13"/>
  <c r="BN652" i="10"/>
  <c r="Q33" i="13" s="1"/>
  <c r="C33" i="13"/>
  <c r="BN650" i="10"/>
  <c r="BA650" i="10"/>
  <c r="BV646" i="10"/>
  <c r="Y27" i="13" s="1"/>
  <c r="AC26" i="13"/>
  <c r="BV644" i="10"/>
  <c r="Y25" i="13" s="1"/>
  <c r="BO644" i="10"/>
  <c r="R25" i="13" s="1"/>
  <c r="BL644" i="10"/>
  <c r="O25" i="13" s="1"/>
  <c r="BO640" i="10"/>
  <c r="BC640" i="10"/>
  <c r="F21" i="13" s="1"/>
  <c r="AC20" i="13"/>
  <c r="Z19" i="13"/>
  <c r="BJ637" i="10"/>
  <c r="Z17" i="13"/>
  <c r="AC14" i="13"/>
  <c r="BO627" i="10"/>
  <c r="BN624" i="10"/>
  <c r="Q5" i="13" s="1"/>
  <c r="AC43" i="13"/>
  <c r="AC40" i="13"/>
  <c r="Z36" i="13"/>
  <c r="AC31" i="13"/>
  <c r="BN649" i="10"/>
  <c r="BC649" i="10"/>
  <c r="F30" i="13" s="1"/>
  <c r="BU646" i="10"/>
  <c r="X27" i="13" s="1"/>
  <c r="BU645" i="10"/>
  <c r="X26" i="13" s="1"/>
  <c r="BW644" i="10"/>
  <c r="AG25" i="13" s="1"/>
  <c r="AC25" i="13"/>
  <c r="BU644" i="10"/>
  <c r="X25" i="13" s="1"/>
  <c r="BK644" i="10"/>
  <c r="N25" i="13" s="1"/>
  <c r="BG644" i="10"/>
  <c r="J25" i="13" s="1"/>
  <c r="BC644" i="10"/>
  <c r="F25" i="13" s="1"/>
  <c r="Z23" i="13"/>
  <c r="AC21" i="13"/>
  <c r="BN640" i="10"/>
  <c r="C21" i="13"/>
  <c r="AC19" i="13"/>
  <c r="Z16" i="13"/>
  <c r="Z13" i="13"/>
  <c r="BS629" i="10"/>
  <c r="V10" i="13" s="1"/>
  <c r="BN629" i="10"/>
  <c r="BN627" i="10"/>
  <c r="BK627" i="10" s="1"/>
  <c r="BD627" i="10"/>
  <c r="G8" i="13" s="1"/>
  <c r="K6" i="13"/>
  <c r="BS624" i="10"/>
  <c r="V5" i="13" s="1"/>
  <c r="C5" i="13"/>
  <c r="BA646" i="10"/>
  <c r="BE642" i="10"/>
  <c r="H23" i="13" s="1"/>
  <c r="BQ638" i="10"/>
  <c r="T19" i="13" s="1"/>
  <c r="BS681" i="10"/>
  <c r="V62" i="13" s="1"/>
  <c r="BE681" i="10"/>
  <c r="Z59" i="13"/>
  <c r="AC53" i="13"/>
  <c r="AC41" i="13"/>
  <c r="AC37" i="13"/>
  <c r="BO653" i="10"/>
  <c r="R34" i="13" s="1"/>
  <c r="Z32" i="13"/>
  <c r="BN651" i="10"/>
  <c r="Z29" i="13"/>
  <c r="Z28" i="13"/>
  <c r="BQ644" i="10"/>
  <c r="T25" i="13" s="1"/>
  <c r="BN644" i="10"/>
  <c r="Q25" i="13" s="1"/>
  <c r="BJ644" i="10"/>
  <c r="M25" i="13" s="1"/>
  <c r="BF644" i="10"/>
  <c r="I25" i="13" s="1"/>
  <c r="C25" i="13"/>
  <c r="Z24" i="13"/>
  <c r="BJ640" i="10"/>
  <c r="M21" i="13" s="1"/>
  <c r="Z11" i="13"/>
  <c r="BQ629" i="10"/>
  <c r="T10" i="13" s="1"/>
  <c r="BJ629" i="10"/>
  <c r="M10" i="13" s="1"/>
  <c r="BS627" i="10"/>
  <c r="V8" i="13" s="1"/>
  <c r="BC627" i="10"/>
  <c r="F8" i="13" s="1"/>
  <c r="BB627" i="10"/>
  <c r="E8" i="13" s="1"/>
  <c r="BD644" i="10"/>
  <c r="G25" i="13" s="1"/>
  <c r="BM1205" i="10"/>
  <c r="P586" i="13" s="1"/>
  <c r="N586" i="13"/>
  <c r="C591" i="13"/>
  <c r="BD1210" i="10"/>
  <c r="G591" i="13" s="1"/>
  <c r="BV1210" i="10"/>
  <c r="Y591" i="13" s="1"/>
  <c r="BW1210" i="10"/>
  <c r="AG591" i="13" s="1"/>
  <c r="BA1198" i="10"/>
  <c r="D579" i="13" s="1"/>
  <c r="C579" i="13"/>
  <c r="BQ1198" i="10"/>
  <c r="T579" i="13" s="1"/>
  <c r="Q561" i="13"/>
  <c r="BK1180" i="10"/>
  <c r="BB1177" i="10"/>
  <c r="E558" i="13" s="1"/>
  <c r="BD1177" i="10"/>
  <c r="G558" i="13" s="1"/>
  <c r="BA1175" i="10"/>
  <c r="D556" i="13" s="1"/>
  <c r="BB1175" i="10"/>
  <c r="E556" i="13" s="1"/>
  <c r="BS1175" i="10"/>
  <c r="V556" i="13" s="1"/>
  <c r="BC1175" i="10"/>
  <c r="F556" i="13" s="1"/>
  <c r="BA1162" i="10"/>
  <c r="D543" i="13" s="1"/>
  <c r="BD1162" i="10"/>
  <c r="G543" i="13" s="1"/>
  <c r="BQ1162" i="10"/>
  <c r="T543" i="13" s="1"/>
  <c r="BU1162" i="10"/>
  <c r="X543" i="13" s="1"/>
  <c r="BC1162" i="10"/>
  <c r="F543" i="13" s="1"/>
  <c r="BR1162" i="10"/>
  <c r="U543" i="13" s="1"/>
  <c r="BV1162" i="10"/>
  <c r="Y543" i="13" s="1"/>
  <c r="BW1162" i="10"/>
  <c r="AG543" i="13" s="1"/>
  <c r="BB1162" i="10"/>
  <c r="E543" i="13" s="1"/>
  <c r="BP1157" i="10"/>
  <c r="S538" i="13" s="1"/>
  <c r="BK1157" i="10"/>
  <c r="N538" i="13" s="1"/>
  <c r="BA1155" i="10"/>
  <c r="D536" i="13" s="1"/>
  <c r="BB1155" i="10"/>
  <c r="E536" i="13" s="1"/>
  <c r="BQ1155" i="10"/>
  <c r="T536" i="13" s="1"/>
  <c r="BV1155" i="10"/>
  <c r="Y536" i="13" s="1"/>
  <c r="BC1155" i="10"/>
  <c r="F536" i="13" s="1"/>
  <c r="BT1155" i="10"/>
  <c r="W536" i="13" s="1"/>
  <c r="BD1155" i="10"/>
  <c r="G536" i="13" s="1"/>
  <c r="C536" i="13"/>
  <c r="BR1155" i="10"/>
  <c r="U536" i="13" s="1"/>
  <c r="BP1148" i="10"/>
  <c r="S529" i="13" s="1"/>
  <c r="BK1148" i="10"/>
  <c r="N529" i="13" s="1"/>
  <c r="Q529" i="13"/>
  <c r="BB1106" i="10"/>
  <c r="E487" i="13" s="1"/>
  <c r="BQ1106" i="10"/>
  <c r="T487" i="13" s="1"/>
  <c r="BD1106" i="10"/>
  <c r="G487" i="13" s="1"/>
  <c r="BS1106" i="10"/>
  <c r="V487" i="13" s="1"/>
  <c r="BU1106" i="10"/>
  <c r="X487" i="13" s="1"/>
  <c r="C476" i="13"/>
  <c r="BR1095" i="10"/>
  <c r="U476" i="13" s="1"/>
  <c r="BT1095" i="10"/>
  <c r="W476" i="13" s="1"/>
  <c r="BV1095" i="10"/>
  <c r="Y476" i="13" s="1"/>
  <c r="BA1095" i="10"/>
  <c r="D476" i="13" s="1"/>
  <c r="BC1095" i="10"/>
  <c r="F476" i="13" s="1"/>
  <c r="BW1095" i="10"/>
  <c r="AG476" i="13" s="1"/>
  <c r="BB1095" i="10"/>
  <c r="E476" i="13" s="1"/>
  <c r="BQ1095" i="10"/>
  <c r="T476" i="13" s="1"/>
  <c r="BU1095" i="10"/>
  <c r="X476" i="13" s="1"/>
  <c r="BS1095" i="10"/>
  <c r="V476" i="13" s="1"/>
  <c r="BA1039" i="10"/>
  <c r="D420" i="13" s="1"/>
  <c r="BC1039" i="10"/>
  <c r="F420" i="13" s="1"/>
  <c r="BV1039" i="10"/>
  <c r="Y420" i="13" s="1"/>
  <c r="BW1039" i="10"/>
  <c r="AG420" i="13" s="1"/>
  <c r="BB1039" i="10"/>
  <c r="E420" i="13" s="1"/>
  <c r="BU1039" i="10"/>
  <c r="X420" i="13" s="1"/>
  <c r="C420" i="13"/>
  <c r="Q486" i="10"/>
  <c r="AO486" i="10"/>
  <c r="Q460" i="10"/>
  <c r="AO460" i="10"/>
  <c r="J629" i="10"/>
  <c r="N629" i="10" s="1"/>
  <c r="P629" i="10" s="1"/>
  <c r="J640" i="10"/>
  <c r="N640" i="10" s="1"/>
  <c r="P640" i="10" s="1"/>
  <c r="J662" i="10"/>
  <c r="N662" i="10" s="1"/>
  <c r="J666" i="10"/>
  <c r="N666" i="10" s="1"/>
  <c r="D666" i="10" s="1"/>
  <c r="J682" i="10"/>
  <c r="N682" i="10" s="1"/>
  <c r="P682" i="10" s="1"/>
  <c r="J691" i="10"/>
  <c r="N691" i="10" s="1"/>
  <c r="P691" i="10" s="1"/>
  <c r="J720" i="10"/>
  <c r="N720" i="10" s="1"/>
  <c r="D720" i="10" s="1"/>
  <c r="O720" i="10" s="1"/>
  <c r="BP1211" i="10"/>
  <c r="S592" i="13" s="1"/>
  <c r="BK1211" i="10"/>
  <c r="BS1210" i="10"/>
  <c r="V591" i="13" s="1"/>
  <c r="BC1210" i="10"/>
  <c r="F591" i="13" s="1"/>
  <c r="BP1208" i="10"/>
  <c r="S589" i="13" s="1"/>
  <c r="Q589" i="13"/>
  <c r="BW1207" i="10"/>
  <c r="AG588" i="13" s="1"/>
  <c r="BV1207" i="10"/>
  <c r="Y588" i="13" s="1"/>
  <c r="BQ1207" i="10"/>
  <c r="T588" i="13" s="1"/>
  <c r="BK1206" i="10"/>
  <c r="N587" i="13" s="1"/>
  <c r="BA1206" i="10"/>
  <c r="D587" i="13" s="1"/>
  <c r="BB1206" i="10"/>
  <c r="E587" i="13" s="1"/>
  <c r="BS1206" i="10"/>
  <c r="V587" i="13" s="1"/>
  <c r="Q586" i="13"/>
  <c r="BB1203" i="10"/>
  <c r="E584" i="13" s="1"/>
  <c r="BQ1203" i="10"/>
  <c r="T584" i="13" s="1"/>
  <c r="BS1203" i="10"/>
  <c r="V584" i="13" s="1"/>
  <c r="BU1203" i="10"/>
  <c r="X584" i="13" s="1"/>
  <c r="Q583" i="13"/>
  <c r="BP1200" i="10"/>
  <c r="S581" i="13" s="1"/>
  <c r="N581" i="13"/>
  <c r="BQ1199" i="10"/>
  <c r="T580" i="13" s="1"/>
  <c r="BR1197" i="10"/>
  <c r="U578" i="13" s="1"/>
  <c r="Q578" i="13"/>
  <c r="Q577" i="13"/>
  <c r="BT1195" i="10"/>
  <c r="W576" i="13" s="1"/>
  <c r="BW1194" i="10"/>
  <c r="AG575" i="13" s="1"/>
  <c r="BV1194" i="10"/>
  <c r="Y575" i="13" s="1"/>
  <c r="BS1194" i="10"/>
  <c r="V575" i="13" s="1"/>
  <c r="BC1194" i="10"/>
  <c r="F575" i="13" s="1"/>
  <c r="C575" i="13"/>
  <c r="BU1192" i="10"/>
  <c r="X573" i="13" s="1"/>
  <c r="BA1191" i="10"/>
  <c r="D572" i="13" s="1"/>
  <c r="BD1191" i="10"/>
  <c r="G572" i="13" s="1"/>
  <c r="BP1190" i="10"/>
  <c r="S571" i="13" s="1"/>
  <c r="BA1188" i="10"/>
  <c r="D569" i="13" s="1"/>
  <c r="BC1188" i="10"/>
  <c r="F569" i="13" s="1"/>
  <c r="BB1186" i="10"/>
  <c r="E567" i="13" s="1"/>
  <c r="C567" i="13"/>
  <c r="BP1180" i="10"/>
  <c r="S561" i="13" s="1"/>
  <c r="BQ1175" i="10"/>
  <c r="T556" i="13" s="1"/>
  <c r="BB1169" i="10"/>
  <c r="E550" i="13" s="1"/>
  <c r="BT1169" i="10"/>
  <c r="W550" i="13" s="1"/>
  <c r="BK1166" i="10"/>
  <c r="BP1166" i="10"/>
  <c r="S547" i="13" s="1"/>
  <c r="BA1166" i="10"/>
  <c r="D547" i="13" s="1"/>
  <c r="BC1166" i="10"/>
  <c r="F547" i="13" s="1"/>
  <c r="BU1166" i="10"/>
  <c r="X547" i="13" s="1"/>
  <c r="BR1166" i="10"/>
  <c r="U547" i="13" s="1"/>
  <c r="BB1166" i="10"/>
  <c r="E547" i="13" s="1"/>
  <c r="BR1157" i="10"/>
  <c r="U538" i="13" s="1"/>
  <c r="BU1157" i="10"/>
  <c r="X538" i="13" s="1"/>
  <c r="BA1157" i="10"/>
  <c r="D538" i="13" s="1"/>
  <c r="BS1157" i="10"/>
  <c r="V538" i="13" s="1"/>
  <c r="C538" i="13"/>
  <c r="BD1157" i="10"/>
  <c r="G538" i="13" s="1"/>
  <c r="BQ1157" i="10"/>
  <c r="T538" i="13" s="1"/>
  <c r="BV1157" i="10"/>
  <c r="Y538" i="13" s="1"/>
  <c r="BW1157" i="10"/>
  <c r="AG538" i="13" s="1"/>
  <c r="BA1150" i="10"/>
  <c r="D531" i="13" s="1"/>
  <c r="BS1150" i="10"/>
  <c r="V531" i="13" s="1"/>
  <c r="BR1150" i="10"/>
  <c r="U531" i="13" s="1"/>
  <c r="BC1150" i="10"/>
  <c r="F531" i="13" s="1"/>
  <c r="C473" i="13"/>
  <c r="BT1092" i="10"/>
  <c r="W473" i="13" s="1"/>
  <c r="BA1092" i="10"/>
  <c r="D473" i="13" s="1"/>
  <c r="BC1092" i="10"/>
  <c r="F473" i="13" s="1"/>
  <c r="BQ1092" i="10"/>
  <c r="T473" i="13" s="1"/>
  <c r="BU1092" i="10"/>
  <c r="X473" i="13" s="1"/>
  <c r="BB1092" i="10"/>
  <c r="E473" i="13" s="1"/>
  <c r="BR1092" i="10"/>
  <c r="U473" i="13" s="1"/>
  <c r="BV1092" i="10"/>
  <c r="Y473" i="13" s="1"/>
  <c r="BW1092" i="10"/>
  <c r="AG473" i="13" s="1"/>
  <c r="T438" i="13"/>
  <c r="BU1057" i="10"/>
  <c r="X438" i="13" s="1"/>
  <c r="BV1044" i="10"/>
  <c r="Y425" i="13" s="1"/>
  <c r="M425" i="13"/>
  <c r="BT1210" i="10"/>
  <c r="W591" i="13" s="1"/>
  <c r="BA1207" i="10"/>
  <c r="D588" i="13" s="1"/>
  <c r="BD1207" i="10"/>
  <c r="G588" i="13" s="1"/>
  <c r="BR1207" i="10"/>
  <c r="U588" i="13" s="1"/>
  <c r="BU1207" i="10"/>
  <c r="X588" i="13" s="1"/>
  <c r="E162" i="10"/>
  <c r="AC60" i="10"/>
  <c r="W59" i="10"/>
  <c r="BL541" i="10"/>
  <c r="BB1214" i="10"/>
  <c r="E595" i="13" s="1"/>
  <c r="BR1214" i="10"/>
  <c r="U595" i="13" s="1"/>
  <c r="BR1210" i="10"/>
  <c r="U591" i="13" s="1"/>
  <c r="BB1210" i="10"/>
  <c r="E591" i="13" s="1"/>
  <c r="BK1209" i="10"/>
  <c r="BM1209" i="10" s="1"/>
  <c r="P590" i="13" s="1"/>
  <c r="BP1209" i="10"/>
  <c r="S590" i="13" s="1"/>
  <c r="BT1207" i="10"/>
  <c r="W588" i="13" s="1"/>
  <c r="C580" i="13"/>
  <c r="BC1199" i="10"/>
  <c r="F580" i="13" s="1"/>
  <c r="BU1199" i="10"/>
  <c r="X580" i="13" s="1"/>
  <c r="BA1195" i="10"/>
  <c r="BB1195" i="10"/>
  <c r="E576" i="13" s="1"/>
  <c r="BR1195" i="10"/>
  <c r="U576" i="13" s="1"/>
  <c r="BD1186" i="10"/>
  <c r="G567" i="13" s="1"/>
  <c r="BS1185" i="10"/>
  <c r="V566" i="13" s="1"/>
  <c r="BP1181" i="10"/>
  <c r="S562" i="13" s="1"/>
  <c r="Q562" i="13"/>
  <c r="Q560" i="13"/>
  <c r="BK1179" i="10"/>
  <c r="BM1179" i="10" s="1"/>
  <c r="P560" i="13" s="1"/>
  <c r="BK1176" i="10"/>
  <c r="BM1176" i="10" s="1"/>
  <c r="P557" i="13" s="1"/>
  <c r="C557" i="13"/>
  <c r="BC1176" i="10"/>
  <c r="F557" i="13" s="1"/>
  <c r="BR1176" i="10"/>
  <c r="U557" i="13" s="1"/>
  <c r="BU1176" i="10"/>
  <c r="X557" i="13" s="1"/>
  <c r="BB1176" i="10"/>
  <c r="E557" i="13" s="1"/>
  <c r="BS1176" i="10"/>
  <c r="V557" i="13" s="1"/>
  <c r="BV1176" i="10"/>
  <c r="Y557" i="13" s="1"/>
  <c r="BW1176" i="10"/>
  <c r="AG557" i="13" s="1"/>
  <c r="BT1174" i="10"/>
  <c r="W555" i="13" s="1"/>
  <c r="BA1174" i="10"/>
  <c r="D555" i="13" s="1"/>
  <c r="BD1174" i="10"/>
  <c r="G555" i="13" s="1"/>
  <c r="BS1174" i="10"/>
  <c r="V555" i="13" s="1"/>
  <c r="BR1174" i="10"/>
  <c r="U555" i="13" s="1"/>
  <c r="BB1174" i="10"/>
  <c r="E555" i="13" s="1"/>
  <c r="BK1168" i="10"/>
  <c r="BT1162" i="10"/>
  <c r="W543" i="13" s="1"/>
  <c r="BS1159" i="10"/>
  <c r="V540" i="13" s="1"/>
  <c r="BP1159" i="10"/>
  <c r="S540" i="13" s="1"/>
  <c r="BK1159" i="10"/>
  <c r="N540" i="13" s="1"/>
  <c r="Q538" i="13"/>
  <c r="BU1155" i="10"/>
  <c r="X536" i="13" s="1"/>
  <c r="BU1044" i="10"/>
  <c r="X425" i="13" s="1"/>
  <c r="T425" i="13"/>
  <c r="BS1039" i="10"/>
  <c r="V420" i="13" s="1"/>
  <c r="BS1207" i="10"/>
  <c r="V588" i="13" s="1"/>
  <c r="BC1207" i="10"/>
  <c r="F588" i="13" s="1"/>
  <c r="AO111" i="10"/>
  <c r="J694" i="10"/>
  <c r="N694" i="10" s="1"/>
  <c r="J709" i="10"/>
  <c r="N709" i="10" s="1"/>
  <c r="D709" i="10" s="1"/>
  <c r="O709" i="10" s="1"/>
  <c r="J723" i="10"/>
  <c r="N723" i="10" s="1"/>
  <c r="D723" i="10" s="1"/>
  <c r="O723" i="10" s="1"/>
  <c r="J718" i="10"/>
  <c r="N718" i="10" s="1"/>
  <c r="P718" i="10" s="1"/>
  <c r="J715" i="10"/>
  <c r="N715" i="10" s="1"/>
  <c r="J714" i="10"/>
  <c r="N714" i="10" s="1"/>
  <c r="P714" i="10" s="1"/>
  <c r="J730" i="10"/>
  <c r="N730" i="10" s="1"/>
  <c r="D730" i="10" s="1"/>
  <c r="O730" i="10" s="1"/>
  <c r="J744" i="10"/>
  <c r="N744" i="10" s="1"/>
  <c r="J739" i="10"/>
  <c r="N739" i="10" s="1"/>
  <c r="D739" i="10" s="1"/>
  <c r="O739" i="10" s="1"/>
  <c r="J759" i="10"/>
  <c r="N759" i="10" s="1"/>
  <c r="D759" i="10" s="1"/>
  <c r="O759" i="10" s="1"/>
  <c r="BU1214" i="10"/>
  <c r="X595" i="13" s="1"/>
  <c r="BU1212" i="10"/>
  <c r="X593" i="13" s="1"/>
  <c r="BB1212" i="10"/>
  <c r="E593" i="13" s="1"/>
  <c r="BQ1212" i="10"/>
  <c r="T593" i="13" s="1"/>
  <c r="BU1210" i="10"/>
  <c r="X591" i="13" s="1"/>
  <c r="BQ1210" i="10"/>
  <c r="T591" i="13" s="1"/>
  <c r="BA1210" i="10"/>
  <c r="D591" i="13" s="1"/>
  <c r="C588" i="13"/>
  <c r="BP1205" i="10"/>
  <c r="S586" i="13" s="1"/>
  <c r="BP1202" i="10"/>
  <c r="S583" i="13" s="1"/>
  <c r="Q581" i="13"/>
  <c r="BS1199" i="10"/>
  <c r="V580" i="13" s="1"/>
  <c r="BB1199" i="10"/>
  <c r="E580" i="13" s="1"/>
  <c r="BC1198" i="10"/>
  <c r="F579" i="13" s="1"/>
  <c r="BK1197" i="10"/>
  <c r="BA1197" i="10"/>
  <c r="D578" i="13" s="1"/>
  <c r="BS1197" i="10"/>
  <c r="V578" i="13" s="1"/>
  <c r="BV1197" i="10"/>
  <c r="Y578" i="13" s="1"/>
  <c r="BW1197" i="10"/>
  <c r="AG578" i="13" s="1"/>
  <c r="BK1196" i="10"/>
  <c r="BU1194" i="10"/>
  <c r="X575" i="13" s="1"/>
  <c r="BQ1194" i="10"/>
  <c r="T575" i="13" s="1"/>
  <c r="BK1194" i="10"/>
  <c r="N575" i="13" s="1"/>
  <c r="BB1194" i="10"/>
  <c r="E575" i="13" s="1"/>
  <c r="Q571" i="13"/>
  <c r="BA1185" i="10"/>
  <c r="D566" i="13" s="1"/>
  <c r="BC1185" i="10"/>
  <c r="F566" i="13" s="1"/>
  <c r="BA1179" i="10"/>
  <c r="D560" i="13" s="1"/>
  <c r="C560" i="13"/>
  <c r="BR1179" i="10"/>
  <c r="U560" i="13" s="1"/>
  <c r="BD1179" i="10"/>
  <c r="G560" i="13" s="1"/>
  <c r="BU1179" i="10"/>
  <c r="X560" i="13" s="1"/>
  <c r="BW1177" i="10"/>
  <c r="AG558" i="13" s="1"/>
  <c r="C556" i="13"/>
  <c r="Q547" i="13"/>
  <c r="BS1162" i="10"/>
  <c r="V543" i="13" s="1"/>
  <c r="C543" i="13"/>
  <c r="BB1159" i="10"/>
  <c r="E540" i="13" s="1"/>
  <c r="BQ1159" i="10"/>
  <c r="T540" i="13" s="1"/>
  <c r="BA1159" i="10"/>
  <c r="D540" i="13" s="1"/>
  <c r="BR1159" i="10"/>
  <c r="U540" i="13" s="1"/>
  <c r="BV1159" i="10"/>
  <c r="Y540" i="13" s="1"/>
  <c r="C540" i="13"/>
  <c r="BU1159" i="10"/>
  <c r="X540" i="13" s="1"/>
  <c r="BC1157" i="10"/>
  <c r="F538" i="13" s="1"/>
  <c r="BV1150" i="10"/>
  <c r="Y531" i="13" s="1"/>
  <c r="BD1095" i="10"/>
  <c r="G476" i="13" s="1"/>
  <c r="BK1087" i="10"/>
  <c r="BP1087" i="10"/>
  <c r="S468" i="13" s="1"/>
  <c r="Q468" i="13"/>
  <c r="BA1072" i="10"/>
  <c r="D453" i="13" s="1"/>
  <c r="BS1072" i="10"/>
  <c r="V453" i="13" s="1"/>
  <c r="J451" i="13"/>
  <c r="BU1070" i="10"/>
  <c r="X451" i="13" s="1"/>
  <c r="BD1039" i="10"/>
  <c r="G420" i="13" s="1"/>
  <c r="BA1025" i="10"/>
  <c r="D406" i="13" s="1"/>
  <c r="BC1025" i="10"/>
  <c r="F406" i="13" s="1"/>
  <c r="BB1025" i="10"/>
  <c r="E406" i="13" s="1"/>
  <c r="C406" i="13"/>
  <c r="BA1148" i="10"/>
  <c r="D529" i="13" s="1"/>
  <c r="BQ1148" i="10"/>
  <c r="T529" i="13" s="1"/>
  <c r="BS1148" i="10"/>
  <c r="V529" i="13" s="1"/>
  <c r="BU1148" i="10"/>
  <c r="X529" i="13" s="1"/>
  <c r="BU1140" i="10"/>
  <c r="X521" i="13" s="1"/>
  <c r="BC1139" i="10"/>
  <c r="F520" i="13" s="1"/>
  <c r="BR1139" i="10"/>
  <c r="U520" i="13" s="1"/>
  <c r="BV1139" i="10"/>
  <c r="Y520" i="13" s="1"/>
  <c r="BP1136" i="10"/>
  <c r="S517" i="13" s="1"/>
  <c r="BK1136" i="10"/>
  <c r="N517" i="13" s="1"/>
  <c r="BC1136" i="10"/>
  <c r="F517" i="13" s="1"/>
  <c r="BD1136" i="10"/>
  <c r="G517" i="13" s="1"/>
  <c r="BA1114" i="10"/>
  <c r="D495" i="13" s="1"/>
  <c r="C495" i="13"/>
  <c r="BV1114" i="10"/>
  <c r="Y495" i="13" s="1"/>
  <c r="BB1114" i="10"/>
  <c r="E495" i="13" s="1"/>
  <c r="BR1114" i="10"/>
  <c r="U495" i="13" s="1"/>
  <c r="BQ1110" i="10"/>
  <c r="T491" i="13" s="1"/>
  <c r="BA1094" i="10"/>
  <c r="D475" i="13" s="1"/>
  <c r="BC1094" i="10"/>
  <c r="F475" i="13" s="1"/>
  <c r="BQ1094" i="10"/>
  <c r="T475" i="13" s="1"/>
  <c r="BT1094" i="10"/>
  <c r="W475" i="13" s="1"/>
  <c r="BU1094" i="10"/>
  <c r="X475" i="13" s="1"/>
  <c r="BS1087" i="10"/>
  <c r="V468" i="13" s="1"/>
  <c r="J437" i="13"/>
  <c r="BU1056" i="10"/>
  <c r="X437" i="13" s="1"/>
  <c r="BD1052" i="10"/>
  <c r="G433" i="13" s="1"/>
  <c r="BB1052" i="10"/>
  <c r="E433" i="13" s="1"/>
  <c r="BU1051" i="10"/>
  <c r="X432" i="13" s="1"/>
  <c r="BW1038" i="10"/>
  <c r="AG419" i="13" s="1"/>
  <c r="BS1038" i="10"/>
  <c r="V419" i="13" s="1"/>
  <c r="BS1032" i="10"/>
  <c r="V413" i="13" s="1"/>
  <c r="BU1031" i="10"/>
  <c r="X412" i="13" s="1"/>
  <c r="J412" i="13"/>
  <c r="BU1019" i="10"/>
  <c r="X400" i="13" s="1"/>
  <c r="J400" i="13"/>
  <c r="BA1008" i="10"/>
  <c r="D389" i="13" s="1"/>
  <c r="BB1008" i="10"/>
  <c r="E389" i="13" s="1"/>
  <c r="BC1008" i="10"/>
  <c r="F389" i="13" s="1"/>
  <c r="BU991" i="10"/>
  <c r="X372" i="13" s="1"/>
  <c r="BS955" i="10"/>
  <c r="V336" i="13" s="1"/>
  <c r="BA955" i="10"/>
  <c r="D336" i="13" s="1"/>
  <c r="BD955" i="10"/>
  <c r="G336" i="13" s="1"/>
  <c r="BU955" i="10"/>
  <c r="X336" i="13" s="1"/>
  <c r="BB1004" i="10"/>
  <c r="E385" i="13" s="1"/>
  <c r="BD1004" i="10"/>
  <c r="G385" i="13" s="1"/>
  <c r="BU1004" i="10"/>
  <c r="X385" i="13" s="1"/>
  <c r="U382" i="13"/>
  <c r="BV1001" i="10"/>
  <c r="Y382" i="13" s="1"/>
  <c r="C374" i="13"/>
  <c r="BA993" i="10"/>
  <c r="D374" i="13" s="1"/>
  <c r="BC993" i="10"/>
  <c r="F374" i="13" s="1"/>
  <c r="BV993" i="10"/>
  <c r="Y374" i="13" s="1"/>
  <c r="C362" i="13"/>
  <c r="BB981" i="10"/>
  <c r="E362" i="13" s="1"/>
  <c r="BC981" i="10"/>
  <c r="F362" i="13" s="1"/>
  <c r="BV981" i="10"/>
  <c r="Y362" i="13" s="1"/>
  <c r="BW981" i="10"/>
  <c r="AG362" i="13" s="1"/>
  <c r="BS981" i="10"/>
  <c r="V362" i="13" s="1"/>
  <c r="BB975" i="10"/>
  <c r="E356" i="13" s="1"/>
  <c r="C356" i="13"/>
  <c r="BC975" i="10"/>
  <c r="F356" i="13" s="1"/>
  <c r="BV975" i="10"/>
  <c r="Y356" i="13" s="1"/>
  <c r="BW975" i="10"/>
  <c r="AG356" i="13" s="1"/>
  <c r="BB942" i="10"/>
  <c r="E323" i="13" s="1"/>
  <c r="BA942" i="10"/>
  <c r="D323" i="13" s="1"/>
  <c r="BV942" i="10"/>
  <c r="Y323" i="13" s="1"/>
  <c r="C312" i="13"/>
  <c r="BD931" i="10"/>
  <c r="G312" i="13" s="1"/>
  <c r="BS931" i="10"/>
  <c r="V312" i="13" s="1"/>
  <c r="BU931" i="10"/>
  <c r="X312" i="13" s="1"/>
  <c r="BA931" i="10"/>
  <c r="D312" i="13" s="1"/>
  <c r="BB931" i="10"/>
  <c r="E312" i="13" s="1"/>
  <c r="BC931" i="10"/>
  <c r="F312" i="13" s="1"/>
  <c r="BV931" i="10"/>
  <c r="Y312" i="13" s="1"/>
  <c r="BW931" i="10"/>
  <c r="AG312" i="13" s="1"/>
  <c r="BA912" i="10"/>
  <c r="D293" i="13" s="1"/>
  <c r="BW912" i="10"/>
  <c r="AG293" i="13" s="1"/>
  <c r="BB912" i="10"/>
  <c r="E293" i="13" s="1"/>
  <c r="C293" i="13"/>
  <c r="BU912" i="10"/>
  <c r="X293" i="13" s="1"/>
  <c r="BS912" i="10"/>
  <c r="V293" i="13" s="1"/>
  <c r="BD912" i="10"/>
  <c r="G293" i="13" s="1"/>
  <c r="BA904" i="10"/>
  <c r="D285" i="13" s="1"/>
  <c r="BB904" i="10"/>
  <c r="E285" i="13" s="1"/>
  <c r="BU904" i="10"/>
  <c r="X285" i="13" s="1"/>
  <c r="BC904" i="10"/>
  <c r="F285" i="13" s="1"/>
  <c r="BS904" i="10"/>
  <c r="V285" i="13" s="1"/>
  <c r="BV904" i="10"/>
  <c r="Y285" i="13" s="1"/>
  <c r="BW904" i="10"/>
  <c r="AG285" i="13" s="1"/>
  <c r="C285" i="13"/>
  <c r="BM1146" i="10"/>
  <c r="P527" i="13" s="1"/>
  <c r="N527" i="13"/>
  <c r="BB1140" i="10"/>
  <c r="E521" i="13" s="1"/>
  <c r="BQ1140" i="10"/>
  <c r="T521" i="13" s="1"/>
  <c r="BA1118" i="10"/>
  <c r="D499" i="13" s="1"/>
  <c r="BB1118" i="10"/>
  <c r="E499" i="13" s="1"/>
  <c r="BS1118" i="10"/>
  <c r="V499" i="13" s="1"/>
  <c r="BC1118" i="10"/>
  <c r="F499" i="13" s="1"/>
  <c r="BT1118" i="10"/>
  <c r="W499" i="13" s="1"/>
  <c r="BD1116" i="10"/>
  <c r="G497" i="13" s="1"/>
  <c r="BA1116" i="10"/>
  <c r="D497" i="13" s="1"/>
  <c r="BB1116" i="10"/>
  <c r="E497" i="13" s="1"/>
  <c r="BD1111" i="10"/>
  <c r="G492" i="13" s="1"/>
  <c r="BW1111" i="10"/>
  <c r="AG492" i="13" s="1"/>
  <c r="BA1110" i="10"/>
  <c r="D491" i="13" s="1"/>
  <c r="BD1110" i="10"/>
  <c r="G491" i="13" s="1"/>
  <c r="BS1110" i="10"/>
  <c r="V491" i="13" s="1"/>
  <c r="BT1110" i="10"/>
  <c r="W491" i="13" s="1"/>
  <c r="BK1105" i="10"/>
  <c r="BM1105" i="10" s="1"/>
  <c r="P486" i="13" s="1"/>
  <c r="Q486" i="13"/>
  <c r="BD1102" i="10"/>
  <c r="G483" i="13" s="1"/>
  <c r="BA1102" i="10"/>
  <c r="D483" i="13" s="1"/>
  <c r="BV1102" i="10"/>
  <c r="Y483" i="13" s="1"/>
  <c r="BW1102" i="10"/>
  <c r="AG483" i="13" s="1"/>
  <c r="BB1102" i="10"/>
  <c r="E483" i="13" s="1"/>
  <c r="BK1095" i="10"/>
  <c r="BP1095" i="10"/>
  <c r="S476" i="13" s="1"/>
  <c r="BK1092" i="10"/>
  <c r="BM1092" i="10" s="1"/>
  <c r="P473" i="13" s="1"/>
  <c r="BP1092" i="10"/>
  <c r="S473" i="13" s="1"/>
  <c r="BA1087" i="10"/>
  <c r="D468" i="13" s="1"/>
  <c r="C468" i="13"/>
  <c r="BT1087" i="10"/>
  <c r="W468" i="13" s="1"/>
  <c r="BB1087" i="10"/>
  <c r="E468" i="13" s="1"/>
  <c r="BQ1087" i="10"/>
  <c r="T468" i="13" s="1"/>
  <c r="BU1087" i="10"/>
  <c r="X468" i="13" s="1"/>
  <c r="BB1083" i="10"/>
  <c r="E464" i="13" s="1"/>
  <c r="BD1083" i="10"/>
  <c r="G464" i="13" s="1"/>
  <c r="C432" i="13"/>
  <c r="BA1051" i="10"/>
  <c r="D432" i="13" s="1"/>
  <c r="BC1051" i="10"/>
  <c r="F432" i="13" s="1"/>
  <c r="BV1051" i="10"/>
  <c r="Y432" i="13" s="1"/>
  <c r="C430" i="13"/>
  <c r="BD1049" i="10"/>
  <c r="G430" i="13" s="1"/>
  <c r="BA1038" i="10"/>
  <c r="D419" i="13" s="1"/>
  <c r="BB1038" i="10"/>
  <c r="E419" i="13" s="1"/>
  <c r="C414" i="13"/>
  <c r="BV1033" i="10"/>
  <c r="Y414" i="13" s="1"/>
  <c r="BA1033" i="10"/>
  <c r="D414" i="13" s="1"/>
  <c r="BC1033" i="10"/>
  <c r="F414" i="13" s="1"/>
  <c r="BA1032" i="10"/>
  <c r="BW1032" i="10" s="1"/>
  <c r="AG413" i="13" s="1"/>
  <c r="BB1032" i="10"/>
  <c r="E413" i="13" s="1"/>
  <c r="BV1032" i="10"/>
  <c r="Y413" i="13" s="1"/>
  <c r="U400" i="13"/>
  <c r="BV1019" i="10"/>
  <c r="Y400" i="13" s="1"/>
  <c r="J390" i="13"/>
  <c r="BU1009" i="10"/>
  <c r="X390" i="13" s="1"/>
  <c r="C372" i="13"/>
  <c r="BA991" i="10"/>
  <c r="D372" i="13" s="1"/>
  <c r="BC991" i="10"/>
  <c r="F372" i="13" s="1"/>
  <c r="BV991" i="10"/>
  <c r="Y372" i="13" s="1"/>
  <c r="C360" i="13"/>
  <c r="BB979" i="10"/>
  <c r="E360" i="13" s="1"/>
  <c r="BA979" i="10"/>
  <c r="D360" i="13" s="1"/>
  <c r="BC979" i="10"/>
  <c r="F360" i="13" s="1"/>
  <c r="BW978" i="10"/>
  <c r="AG359" i="13" s="1"/>
  <c r="BA978" i="10"/>
  <c r="D359" i="13" s="1"/>
  <c r="BS978" i="10"/>
  <c r="V359" i="13" s="1"/>
  <c r="BB951" i="10"/>
  <c r="E332" i="13" s="1"/>
  <c r="BV951" i="10"/>
  <c r="Y332" i="13" s="1"/>
  <c r="BA951" i="10"/>
  <c r="D332" i="13" s="1"/>
  <c r="BV945" i="10"/>
  <c r="Y326" i="13" s="1"/>
  <c r="M326" i="13"/>
  <c r="BA936" i="10"/>
  <c r="D317" i="13" s="1"/>
  <c r="BB936" i="10"/>
  <c r="E317" i="13" s="1"/>
  <c r="BV936" i="10"/>
  <c r="Y317" i="13" s="1"/>
  <c r="BW936" i="10"/>
  <c r="AG317" i="13" s="1"/>
  <c r="C317" i="13"/>
  <c r="BU936" i="10"/>
  <c r="X317" i="13" s="1"/>
  <c r="BC936" i="10"/>
  <c r="F317" i="13" s="1"/>
  <c r="BS936" i="10"/>
  <c r="V317" i="13" s="1"/>
  <c r="BD936" i="10"/>
  <c r="G317" i="13" s="1"/>
  <c r="J633" i="10"/>
  <c r="N633" i="10" s="1"/>
  <c r="J631" i="10"/>
  <c r="N631" i="10" s="1"/>
  <c r="J630" i="10"/>
  <c r="N630" i="10" s="1"/>
  <c r="J637" i="10"/>
  <c r="N637" i="10" s="1"/>
  <c r="J656" i="10"/>
  <c r="N656" i="10" s="1"/>
  <c r="D656" i="10" s="1"/>
  <c r="O656" i="10" s="1"/>
  <c r="J654" i="10"/>
  <c r="N654" i="10" s="1"/>
  <c r="J652" i="10"/>
  <c r="N652" i="10" s="1"/>
  <c r="J650" i="10"/>
  <c r="N650" i="10" s="1"/>
  <c r="J686" i="10"/>
  <c r="N686" i="10" s="1"/>
  <c r="J685" i="10"/>
  <c r="N685" i="10" s="1"/>
  <c r="P685" i="10" s="1"/>
  <c r="J679" i="10"/>
  <c r="N679" i="10" s="1"/>
  <c r="J693" i="10"/>
  <c r="N693" i="10" s="1"/>
  <c r="J708" i="10"/>
  <c r="N708" i="10" s="1"/>
  <c r="D708" i="10" s="1"/>
  <c r="O708" i="10" s="1"/>
  <c r="J707" i="10"/>
  <c r="N707" i="10" s="1"/>
  <c r="P707" i="10" s="1"/>
  <c r="J717" i="10"/>
  <c r="N717" i="10" s="1"/>
  <c r="J736" i="10"/>
  <c r="N736" i="10" s="1"/>
  <c r="D736" i="10" s="1"/>
  <c r="O736" i="10" s="1"/>
  <c r="J742" i="10"/>
  <c r="N742" i="10" s="1"/>
  <c r="D742" i="10" s="1"/>
  <c r="O742" i="10" s="1"/>
  <c r="J741" i="10"/>
  <c r="N741" i="10" s="1"/>
  <c r="P741" i="10" s="1"/>
  <c r="J752" i="10"/>
  <c r="N752" i="10" s="1"/>
  <c r="BB1181" i="10"/>
  <c r="E562" i="13" s="1"/>
  <c r="BA1181" i="10"/>
  <c r="D562" i="13" s="1"/>
  <c r="BS1181" i="10"/>
  <c r="V562" i="13" s="1"/>
  <c r="BA1168" i="10"/>
  <c r="D549" i="13" s="1"/>
  <c r="C549" i="13"/>
  <c r="BQ1168" i="10"/>
  <c r="T549" i="13" s="1"/>
  <c r="BD1165" i="10"/>
  <c r="G546" i="13" s="1"/>
  <c r="BA1165" i="10"/>
  <c r="D546" i="13" s="1"/>
  <c r="BT1165" i="10"/>
  <c r="W546" i="13" s="1"/>
  <c r="BP1162" i="10"/>
  <c r="S543" i="13" s="1"/>
  <c r="BK1162" i="10"/>
  <c r="N543" i="13" s="1"/>
  <c r="BK1161" i="10"/>
  <c r="BP1161" i="10"/>
  <c r="S542" i="13" s="1"/>
  <c r="BK1158" i="10"/>
  <c r="C529" i="13"/>
  <c r="BP1146" i="10"/>
  <c r="S527" i="13" s="1"/>
  <c r="BA1144" i="10"/>
  <c r="D525" i="13" s="1"/>
  <c r="C525" i="13"/>
  <c r="BD1144" i="10"/>
  <c r="G525" i="13" s="1"/>
  <c r="BT1144" i="10"/>
  <c r="W525" i="13" s="1"/>
  <c r="BW1140" i="10"/>
  <c r="AG521" i="13" s="1"/>
  <c r="BV1140" i="10"/>
  <c r="Y521" i="13" s="1"/>
  <c r="BD1140" i="10"/>
  <c r="G521" i="13" s="1"/>
  <c r="BQ1139" i="10"/>
  <c r="T520" i="13" s="1"/>
  <c r="BA1139" i="10"/>
  <c r="D520" i="13" s="1"/>
  <c r="BT1136" i="10"/>
  <c r="W517" i="13" s="1"/>
  <c r="BA1136" i="10"/>
  <c r="D517" i="13" s="1"/>
  <c r="BA1126" i="10"/>
  <c r="D507" i="13" s="1"/>
  <c r="BV1126" i="10"/>
  <c r="Y507" i="13" s="1"/>
  <c r="BW1126" i="10"/>
  <c r="AG507" i="13" s="1"/>
  <c r="BB1126" i="10"/>
  <c r="E507" i="13" s="1"/>
  <c r="BQ1126" i="10"/>
  <c r="T507" i="13" s="1"/>
  <c r="BR1118" i="10"/>
  <c r="U499" i="13" s="1"/>
  <c r="BC1114" i="10"/>
  <c r="F495" i="13" s="1"/>
  <c r="BR1110" i="10"/>
  <c r="U491" i="13" s="1"/>
  <c r="BC1110" i="10"/>
  <c r="F491" i="13" s="1"/>
  <c r="BP1105" i="10"/>
  <c r="S486" i="13" s="1"/>
  <c r="BQ1097" i="10"/>
  <c r="T478" i="13" s="1"/>
  <c r="BB1097" i="10"/>
  <c r="E478" i="13" s="1"/>
  <c r="BR1097" i="10"/>
  <c r="U478" i="13" s="1"/>
  <c r="BC1097" i="10"/>
  <c r="F478" i="13" s="1"/>
  <c r="BT1097" i="10"/>
  <c r="W478" i="13" s="1"/>
  <c r="BR1094" i="10"/>
  <c r="U475" i="13" s="1"/>
  <c r="BK1094" i="10"/>
  <c r="C475" i="13"/>
  <c r="BA1090" i="10"/>
  <c r="D471" i="13" s="1"/>
  <c r="BB1090" i="10"/>
  <c r="E471" i="13" s="1"/>
  <c r="BC1090" i="10"/>
  <c r="F471" i="13" s="1"/>
  <c r="BR1090" i="10"/>
  <c r="U471" i="13" s="1"/>
  <c r="BT1090" i="10"/>
  <c r="W471" i="13" s="1"/>
  <c r="BV1090" i="10"/>
  <c r="Y471" i="13" s="1"/>
  <c r="BK1088" i="10"/>
  <c r="BP1088" i="10"/>
  <c r="S469" i="13" s="1"/>
  <c r="BV1087" i="10"/>
  <c r="Y468" i="13" s="1"/>
  <c r="BP1080" i="10"/>
  <c r="S461" i="13" s="1"/>
  <c r="Q461" i="13"/>
  <c r="BA1066" i="10"/>
  <c r="D447" i="13" s="1"/>
  <c r="BB1066" i="10"/>
  <c r="E447" i="13" s="1"/>
  <c r="BV1066" i="10"/>
  <c r="Y447" i="13" s="1"/>
  <c r="BC1066" i="10"/>
  <c r="F447" i="13" s="1"/>
  <c r="BS1066" i="10"/>
  <c r="V447" i="13" s="1"/>
  <c r="BW1066" i="10"/>
  <c r="AG447" i="13" s="1"/>
  <c r="BA1057" i="10"/>
  <c r="D438" i="13" s="1"/>
  <c r="C438" i="13"/>
  <c r="BB1057" i="10"/>
  <c r="E438" i="13" s="1"/>
  <c r="BV1057" i="10"/>
  <c r="Y438" i="13" s="1"/>
  <c r="BA1052" i="10"/>
  <c r="D433" i="13" s="1"/>
  <c r="BW1051" i="10"/>
  <c r="AG432" i="13" s="1"/>
  <c r="BS1051" i="10"/>
  <c r="V432" i="13" s="1"/>
  <c r="BS1033" i="10"/>
  <c r="V414" i="13" s="1"/>
  <c r="BD1015" i="10"/>
  <c r="G396" i="13" s="1"/>
  <c r="C389" i="13"/>
  <c r="BV1007" i="10"/>
  <c r="Y388" i="13" s="1"/>
  <c r="M388" i="13"/>
  <c r="BA1007" i="10"/>
  <c r="D388" i="13" s="1"/>
  <c r="BB1007" i="10"/>
  <c r="E388" i="13" s="1"/>
  <c r="BW1004" i="10"/>
  <c r="AG385" i="13" s="1"/>
  <c r="BV1004" i="10"/>
  <c r="Y385" i="13" s="1"/>
  <c r="BU1001" i="10"/>
  <c r="X382" i="13" s="1"/>
  <c r="J382" i="13"/>
  <c r="BU993" i="10"/>
  <c r="X374" i="13" s="1"/>
  <c r="BB993" i="10"/>
  <c r="E374" i="13" s="1"/>
  <c r="BW991" i="10"/>
  <c r="AG372" i="13" s="1"/>
  <c r="BS991" i="10"/>
  <c r="V372" i="13" s="1"/>
  <c r="BD938" i="10"/>
  <c r="G319" i="13" s="1"/>
  <c r="BU938" i="10"/>
  <c r="X319" i="13" s="1"/>
  <c r="BV938" i="10"/>
  <c r="Y319" i="13" s="1"/>
  <c r="BW938" i="10"/>
  <c r="AG319" i="13" s="1"/>
  <c r="BA938" i="10"/>
  <c r="D319" i="13" s="1"/>
  <c r="BR1133" i="10"/>
  <c r="U514" i="13" s="1"/>
  <c r="BT1125" i="10"/>
  <c r="W506" i="13" s="1"/>
  <c r="BP1125" i="10"/>
  <c r="S506" i="13" s="1"/>
  <c r="BS1121" i="10"/>
  <c r="V502" i="13" s="1"/>
  <c r="BU1120" i="10"/>
  <c r="X501" i="13" s="1"/>
  <c r="BP1120" i="10"/>
  <c r="S501" i="13" s="1"/>
  <c r="C501" i="13"/>
  <c r="BT1112" i="10"/>
  <c r="W493" i="13" s="1"/>
  <c r="BP1112" i="10"/>
  <c r="S493" i="13" s="1"/>
  <c r="C493" i="13"/>
  <c r="BP1110" i="10"/>
  <c r="S491" i="13" s="1"/>
  <c r="BQ1107" i="10"/>
  <c r="T488" i="13" s="1"/>
  <c r="BK1107" i="10"/>
  <c r="BC1107" i="10"/>
  <c r="F488" i="13" s="1"/>
  <c r="BV1105" i="10"/>
  <c r="Y486" i="13" s="1"/>
  <c r="BR1105" i="10"/>
  <c r="U486" i="13" s="1"/>
  <c r="BA1105" i="10"/>
  <c r="D486" i="13" s="1"/>
  <c r="BU1104" i="10"/>
  <c r="X485" i="13" s="1"/>
  <c r="BQ1104" i="10"/>
  <c r="T485" i="13" s="1"/>
  <c r="BA1104" i="10"/>
  <c r="D485" i="13" s="1"/>
  <c r="BP1101" i="10"/>
  <c r="BV1101" i="10" s="1"/>
  <c r="Y482" i="13" s="1"/>
  <c r="BW1100" i="10"/>
  <c r="AG481" i="13" s="1"/>
  <c r="BA1100" i="10"/>
  <c r="D481" i="13" s="1"/>
  <c r="BW1098" i="10"/>
  <c r="AG479" i="13" s="1"/>
  <c r="BV1098" i="10"/>
  <c r="Y479" i="13" s="1"/>
  <c r="BA1098" i="10"/>
  <c r="D479" i="13" s="1"/>
  <c r="BT1096" i="10"/>
  <c r="W477" i="13" s="1"/>
  <c r="BP1096" i="10"/>
  <c r="S477" i="13" s="1"/>
  <c r="BP1090" i="10"/>
  <c r="S471" i="13" s="1"/>
  <c r="BP1089" i="10"/>
  <c r="S470" i="13" s="1"/>
  <c r="BU1088" i="10"/>
  <c r="X469" i="13" s="1"/>
  <c r="BQ1088" i="10"/>
  <c r="T469" i="13" s="1"/>
  <c r="BA1088" i="10"/>
  <c r="D469" i="13" s="1"/>
  <c r="BV1084" i="10"/>
  <c r="Y465" i="13" s="1"/>
  <c r="BS1084" i="10"/>
  <c r="V465" i="13" s="1"/>
  <c r="BD1084" i="10"/>
  <c r="G465" i="13" s="1"/>
  <c r="C465" i="13"/>
  <c r="BW1040" i="10"/>
  <c r="AG421" i="13" s="1"/>
  <c r="C421" i="13"/>
  <c r="BS1034" i="10"/>
  <c r="V415" i="13" s="1"/>
  <c r="BA1034" i="10"/>
  <c r="D415" i="13" s="1"/>
  <c r="BU1033" i="10"/>
  <c r="X414" i="13" s="1"/>
  <c r="BS1026" i="10"/>
  <c r="V407" i="13" s="1"/>
  <c r="BA1026" i="10"/>
  <c r="D407" i="13" s="1"/>
  <c r="BU1016" i="10"/>
  <c r="X397" i="13" s="1"/>
  <c r="BS1016" i="10"/>
  <c r="V397" i="13" s="1"/>
  <c r="BD1016" i="10"/>
  <c r="G397" i="13" s="1"/>
  <c r="C397" i="13"/>
  <c r="BA1009" i="10"/>
  <c r="BW1009" i="10" s="1"/>
  <c r="AG390" i="13" s="1"/>
  <c r="C364" i="13"/>
  <c r="BB973" i="10"/>
  <c r="E354" i="13" s="1"/>
  <c r="BV973" i="10"/>
  <c r="Y354" i="13" s="1"/>
  <c r="BW973" i="10"/>
  <c r="AG354" i="13" s="1"/>
  <c r="BS963" i="10"/>
  <c r="V344" i="13" s="1"/>
  <c r="BC963" i="10"/>
  <c r="F344" i="13" s="1"/>
  <c r="BV956" i="10"/>
  <c r="Y337" i="13" s="1"/>
  <c r="BA950" i="10"/>
  <c r="D331" i="13" s="1"/>
  <c r="C331" i="13"/>
  <c r="BB950" i="10"/>
  <c r="E331" i="13" s="1"/>
  <c r="C328" i="13"/>
  <c r="BD947" i="10"/>
  <c r="G328" i="13" s="1"/>
  <c r="BV947" i="10"/>
  <c r="Y328" i="13" s="1"/>
  <c r="BW934" i="10"/>
  <c r="AG315" i="13" s="1"/>
  <c r="BA927" i="10"/>
  <c r="D308" i="13" s="1"/>
  <c r="C308" i="13"/>
  <c r="BB927" i="10"/>
  <c r="E308" i="13" s="1"/>
  <c r="BA918" i="10"/>
  <c r="BB918" i="10"/>
  <c r="E299" i="13" s="1"/>
  <c r="BS915" i="10"/>
  <c r="V296" i="13" s="1"/>
  <c r="J295" i="13"/>
  <c r="C279" i="13"/>
  <c r="BA898" i="10"/>
  <c r="D279" i="13" s="1"/>
  <c r="BS898" i="10"/>
  <c r="V279" i="13" s="1"/>
  <c r="BC898" i="10"/>
  <c r="F279" i="13" s="1"/>
  <c r="BV898" i="10"/>
  <c r="Y279" i="13" s="1"/>
  <c r="BW898" i="10"/>
  <c r="AG279" i="13" s="1"/>
  <c r="BU1025" i="10"/>
  <c r="X406" i="13" s="1"/>
  <c r="BA974" i="10"/>
  <c r="D355" i="13" s="1"/>
  <c r="BW974" i="10"/>
  <c r="AG355" i="13" s="1"/>
  <c r="BA965" i="10"/>
  <c r="D346" i="13" s="1"/>
  <c r="BS965" i="10"/>
  <c r="V346" i="13" s="1"/>
  <c r="BU963" i="10"/>
  <c r="X344" i="13" s="1"/>
  <c r="C330" i="13"/>
  <c r="BC949" i="10"/>
  <c r="F330" i="13" s="1"/>
  <c r="BS949" i="10"/>
  <c r="V330" i="13" s="1"/>
  <c r="BW949" i="10"/>
  <c r="AG330" i="13" s="1"/>
  <c r="BA949" i="10"/>
  <c r="D330" i="13" s="1"/>
  <c r="BD949" i="10"/>
  <c r="G330" i="13" s="1"/>
  <c r="M329" i="13"/>
  <c r="BV948" i="10"/>
  <c r="Y329" i="13" s="1"/>
  <c r="BB944" i="10"/>
  <c r="E325" i="13" s="1"/>
  <c r="BD944" i="10"/>
  <c r="G325" i="13" s="1"/>
  <c r="BA935" i="10"/>
  <c r="D316" i="13" s="1"/>
  <c r="BB935" i="10"/>
  <c r="E316" i="13" s="1"/>
  <c r="BA934" i="10"/>
  <c r="D315" i="13" s="1"/>
  <c r="BD934" i="10"/>
  <c r="G315" i="13" s="1"/>
  <c r="BU934" i="10"/>
  <c r="X315" i="13" s="1"/>
  <c r="C307" i="13"/>
  <c r="BC926" i="10"/>
  <c r="F307" i="13" s="1"/>
  <c r="BS926" i="10"/>
  <c r="V307" i="13" s="1"/>
  <c r="BW926" i="10"/>
  <c r="AG307" i="13" s="1"/>
  <c r="BA926" i="10"/>
  <c r="D307" i="13" s="1"/>
  <c r="BD926" i="10"/>
  <c r="G307" i="13" s="1"/>
  <c r="C305" i="13"/>
  <c r="BB924" i="10"/>
  <c r="E305" i="13" s="1"/>
  <c r="BA915" i="10"/>
  <c r="D296" i="13" s="1"/>
  <c r="C296" i="13"/>
  <c r="BU915" i="10"/>
  <c r="X296" i="13" s="1"/>
  <c r="BB915" i="10"/>
  <c r="E296" i="13" s="1"/>
  <c r="BV915" i="10"/>
  <c r="Y296" i="13" s="1"/>
  <c r="C281" i="13"/>
  <c r="BC900" i="10"/>
  <c r="F281" i="13" s="1"/>
  <c r="BS900" i="10"/>
  <c r="V281" i="13" s="1"/>
  <c r="BV900" i="10"/>
  <c r="Y281" i="13" s="1"/>
  <c r="BW900" i="10"/>
  <c r="AG281" i="13" s="1"/>
  <c r="BA900" i="10"/>
  <c r="D281" i="13" s="1"/>
  <c r="BD900" i="10"/>
  <c r="G281" i="13" s="1"/>
  <c r="BB900" i="10"/>
  <c r="E281" i="13" s="1"/>
  <c r="BA963" i="10"/>
  <c r="D344" i="13" s="1"/>
  <c r="BB963" i="10"/>
  <c r="E344" i="13" s="1"/>
  <c r="BV963" i="10"/>
  <c r="Y344" i="13" s="1"/>
  <c r="BW963" i="10"/>
  <c r="AG344" i="13" s="1"/>
  <c r="BA956" i="10"/>
  <c r="C337" i="13"/>
  <c r="BB956" i="10"/>
  <c r="E337" i="13" s="1"/>
  <c r="BV926" i="10"/>
  <c r="Y307" i="13" s="1"/>
  <c r="BV924" i="10"/>
  <c r="Y305" i="13" s="1"/>
  <c r="C297" i="13"/>
  <c r="BD916" i="10"/>
  <c r="G297" i="13" s="1"/>
  <c r="BU916" i="10"/>
  <c r="X297" i="13" s="1"/>
  <c r="BC906" i="10"/>
  <c r="F287" i="13" s="1"/>
  <c r="BS906" i="10"/>
  <c r="V287" i="13" s="1"/>
  <c r="BA899" i="10"/>
  <c r="D280" i="13" s="1"/>
  <c r="BB899" i="10"/>
  <c r="E280" i="13" s="1"/>
  <c r="BV899" i="10"/>
  <c r="Y280" i="13" s="1"/>
  <c r="BW899" i="10"/>
  <c r="AG280" i="13" s="1"/>
  <c r="BC899" i="10"/>
  <c r="F280" i="13" s="1"/>
  <c r="BS899" i="10"/>
  <c r="V280" i="13" s="1"/>
  <c r="C280" i="13"/>
  <c r="BD899" i="10"/>
  <c r="G280" i="13" s="1"/>
  <c r="BU899" i="10"/>
  <c r="X280" i="13" s="1"/>
  <c r="BU892" i="10"/>
  <c r="X273" i="13" s="1"/>
  <c r="U268" i="13"/>
  <c r="BV887" i="10"/>
  <c r="Y268" i="13" s="1"/>
  <c r="C250" i="13"/>
  <c r="BA869" i="10"/>
  <c r="D250" i="13" s="1"/>
  <c r="BU869" i="10"/>
  <c r="X250" i="13" s="1"/>
  <c r="BB869" i="10"/>
  <c r="E250" i="13" s="1"/>
  <c r="BV869" i="10"/>
  <c r="Y250" i="13" s="1"/>
  <c r="BV863" i="10"/>
  <c r="Y244" i="13" s="1"/>
  <c r="BW863" i="10"/>
  <c r="AG244" i="13" s="1"/>
  <c r="BW849" i="10"/>
  <c r="AG230" i="13" s="1"/>
  <c r="BC849" i="10"/>
  <c r="F230" i="13" s="1"/>
  <c r="C230" i="13"/>
  <c r="BB849" i="10"/>
  <c r="E230" i="13" s="1"/>
  <c r="BC848" i="10"/>
  <c r="F229" i="13" s="1"/>
  <c r="BU848" i="10"/>
  <c r="X229" i="13" s="1"/>
  <c r="BB837" i="10"/>
  <c r="E218" i="13" s="1"/>
  <c r="C218" i="13"/>
  <c r="BV837" i="10"/>
  <c r="Y218" i="13" s="1"/>
  <c r="BW837" i="10"/>
  <c r="AG218" i="13" s="1"/>
  <c r="BA837" i="10"/>
  <c r="D218" i="13" s="1"/>
  <c r="BD837" i="10"/>
  <c r="G218" i="13" s="1"/>
  <c r="BS837" i="10"/>
  <c r="V218" i="13" s="1"/>
  <c r="C179" i="13"/>
  <c r="BA798" i="10"/>
  <c r="D179" i="13" s="1"/>
  <c r="BC798" i="10"/>
  <c r="F179" i="13" s="1"/>
  <c r="BU798" i="10"/>
  <c r="X179" i="13" s="1"/>
  <c r="BV798" i="10"/>
  <c r="Y179" i="13" s="1"/>
  <c r="BA772" i="10"/>
  <c r="D153" i="13" s="1"/>
  <c r="BE772" i="10"/>
  <c r="H153" i="13" s="1"/>
  <c r="BN772" i="10"/>
  <c r="Q153" i="13" s="1"/>
  <c r="BU772" i="10"/>
  <c r="X153" i="13" s="1"/>
  <c r="C153" i="13"/>
  <c r="BF772" i="10"/>
  <c r="I153" i="13" s="1"/>
  <c r="BM772" i="10"/>
  <c r="P153" i="13" s="1"/>
  <c r="BV772" i="10"/>
  <c r="Y153" i="13" s="1"/>
  <c r="BB772" i="10"/>
  <c r="E153" i="13" s="1"/>
  <c r="BG772" i="10"/>
  <c r="J153" i="13" s="1"/>
  <c r="BJ772" i="10"/>
  <c r="M153" i="13" s="1"/>
  <c r="BO772" i="10"/>
  <c r="R153" i="13" s="1"/>
  <c r="BW772" i="10"/>
  <c r="AG153" i="13" s="1"/>
  <c r="BD772" i="10"/>
  <c r="G153" i="13" s="1"/>
  <c r="BL772" i="10"/>
  <c r="O153" i="13" s="1"/>
  <c r="BP772" i="10"/>
  <c r="S153" i="13" s="1"/>
  <c r="BS772" i="10"/>
  <c r="V153" i="13" s="1"/>
  <c r="BB694" i="10"/>
  <c r="E75" i="13" s="1"/>
  <c r="BQ694" i="10"/>
  <c r="T75" i="13" s="1"/>
  <c r="BB972" i="10"/>
  <c r="E353" i="13" s="1"/>
  <c r="BW970" i="10"/>
  <c r="AG351" i="13" s="1"/>
  <c r="BV970" i="10"/>
  <c r="Y351" i="13" s="1"/>
  <c r="BB969" i="10"/>
  <c r="E350" i="13" s="1"/>
  <c r="BC967" i="10"/>
  <c r="F348" i="13" s="1"/>
  <c r="BW960" i="10"/>
  <c r="AG341" i="13" s="1"/>
  <c r="BC948" i="10"/>
  <c r="F329" i="13" s="1"/>
  <c r="BU929" i="10"/>
  <c r="X310" i="13" s="1"/>
  <c r="BU921" i="10"/>
  <c r="X302" i="13" s="1"/>
  <c r="BU919" i="10"/>
  <c r="X300" i="13" s="1"/>
  <c r="BA910" i="10"/>
  <c r="D291" i="13" s="1"/>
  <c r="C291" i="13"/>
  <c r="BD910" i="10"/>
  <c r="G291" i="13" s="1"/>
  <c r="BS910" i="10"/>
  <c r="V291" i="13" s="1"/>
  <c r="BU910" i="10"/>
  <c r="X291" i="13" s="1"/>
  <c r="BW910" i="10"/>
  <c r="AG291" i="13" s="1"/>
  <c r="BA907" i="10"/>
  <c r="D288" i="13" s="1"/>
  <c r="BU907" i="10"/>
  <c r="X288" i="13" s="1"/>
  <c r="BB907" i="10"/>
  <c r="E288" i="13" s="1"/>
  <c r="BV907" i="10"/>
  <c r="Y288" i="13" s="1"/>
  <c r="BW907" i="10"/>
  <c r="AG288" i="13" s="1"/>
  <c r="C277" i="13"/>
  <c r="BC896" i="10"/>
  <c r="F277" i="13" s="1"/>
  <c r="BS891" i="10"/>
  <c r="V272" i="13" s="1"/>
  <c r="BA883" i="10"/>
  <c r="D264" i="13" s="1"/>
  <c r="C264" i="13"/>
  <c r="BU883" i="10"/>
  <c r="X264" i="13" s="1"/>
  <c r="BB883" i="10"/>
  <c r="E264" i="13" s="1"/>
  <c r="BV883" i="10"/>
  <c r="Y264" i="13" s="1"/>
  <c r="BW883" i="10"/>
  <c r="AG264" i="13" s="1"/>
  <c r="BA881" i="10"/>
  <c r="D262" i="13" s="1"/>
  <c r="BU881" i="10"/>
  <c r="X262" i="13" s="1"/>
  <c r="BB881" i="10"/>
  <c r="E262" i="13" s="1"/>
  <c r="BV881" i="10"/>
  <c r="Y262" i="13" s="1"/>
  <c r="BW881" i="10"/>
  <c r="AG262" i="13" s="1"/>
  <c r="BA875" i="10"/>
  <c r="D256" i="13" s="1"/>
  <c r="C256" i="13"/>
  <c r="BU875" i="10"/>
  <c r="X256" i="13" s="1"/>
  <c r="BB875" i="10"/>
  <c r="E256" i="13" s="1"/>
  <c r="BV875" i="10"/>
  <c r="Y256" i="13" s="1"/>
  <c r="BW875" i="10"/>
  <c r="AG256" i="13" s="1"/>
  <c r="BA873" i="10"/>
  <c r="D254" i="13" s="1"/>
  <c r="BU873" i="10"/>
  <c r="X254" i="13" s="1"/>
  <c r="BB873" i="10"/>
  <c r="E254" i="13" s="1"/>
  <c r="BV873" i="10"/>
  <c r="Y254" i="13" s="1"/>
  <c r="BW873" i="10"/>
  <c r="AG254" i="13" s="1"/>
  <c r="C241" i="13"/>
  <c r="BD860" i="10"/>
  <c r="G241" i="13" s="1"/>
  <c r="BA860" i="10"/>
  <c r="BU860" i="10"/>
  <c r="X241" i="13" s="1"/>
  <c r="BA827" i="10"/>
  <c r="D208" i="13" s="1"/>
  <c r="BB827" i="10"/>
  <c r="E208" i="13" s="1"/>
  <c r="BU827" i="10"/>
  <c r="X208" i="13" s="1"/>
  <c r="C208" i="13"/>
  <c r="BC827" i="10"/>
  <c r="F208" i="13" s="1"/>
  <c r="BV827" i="10"/>
  <c r="Y208" i="13" s="1"/>
  <c r="BW827" i="10"/>
  <c r="AG208" i="13" s="1"/>
  <c r="C181" i="13"/>
  <c r="BB800" i="10"/>
  <c r="E181" i="13" s="1"/>
  <c r="BC800" i="10"/>
  <c r="F181" i="13" s="1"/>
  <c r="BU800" i="10"/>
  <c r="X181" i="13" s="1"/>
  <c r="BW800" i="10"/>
  <c r="AG181" i="13" s="1"/>
  <c r="BU887" i="10"/>
  <c r="X268" i="13" s="1"/>
  <c r="J268" i="13"/>
  <c r="BD881" i="10"/>
  <c r="G262" i="13" s="1"/>
  <c r="BS879" i="10"/>
  <c r="V260" i="13" s="1"/>
  <c r="BD873" i="10"/>
  <c r="G254" i="13" s="1"/>
  <c r="BD869" i="10"/>
  <c r="G250" i="13" s="1"/>
  <c r="BV849" i="10"/>
  <c r="Y230" i="13" s="1"/>
  <c r="BW792" i="10"/>
  <c r="AG173" i="13" s="1"/>
  <c r="BC792" i="10"/>
  <c r="F173" i="13" s="1"/>
  <c r="C173" i="13"/>
  <c r="BU792" i="10"/>
  <c r="X173" i="13" s="1"/>
  <c r="BB785" i="10"/>
  <c r="E166" i="13" s="1"/>
  <c r="BV785" i="10"/>
  <c r="Y166" i="13" s="1"/>
  <c r="BW785" i="10"/>
  <c r="AG166" i="13" s="1"/>
  <c r="BA785" i="10"/>
  <c r="D166" i="13" s="1"/>
  <c r="BC785" i="10"/>
  <c r="F166" i="13" s="1"/>
  <c r="BU785" i="10"/>
  <c r="X166" i="13" s="1"/>
  <c r="C166" i="13"/>
  <c r="BD785" i="10"/>
  <c r="G166" i="13" s="1"/>
  <c r="BS785" i="10"/>
  <c r="V166" i="13" s="1"/>
  <c r="BA885" i="10"/>
  <c r="D266" i="13" s="1"/>
  <c r="BU885" i="10"/>
  <c r="X266" i="13" s="1"/>
  <c r="BB885" i="10"/>
  <c r="E266" i="13" s="1"/>
  <c r="BV885" i="10"/>
  <c r="Y266" i="13" s="1"/>
  <c r="BW885" i="10"/>
  <c r="AG266" i="13" s="1"/>
  <c r="BD883" i="10"/>
  <c r="G264" i="13" s="1"/>
  <c r="BS881" i="10"/>
  <c r="V262" i="13" s="1"/>
  <c r="BC881" i="10"/>
  <c r="F262" i="13" s="1"/>
  <c r="BA879" i="10"/>
  <c r="D260" i="13" s="1"/>
  <c r="C260" i="13"/>
  <c r="BU879" i="10"/>
  <c r="X260" i="13" s="1"/>
  <c r="BB879" i="10"/>
  <c r="E260" i="13" s="1"/>
  <c r="BV879" i="10"/>
  <c r="Y260" i="13" s="1"/>
  <c r="BW879" i="10"/>
  <c r="AG260" i="13" s="1"/>
  <c r="BA877" i="10"/>
  <c r="D258" i="13" s="1"/>
  <c r="BU877" i="10"/>
  <c r="X258" i="13" s="1"/>
  <c r="BB877" i="10"/>
  <c r="E258" i="13" s="1"/>
  <c r="BV877" i="10"/>
  <c r="Y258" i="13" s="1"/>
  <c r="BW877" i="10"/>
  <c r="AG258" i="13" s="1"/>
  <c r="BD875" i="10"/>
  <c r="G256" i="13" s="1"/>
  <c r="BS873" i="10"/>
  <c r="V254" i="13" s="1"/>
  <c r="BC873" i="10"/>
  <c r="F254" i="13" s="1"/>
  <c r="BS869" i="10"/>
  <c r="V250" i="13" s="1"/>
  <c r="BC869" i="10"/>
  <c r="F250" i="13" s="1"/>
  <c r="BD868" i="10"/>
  <c r="G249" i="13" s="1"/>
  <c r="BU868" i="10"/>
  <c r="X249" i="13" s="1"/>
  <c r="C248" i="13"/>
  <c r="BB867" i="10"/>
  <c r="E248" i="13" s="1"/>
  <c r="BV867" i="10"/>
  <c r="Y248" i="13" s="1"/>
  <c r="BC867" i="10"/>
  <c r="F248" i="13" s="1"/>
  <c r="BS867" i="10"/>
  <c r="V248" i="13" s="1"/>
  <c r="BC863" i="10"/>
  <c r="F244" i="13" s="1"/>
  <c r="BC860" i="10"/>
  <c r="F241" i="13" s="1"/>
  <c r="BA858" i="10"/>
  <c r="D239" i="13" s="1"/>
  <c r="C239" i="13"/>
  <c r="BW858" i="10"/>
  <c r="AG239" i="13" s="1"/>
  <c r="BB858" i="10"/>
  <c r="E239" i="13" s="1"/>
  <c r="BA855" i="10"/>
  <c r="D236" i="13" s="1"/>
  <c r="C236" i="13"/>
  <c r="BU855" i="10"/>
  <c r="X236" i="13" s="1"/>
  <c r="BB855" i="10"/>
  <c r="E236" i="13" s="1"/>
  <c r="BV855" i="10"/>
  <c r="Y236" i="13" s="1"/>
  <c r="BW855" i="10"/>
  <c r="AG236" i="13" s="1"/>
  <c r="C235" i="13"/>
  <c r="BC854" i="10"/>
  <c r="F235" i="13" s="1"/>
  <c r="BW854" i="10"/>
  <c r="AG235" i="13" s="1"/>
  <c r="BU849" i="10"/>
  <c r="X230" i="13" s="1"/>
  <c r="C227" i="13"/>
  <c r="BC846" i="10"/>
  <c r="F227" i="13" s="1"/>
  <c r="BU846" i="10"/>
  <c r="X227" i="13" s="1"/>
  <c r="BW846" i="10"/>
  <c r="AG227" i="13" s="1"/>
  <c r="BD846" i="10"/>
  <c r="G227" i="13" s="1"/>
  <c r="BC837" i="10"/>
  <c r="F218" i="13" s="1"/>
  <c r="BS827" i="10"/>
  <c r="V208" i="13" s="1"/>
  <c r="BA823" i="10"/>
  <c r="D204" i="13" s="1"/>
  <c r="BB823" i="10"/>
  <c r="E204" i="13" s="1"/>
  <c r="BU823" i="10"/>
  <c r="X204" i="13" s="1"/>
  <c r="C204" i="13"/>
  <c r="BV823" i="10"/>
  <c r="Y204" i="13" s="1"/>
  <c r="BW823" i="10"/>
  <c r="AG204" i="13" s="1"/>
  <c r="BC823" i="10"/>
  <c r="F204" i="13" s="1"/>
  <c r="BS798" i="10"/>
  <c r="V179" i="13" s="1"/>
  <c r="BQ772" i="10"/>
  <c r="T153" i="13" s="1"/>
  <c r="BC772" i="10"/>
  <c r="F153" i="13" s="1"/>
  <c r="U122" i="13"/>
  <c r="BQ741" i="10"/>
  <c r="T122" i="13" s="1"/>
  <c r="BW847" i="10"/>
  <c r="AG228" i="13" s="1"/>
  <c r="C228" i="13"/>
  <c r="BD847" i="10"/>
  <c r="G228" i="13" s="1"/>
  <c r="BU847" i="10"/>
  <c r="X228" i="13" s="1"/>
  <c r="BA847" i="10"/>
  <c r="D228" i="13" s="1"/>
  <c r="BS847" i="10"/>
  <c r="V228" i="13" s="1"/>
  <c r="BV847" i="10"/>
  <c r="Y228" i="13" s="1"/>
  <c r="C223" i="13"/>
  <c r="BC842" i="10"/>
  <c r="F223" i="13" s="1"/>
  <c r="BU842" i="10"/>
  <c r="X223" i="13" s="1"/>
  <c r="BW842" i="10"/>
  <c r="AG223" i="13" s="1"/>
  <c r="BD842" i="10"/>
  <c r="G223" i="13" s="1"/>
  <c r="BB839" i="10"/>
  <c r="E220" i="13" s="1"/>
  <c r="BC839" i="10"/>
  <c r="F220" i="13" s="1"/>
  <c r="BW812" i="10"/>
  <c r="AG193" i="13" s="1"/>
  <c r="BA812" i="10"/>
  <c r="D193" i="13" s="1"/>
  <c r="BV812" i="10"/>
  <c r="Y193" i="13" s="1"/>
  <c r="BB812" i="10"/>
  <c r="E193" i="13" s="1"/>
  <c r="C184" i="13"/>
  <c r="BA803" i="10"/>
  <c r="D184" i="13" s="1"/>
  <c r="BC803" i="10"/>
  <c r="F184" i="13" s="1"/>
  <c r="BV803" i="10"/>
  <c r="Y184" i="13" s="1"/>
  <c r="C177" i="13"/>
  <c r="BC796" i="10"/>
  <c r="F177" i="13" s="1"/>
  <c r="BU796" i="10"/>
  <c r="X177" i="13" s="1"/>
  <c r="BW796" i="10"/>
  <c r="AG177" i="13" s="1"/>
  <c r="BD796" i="10"/>
  <c r="G177" i="13" s="1"/>
  <c r="BB781" i="10"/>
  <c r="E162" i="13" s="1"/>
  <c r="BS781" i="10"/>
  <c r="V162" i="13" s="1"/>
  <c r="BA781" i="10"/>
  <c r="D162" i="13" s="1"/>
  <c r="BC781" i="10"/>
  <c r="F162" i="13" s="1"/>
  <c r="BU781" i="10"/>
  <c r="X162" i="13" s="1"/>
  <c r="BE765" i="10"/>
  <c r="BD719" i="10"/>
  <c r="G100" i="13" s="1"/>
  <c r="BS719" i="10"/>
  <c r="V100" i="13" s="1"/>
  <c r="BK719" i="10"/>
  <c r="N100" i="13" s="1"/>
  <c r="BW719" i="10"/>
  <c r="AG100" i="13" s="1"/>
  <c r="BC903" i="10"/>
  <c r="F284" i="13" s="1"/>
  <c r="BU897" i="10"/>
  <c r="X278" i="13" s="1"/>
  <c r="BS897" i="10"/>
  <c r="V278" i="13" s="1"/>
  <c r="BC897" i="10"/>
  <c r="F278" i="13" s="1"/>
  <c r="BS894" i="10"/>
  <c r="V275" i="13" s="1"/>
  <c r="BS892" i="10"/>
  <c r="V273" i="13" s="1"/>
  <c r="BC892" i="10"/>
  <c r="F273" i="13" s="1"/>
  <c r="BS888" i="10"/>
  <c r="V269" i="13" s="1"/>
  <c r="BC888" i="10"/>
  <c r="F269" i="13" s="1"/>
  <c r="BS862" i="10"/>
  <c r="V243" i="13" s="1"/>
  <c r="BC862" i="10"/>
  <c r="F243" i="13" s="1"/>
  <c r="BW843" i="10"/>
  <c r="AG224" i="13" s="1"/>
  <c r="C224" i="13"/>
  <c r="BD843" i="10"/>
  <c r="G224" i="13" s="1"/>
  <c r="BU843" i="10"/>
  <c r="X224" i="13" s="1"/>
  <c r="BA843" i="10"/>
  <c r="D224" i="13" s="1"/>
  <c r="BS843" i="10"/>
  <c r="V224" i="13" s="1"/>
  <c r="BV843" i="10"/>
  <c r="Y224" i="13" s="1"/>
  <c r="BD836" i="10"/>
  <c r="G217" i="13" s="1"/>
  <c r="BV836" i="10"/>
  <c r="Y217" i="13" s="1"/>
  <c r="BW836" i="10"/>
  <c r="AG217" i="13" s="1"/>
  <c r="BU835" i="10"/>
  <c r="X216" i="13" s="1"/>
  <c r="C194" i="13"/>
  <c r="BD813" i="10"/>
  <c r="G194" i="13" s="1"/>
  <c r="BS813" i="10"/>
  <c r="V194" i="13" s="1"/>
  <c r="BB813" i="10"/>
  <c r="E194" i="13" s="1"/>
  <c r="BW808" i="10"/>
  <c r="AG189" i="13" s="1"/>
  <c r="BA808" i="10"/>
  <c r="D189" i="13" s="1"/>
  <c r="BB808" i="10"/>
  <c r="E189" i="13" s="1"/>
  <c r="BS803" i="10"/>
  <c r="V184" i="13" s="1"/>
  <c r="BW797" i="10"/>
  <c r="AG178" i="13" s="1"/>
  <c r="C178" i="13"/>
  <c r="BD797" i="10"/>
  <c r="G178" i="13" s="1"/>
  <c r="BA797" i="10"/>
  <c r="D178" i="13" s="1"/>
  <c r="BS797" i="10"/>
  <c r="V178" i="13" s="1"/>
  <c r="BV797" i="10"/>
  <c r="Y178" i="13" s="1"/>
  <c r="C172" i="13"/>
  <c r="BB791" i="10"/>
  <c r="E172" i="13" s="1"/>
  <c r="BA791" i="10"/>
  <c r="D172" i="13" s="1"/>
  <c r="BD791" i="10"/>
  <c r="G172" i="13" s="1"/>
  <c r="BS791" i="10"/>
  <c r="V172" i="13" s="1"/>
  <c r="BW791" i="10"/>
  <c r="AG172" i="13" s="1"/>
  <c r="BD790" i="10"/>
  <c r="G171" i="13" s="1"/>
  <c r="BS790" i="10"/>
  <c r="V171" i="13" s="1"/>
  <c r="BV790" i="10"/>
  <c r="Y171" i="13" s="1"/>
  <c r="BC786" i="10"/>
  <c r="F167" i="13" s="1"/>
  <c r="BV786" i="10"/>
  <c r="Y167" i="13" s="1"/>
  <c r="BW786" i="10"/>
  <c r="AG167" i="13" s="1"/>
  <c r="C139" i="13"/>
  <c r="BC758" i="10"/>
  <c r="F139" i="13" s="1"/>
  <c r="BF758" i="10"/>
  <c r="I139" i="13" s="1"/>
  <c r="BJ758" i="10"/>
  <c r="M139" i="13" s="1"/>
  <c r="BM758" i="10"/>
  <c r="P139" i="13" s="1"/>
  <c r="BP758" i="10"/>
  <c r="S139" i="13" s="1"/>
  <c r="BA758" i="10"/>
  <c r="D139" i="13" s="1"/>
  <c r="BD758" i="10"/>
  <c r="G139" i="13" s="1"/>
  <c r="BG758" i="10"/>
  <c r="J139" i="13" s="1"/>
  <c r="BK758" i="10"/>
  <c r="N139" i="13" s="1"/>
  <c r="BN758" i="10"/>
  <c r="Q139" i="13" s="1"/>
  <c r="BQ758" i="10"/>
  <c r="T139" i="13" s="1"/>
  <c r="BU758" i="10"/>
  <c r="X139" i="13" s="1"/>
  <c r="BO758" i="10"/>
  <c r="R139" i="13" s="1"/>
  <c r="BB758" i="10"/>
  <c r="E139" i="13" s="1"/>
  <c r="BV758" i="10"/>
  <c r="Y139" i="13" s="1"/>
  <c r="BW758" i="10"/>
  <c r="AG139" i="13" s="1"/>
  <c r="BD743" i="10"/>
  <c r="G124" i="13" s="1"/>
  <c r="BP743" i="10"/>
  <c r="S124" i="13" s="1"/>
  <c r="BF743" i="10"/>
  <c r="I124" i="13" s="1"/>
  <c r="BJ743" i="10"/>
  <c r="M124" i="13" s="1"/>
  <c r="BN742" i="10"/>
  <c r="Q123" i="13" s="1"/>
  <c r="C146" i="13"/>
  <c r="BD765" i="10"/>
  <c r="G146" i="13" s="1"/>
  <c r="BJ765" i="10"/>
  <c r="BA765" i="10"/>
  <c r="BF765" i="10"/>
  <c r="I146" i="13" s="1"/>
  <c r="BN765" i="10"/>
  <c r="BK765" i="10" s="1"/>
  <c r="BQ765" i="10"/>
  <c r="T146" i="13" s="1"/>
  <c r="BB765" i="10"/>
  <c r="E146" i="13" s="1"/>
  <c r="BC765" i="10"/>
  <c r="F146" i="13" s="1"/>
  <c r="BQ763" i="10"/>
  <c r="T144" i="13" s="1"/>
  <c r="U144" i="13"/>
  <c r="BN747" i="10"/>
  <c r="BF747" i="10"/>
  <c r="I128" i="13" s="1"/>
  <c r="BA716" i="10"/>
  <c r="C97" i="13"/>
  <c r="BO716" i="10"/>
  <c r="BB716" i="10"/>
  <c r="E97" i="13" s="1"/>
  <c r="BE716" i="10"/>
  <c r="BC716" i="10"/>
  <c r="F97" i="13" s="1"/>
  <c r="BJ716" i="10"/>
  <c r="M97" i="13" s="1"/>
  <c r="BS716" i="10"/>
  <c r="V97" i="13" s="1"/>
  <c r="C86" i="13"/>
  <c r="BO705" i="10"/>
  <c r="BL705" i="10" s="1"/>
  <c r="O86" i="13" s="1"/>
  <c r="BV841" i="10"/>
  <c r="Y222" i="13" s="1"/>
  <c r="C222" i="13"/>
  <c r="BC838" i="10"/>
  <c r="F219" i="13" s="1"/>
  <c r="C219" i="13"/>
  <c r="BD802" i="10"/>
  <c r="G183" i="13" s="1"/>
  <c r="BD801" i="10"/>
  <c r="G182" i="13" s="1"/>
  <c r="C182" i="13"/>
  <c r="BC795" i="10"/>
  <c r="F176" i="13" s="1"/>
  <c r="BW794" i="10"/>
  <c r="AG175" i="13" s="1"/>
  <c r="BV794" i="10"/>
  <c r="Y175" i="13" s="1"/>
  <c r="BS794" i="10"/>
  <c r="V175" i="13" s="1"/>
  <c r="C175" i="13"/>
  <c r="BA788" i="10"/>
  <c r="D169" i="13" s="1"/>
  <c r="BB788" i="10"/>
  <c r="E169" i="13" s="1"/>
  <c r="BS787" i="10"/>
  <c r="V168" i="13" s="1"/>
  <c r="BC787" i="10"/>
  <c r="F168" i="13" s="1"/>
  <c r="BP773" i="10"/>
  <c r="S154" i="13" s="1"/>
  <c r="BL773" i="10"/>
  <c r="O154" i="13" s="1"/>
  <c r="BD773" i="10"/>
  <c r="G154" i="13" s="1"/>
  <c r="BJ768" i="10"/>
  <c r="M149" i="13" s="1"/>
  <c r="BE768" i="10"/>
  <c r="H149" i="13" s="1"/>
  <c r="BB766" i="10"/>
  <c r="E147" i="13" s="1"/>
  <c r="BC766" i="10"/>
  <c r="F147" i="13" s="1"/>
  <c r="BD766" i="10"/>
  <c r="G147" i="13" s="1"/>
  <c r="C129" i="13"/>
  <c r="BW748" i="10"/>
  <c r="AG129" i="13" s="1"/>
  <c r="BA748" i="10"/>
  <c r="D129" i="13" s="1"/>
  <c r="BC748" i="10"/>
  <c r="F129" i="13" s="1"/>
  <c r="BE748" i="10"/>
  <c r="H129" i="13" s="1"/>
  <c r="BG748" i="10"/>
  <c r="J129" i="13" s="1"/>
  <c r="BK748" i="10"/>
  <c r="N129" i="13" s="1"/>
  <c r="BM748" i="10"/>
  <c r="P129" i="13" s="1"/>
  <c r="BO748" i="10"/>
  <c r="R129" i="13" s="1"/>
  <c r="BQ748" i="10"/>
  <c r="T129" i="13" s="1"/>
  <c r="BS748" i="10"/>
  <c r="V129" i="13" s="1"/>
  <c r="BU748" i="10"/>
  <c r="X129" i="13" s="1"/>
  <c r="BA741" i="10"/>
  <c r="D122" i="13" s="1"/>
  <c r="C122" i="13"/>
  <c r="BE741" i="10"/>
  <c r="H122" i="13" s="1"/>
  <c r="BJ741" i="10"/>
  <c r="M122" i="13" s="1"/>
  <c r="BB741" i="10"/>
  <c r="E122" i="13" s="1"/>
  <c r="BN741" i="10"/>
  <c r="BK741" i="10" s="1"/>
  <c r="BA738" i="10"/>
  <c r="BC738" i="10"/>
  <c r="F119" i="13" s="1"/>
  <c r="BS738" i="10"/>
  <c r="V119" i="13" s="1"/>
  <c r="C111" i="13"/>
  <c r="BD730" i="10"/>
  <c r="G111" i="13" s="1"/>
  <c r="BF730" i="10"/>
  <c r="I111" i="13" s="1"/>
  <c r="BN730" i="10"/>
  <c r="BS730" i="10"/>
  <c r="V111" i="13" s="1"/>
  <c r="BA730" i="10"/>
  <c r="BO730" i="10"/>
  <c r="R111" i="13" s="1"/>
  <c r="BB730" i="10"/>
  <c r="E111" i="13" s="1"/>
  <c r="BE730" i="10"/>
  <c r="BC826" i="10"/>
  <c r="F207" i="13" s="1"/>
  <c r="BC822" i="10"/>
  <c r="F203" i="13" s="1"/>
  <c r="BB816" i="10"/>
  <c r="E197" i="13" s="1"/>
  <c r="BE773" i="10"/>
  <c r="H154" i="13" s="1"/>
  <c r="BO773" i="10"/>
  <c r="R154" i="13" s="1"/>
  <c r="BV773" i="10"/>
  <c r="Y154" i="13" s="1"/>
  <c r="BW773" i="10"/>
  <c r="AG154" i="13" s="1"/>
  <c r="BO768" i="10"/>
  <c r="R149" i="13" s="1"/>
  <c r="BB767" i="10"/>
  <c r="E148" i="13" s="1"/>
  <c r="BA767" i="10"/>
  <c r="D148" i="13" s="1"/>
  <c r="BO767" i="10"/>
  <c r="R148" i="13" s="1"/>
  <c r="BS766" i="10"/>
  <c r="V147" i="13" s="1"/>
  <c r="BE766" i="10"/>
  <c r="H147" i="13" s="1"/>
  <c r="BB752" i="10"/>
  <c r="E133" i="13" s="1"/>
  <c r="BQ752" i="10"/>
  <c r="T133" i="13" s="1"/>
  <c r="BS752" i="10"/>
  <c r="V133" i="13" s="1"/>
  <c r="BU752" i="10"/>
  <c r="X133" i="13" s="1"/>
  <c r="BC752" i="10"/>
  <c r="F133" i="13" s="1"/>
  <c r="BG752" i="10"/>
  <c r="J133" i="13" s="1"/>
  <c r="BJ752" i="10"/>
  <c r="M133" i="13" s="1"/>
  <c r="BN752" i="10"/>
  <c r="Q133" i="13" s="1"/>
  <c r="BV748" i="10"/>
  <c r="Y129" i="13" s="1"/>
  <c r="BN748" i="10"/>
  <c r="Q129" i="13" s="1"/>
  <c r="BJ748" i="10"/>
  <c r="M129" i="13" s="1"/>
  <c r="BE704" i="10"/>
  <c r="H85" i="13" s="1"/>
  <c r="K85" i="13"/>
  <c r="BE677" i="10"/>
  <c r="H58" i="13" s="1"/>
  <c r="K58" i="13"/>
  <c r="BA655" i="10"/>
  <c r="C36" i="13"/>
  <c r="BO655" i="10"/>
  <c r="BB655" i="10"/>
  <c r="E36" i="13" s="1"/>
  <c r="BC655" i="10"/>
  <c r="F36" i="13" s="1"/>
  <c r="BQ655" i="10"/>
  <c r="T36" i="13" s="1"/>
  <c r="U16" i="13"/>
  <c r="BQ635" i="10"/>
  <c r="T16" i="13" s="1"/>
  <c r="BF632" i="10"/>
  <c r="I13" i="13" s="1"/>
  <c r="BL632" i="10"/>
  <c r="O13" i="13" s="1"/>
  <c r="BO632" i="10"/>
  <c r="R13" i="13" s="1"/>
  <c r="BB632" i="10"/>
  <c r="E13" i="13" s="1"/>
  <c r="BG632" i="10"/>
  <c r="J13" i="13" s="1"/>
  <c r="BJ632" i="10"/>
  <c r="M13" i="13" s="1"/>
  <c r="BM632" i="10"/>
  <c r="P13" i="13" s="1"/>
  <c r="BU632" i="10"/>
  <c r="X13" i="13" s="1"/>
  <c r="BC632" i="10"/>
  <c r="F13" i="13" s="1"/>
  <c r="BQ632" i="10"/>
  <c r="T13" i="13" s="1"/>
  <c r="BV632" i="10"/>
  <c r="Y13" i="13" s="1"/>
  <c r="BW632" i="10"/>
  <c r="AG13" i="13" s="1"/>
  <c r="BE632" i="10"/>
  <c r="H13" i="13" s="1"/>
  <c r="BN632" i="10"/>
  <c r="Q13" i="13" s="1"/>
  <c r="BD636" i="10"/>
  <c r="G17" i="13" s="1"/>
  <c r="BA636" i="10"/>
  <c r="BN636" i="10"/>
  <c r="BS636" i="10"/>
  <c r="V17" i="13" s="1"/>
  <c r="C17" i="13"/>
  <c r="BE636" i="10"/>
  <c r="BO636" i="10"/>
  <c r="BC636" i="10"/>
  <c r="F17" i="13" s="1"/>
  <c r="BF636" i="10"/>
  <c r="I17" i="13" s="1"/>
  <c r="BJ636" i="10"/>
  <c r="M17" i="13" s="1"/>
  <c r="D764" i="10"/>
  <c r="O764" i="10" s="1"/>
  <c r="BB688" i="10"/>
  <c r="E69" i="13" s="1"/>
  <c r="BA688" i="10"/>
  <c r="D69" i="13" s="1"/>
  <c r="BF688" i="10"/>
  <c r="I69" i="13" s="1"/>
  <c r="BQ688" i="10"/>
  <c r="T69" i="13" s="1"/>
  <c r="BC688" i="10"/>
  <c r="F69" i="13" s="1"/>
  <c r="BS688" i="10"/>
  <c r="V69" i="13" s="1"/>
  <c r="BQ681" i="10"/>
  <c r="T62" i="13" s="1"/>
  <c r="U62" i="13"/>
  <c r="BA662" i="10"/>
  <c r="D43" i="13" s="1"/>
  <c r="C43" i="13"/>
  <c r="BD662" i="10"/>
  <c r="G43" i="13" s="1"/>
  <c r="BJ662" i="10"/>
  <c r="BS662" i="10"/>
  <c r="V43" i="13" s="1"/>
  <c r="BF662" i="10"/>
  <c r="I43" i="13" s="1"/>
  <c r="BN662" i="10"/>
  <c r="Q43" i="13" s="1"/>
  <c r="BB662" i="10"/>
  <c r="E43" i="13" s="1"/>
  <c r="BO662" i="10"/>
  <c r="BS655" i="10"/>
  <c r="V36" i="13" s="1"/>
  <c r="BW641" i="10"/>
  <c r="AG22" i="13" s="1"/>
  <c r="BB626" i="10"/>
  <c r="E7" i="13" s="1"/>
  <c r="BC626" i="10"/>
  <c r="F7" i="13" s="1"/>
  <c r="BD626" i="10"/>
  <c r="G7" i="13" s="1"/>
  <c r="BF626" i="10"/>
  <c r="I7" i="13" s="1"/>
  <c r="BQ626" i="10"/>
  <c r="T7" i="13" s="1"/>
  <c r="BA626" i="10"/>
  <c r="C7" i="13"/>
  <c r="BS626" i="10"/>
  <c r="V7" i="13" s="1"/>
  <c r="BN626" i="10"/>
  <c r="BO626" i="10"/>
  <c r="R7" i="13" s="1"/>
  <c r="BO756" i="10"/>
  <c r="R137" i="13" s="1"/>
  <c r="BA756" i="10"/>
  <c r="D137" i="13" s="1"/>
  <c r="BJ751" i="10"/>
  <c r="M132" i="13" s="1"/>
  <c r="BQ746" i="10"/>
  <c r="T127" i="13" s="1"/>
  <c r="BN746" i="10"/>
  <c r="Q127" i="13" s="1"/>
  <c r="BK746" i="10"/>
  <c r="N127" i="13" s="1"/>
  <c r="BE746" i="10"/>
  <c r="H127" i="13" s="1"/>
  <c r="C127" i="13"/>
  <c r="BO745" i="10"/>
  <c r="BE745" i="10"/>
  <c r="H126" i="13" s="1"/>
  <c r="BA745" i="10"/>
  <c r="BP740" i="10"/>
  <c r="S121" i="13" s="1"/>
  <c r="BL740" i="10"/>
  <c r="O121" i="13" s="1"/>
  <c r="C121" i="13"/>
  <c r="BW735" i="10"/>
  <c r="AG116" i="13" s="1"/>
  <c r="BW734" i="10"/>
  <c r="AG115" i="13" s="1"/>
  <c r="BD732" i="10"/>
  <c r="G113" i="13" s="1"/>
  <c r="BJ730" i="10"/>
  <c r="BO721" i="10"/>
  <c r="R102" i="13" s="1"/>
  <c r="BL721" i="10"/>
  <c r="O102" i="13" s="1"/>
  <c r="BG721" i="10"/>
  <c r="J102" i="13" s="1"/>
  <c r="BD721" i="10"/>
  <c r="G102" i="13" s="1"/>
  <c r="BA701" i="10"/>
  <c r="BB701" i="10"/>
  <c r="E82" i="13" s="1"/>
  <c r="BE701" i="10"/>
  <c r="H82" i="13" s="1"/>
  <c r="BO701" i="10"/>
  <c r="BS701" i="10"/>
  <c r="V82" i="13" s="1"/>
  <c r="C79" i="13"/>
  <c r="BC698" i="10"/>
  <c r="F79" i="13" s="1"/>
  <c r="BG698" i="10"/>
  <c r="J79" i="13" s="1"/>
  <c r="BK698" i="10"/>
  <c r="N79" i="13" s="1"/>
  <c r="BO698" i="10"/>
  <c r="R79" i="13" s="1"/>
  <c r="BS698" i="10"/>
  <c r="V79" i="13" s="1"/>
  <c r="BE697" i="10"/>
  <c r="H78" i="13" s="1"/>
  <c r="BB697" i="10"/>
  <c r="E78" i="13" s="1"/>
  <c r="BC697" i="10"/>
  <c r="F78" i="13" s="1"/>
  <c r="BO688" i="10"/>
  <c r="BC684" i="10"/>
  <c r="F65" i="13" s="1"/>
  <c r="BQ684" i="10"/>
  <c r="T65" i="13" s="1"/>
  <c r="BE662" i="10"/>
  <c r="H43" i="13" s="1"/>
  <c r="BF639" i="10"/>
  <c r="I20" i="13" s="1"/>
  <c r="L20" i="13"/>
  <c r="C13" i="13"/>
  <c r="BA632" i="10"/>
  <c r="D13" i="13" s="1"/>
  <c r="BE738" i="10"/>
  <c r="H119" i="13" s="1"/>
  <c r="BP727" i="10"/>
  <c r="S108" i="13" s="1"/>
  <c r="BW721" i="10"/>
  <c r="AG102" i="13" s="1"/>
  <c r="BV721" i="10"/>
  <c r="Y102" i="13" s="1"/>
  <c r="BQ721" i="10"/>
  <c r="T102" i="13" s="1"/>
  <c r="BN721" i="10"/>
  <c r="Q102" i="13" s="1"/>
  <c r="BF721" i="10"/>
  <c r="I102" i="13" s="1"/>
  <c r="BS720" i="10"/>
  <c r="V101" i="13" s="1"/>
  <c r="BL720" i="10"/>
  <c r="O101" i="13" s="1"/>
  <c r="BS718" i="10"/>
  <c r="V99" i="13" s="1"/>
  <c r="BA714" i="10"/>
  <c r="D95" i="13" s="1"/>
  <c r="BO714" i="10"/>
  <c r="R95" i="13" s="1"/>
  <c r="C94" i="13"/>
  <c r="BF713" i="10"/>
  <c r="I94" i="13" s="1"/>
  <c r="BO713" i="10"/>
  <c r="BE711" i="10"/>
  <c r="H92" i="13" s="1"/>
  <c r="BO711" i="10"/>
  <c r="R92" i="13" s="1"/>
  <c r="BV711" i="10"/>
  <c r="Y92" i="13" s="1"/>
  <c r="BW711" i="10"/>
  <c r="AG92" i="13" s="1"/>
  <c r="C91" i="13"/>
  <c r="BC710" i="10"/>
  <c r="F91" i="13" s="1"/>
  <c r="BF710" i="10"/>
  <c r="I91" i="13" s="1"/>
  <c r="BJ710" i="10"/>
  <c r="M91" i="13" s="1"/>
  <c r="BM710" i="10"/>
  <c r="P91" i="13" s="1"/>
  <c r="BP710" i="10"/>
  <c r="S91" i="13" s="1"/>
  <c r="BE709" i="10"/>
  <c r="H90" i="13" s="1"/>
  <c r="BO709" i="10"/>
  <c r="R90" i="13" s="1"/>
  <c r="BV709" i="10"/>
  <c r="Y90" i="13" s="1"/>
  <c r="BW709" i="10"/>
  <c r="AG90" i="13" s="1"/>
  <c r="C89" i="13"/>
  <c r="BC708" i="10"/>
  <c r="F89" i="13" s="1"/>
  <c r="BF708" i="10"/>
  <c r="I89" i="13" s="1"/>
  <c r="BJ708" i="10"/>
  <c r="M89" i="13" s="1"/>
  <c r="BM708" i="10"/>
  <c r="P89" i="13" s="1"/>
  <c r="BP708" i="10"/>
  <c r="S89" i="13" s="1"/>
  <c r="BO706" i="10"/>
  <c r="BL706" i="10" s="1"/>
  <c r="O87" i="13" s="1"/>
  <c r="BD706" i="10"/>
  <c r="G87" i="13" s="1"/>
  <c r="BJ701" i="10"/>
  <c r="M82" i="13" s="1"/>
  <c r="BD701" i="10"/>
  <c r="G82" i="13" s="1"/>
  <c r="BN698" i="10"/>
  <c r="Q79" i="13" s="1"/>
  <c r="BD698" i="10"/>
  <c r="G79" i="13" s="1"/>
  <c r="BQ697" i="10"/>
  <c r="T78" i="13" s="1"/>
  <c r="L67" i="13"/>
  <c r="BJ686" i="10"/>
  <c r="M67" i="13" s="1"/>
  <c r="BJ683" i="10"/>
  <c r="M64" i="13" s="1"/>
  <c r="BQ680" i="10"/>
  <c r="T61" i="13" s="1"/>
  <c r="U61" i="13"/>
  <c r="BJ655" i="10"/>
  <c r="M36" i="13" s="1"/>
  <c r="BD655" i="10"/>
  <c r="G36" i="13" s="1"/>
  <c r="BB654" i="10"/>
  <c r="E35" i="13" s="1"/>
  <c r="BA654" i="10"/>
  <c r="BW654" i="10" s="1"/>
  <c r="AG35" i="13" s="1"/>
  <c r="BD654" i="10"/>
  <c r="G35" i="13" s="1"/>
  <c r="BN654" i="10"/>
  <c r="BQ640" i="10"/>
  <c r="T21" i="13" s="1"/>
  <c r="U21" i="13"/>
  <c r="BP632" i="10"/>
  <c r="S13" i="13" s="1"/>
  <c r="BE643" i="10"/>
  <c r="K24" i="13"/>
  <c r="BJ624" i="10"/>
  <c r="K5" i="13"/>
  <c r="AC4" i="13"/>
  <c r="AC6" i="13"/>
  <c r="AC7" i="13"/>
  <c r="AC9" i="13"/>
  <c r="AC12" i="13"/>
  <c r="AC15" i="13"/>
  <c r="AC18" i="13"/>
  <c r="AC22" i="13"/>
  <c r="AC27" i="13"/>
  <c r="AC28" i="13"/>
  <c r="AC5" i="13"/>
  <c r="AC10" i="13"/>
  <c r="AC17" i="13"/>
  <c r="Z4" i="13"/>
  <c r="Z14" i="13"/>
  <c r="Z20" i="13"/>
  <c r="Z21" i="13"/>
  <c r="Z25" i="13"/>
  <c r="Z26" i="13"/>
  <c r="Z30" i="13"/>
  <c r="Z6" i="13"/>
  <c r="Z7" i="13"/>
  <c r="Z9" i="13"/>
  <c r="Z12" i="13"/>
  <c r="Z15" i="13"/>
  <c r="Z18" i="13"/>
  <c r="Z22" i="13"/>
  <c r="BA628" i="10"/>
  <c r="BB628" i="10"/>
  <c r="E9" i="13" s="1"/>
  <c r="C9" i="13"/>
  <c r="BD628" i="10"/>
  <c r="G9" i="13" s="1"/>
  <c r="BN628" i="10"/>
  <c r="BK628" i="10" s="1"/>
  <c r="BO628" i="10"/>
  <c r="BD643" i="10"/>
  <c r="G24" i="13" s="1"/>
  <c r="BA643" i="10"/>
  <c r="D24" i="13" s="1"/>
  <c r="C24" i="13"/>
  <c r="BF643" i="10"/>
  <c r="I24" i="13" s="1"/>
  <c r="BN643" i="10"/>
  <c r="Q24" i="13" s="1"/>
  <c r="BS643" i="10"/>
  <c r="V24" i="13" s="1"/>
  <c r="BO643" i="10"/>
  <c r="BD639" i="10"/>
  <c r="G20" i="13" s="1"/>
  <c r="C20" i="13"/>
  <c r="BB639" i="10"/>
  <c r="E20" i="13" s="1"/>
  <c r="BE639" i="10"/>
  <c r="AC56" i="13"/>
  <c r="Z55" i="13"/>
  <c r="AC54" i="13"/>
  <c r="BO669" i="10"/>
  <c r="Z49" i="13"/>
  <c r="BO668" i="10"/>
  <c r="Z48" i="13"/>
  <c r="AC47" i="13"/>
  <c r="BF666" i="10"/>
  <c r="I47" i="13" s="1"/>
  <c r="Z46" i="13"/>
  <c r="BJ664" i="10"/>
  <c r="M45" i="13" s="1"/>
  <c r="Z44" i="13"/>
  <c r="Z39" i="13"/>
  <c r="Z38" i="13"/>
  <c r="AC36" i="13"/>
  <c r="AC35" i="13"/>
  <c r="AC34" i="13"/>
  <c r="BD651" i="10"/>
  <c r="G32" i="13" s="1"/>
  <c r="BA651" i="10"/>
  <c r="D32" i="13" s="1"/>
  <c r="BF651" i="10"/>
  <c r="I32" i="13" s="1"/>
  <c r="BJ650" i="10"/>
  <c r="M31" i="13" s="1"/>
  <c r="K31" i="13"/>
  <c r="Z27" i="13"/>
  <c r="AC24" i="13"/>
  <c r="BJ643" i="10"/>
  <c r="BC643" i="10"/>
  <c r="F24" i="13" s="1"/>
  <c r="BQ641" i="10"/>
  <c r="T22" i="13" s="1"/>
  <c r="U22" i="13"/>
  <c r="BC639" i="10"/>
  <c r="F20" i="13" s="1"/>
  <c r="BQ636" i="10"/>
  <c r="T17" i="13" s="1"/>
  <c r="AC16" i="13"/>
  <c r="AC13" i="13"/>
  <c r="BF629" i="10"/>
  <c r="I10" i="13" s="1"/>
  <c r="L10" i="13"/>
  <c r="BQ628" i="10"/>
  <c r="T9" i="13" s="1"/>
  <c r="AC8" i="13"/>
  <c r="BD645" i="10"/>
  <c r="G26" i="13" s="1"/>
  <c r="BB645" i="10"/>
  <c r="E26" i="13" s="1"/>
  <c r="BU695" i="10"/>
  <c r="X76" i="13" s="1"/>
  <c r="BL695" i="10"/>
  <c r="O76" i="13" s="1"/>
  <c r="BE693" i="10"/>
  <c r="BE689" i="10"/>
  <c r="Z69" i="13"/>
  <c r="AC68" i="13"/>
  <c r="BF686" i="10"/>
  <c r="I67" i="13" s="1"/>
  <c r="AC65" i="13"/>
  <c r="Z62" i="13"/>
  <c r="BF680" i="10"/>
  <c r="I61" i="13" s="1"/>
  <c r="Z60" i="13"/>
  <c r="AC59" i="13"/>
  <c r="BS677" i="10"/>
  <c r="V58" i="13" s="1"/>
  <c r="AC55" i="13"/>
  <c r="Z53" i="13"/>
  <c r="BF670" i="10"/>
  <c r="BC670" i="10"/>
  <c r="F51" i="13" s="1"/>
  <c r="Z50" i="13"/>
  <c r="AC49" i="13"/>
  <c r="AC48" i="13"/>
  <c r="AC46" i="13"/>
  <c r="BS664" i="10"/>
  <c r="V45" i="13" s="1"/>
  <c r="BC664" i="10"/>
  <c r="F45" i="13" s="1"/>
  <c r="AC44" i="13"/>
  <c r="BC663" i="10"/>
  <c r="F44" i="13" s="1"/>
  <c r="Z42" i="13"/>
  <c r="Z41" i="13"/>
  <c r="BU660" i="10"/>
  <c r="X41" i="13" s="1"/>
  <c r="BS660" i="10"/>
  <c r="V41" i="13" s="1"/>
  <c r="BQ660" i="10"/>
  <c r="T41" i="13" s="1"/>
  <c r="BO660" i="10"/>
  <c r="R41" i="13" s="1"/>
  <c r="BM660" i="10"/>
  <c r="P41" i="13" s="1"/>
  <c r="BK660" i="10"/>
  <c r="N41" i="13" s="1"/>
  <c r="BG660" i="10"/>
  <c r="J41" i="13" s="1"/>
  <c r="BE660" i="10"/>
  <c r="H41" i="13" s="1"/>
  <c r="BC660" i="10"/>
  <c r="F41" i="13" s="1"/>
  <c r="Z40" i="13"/>
  <c r="BU659" i="10"/>
  <c r="X40" i="13" s="1"/>
  <c r="BS659" i="10"/>
  <c r="V40" i="13" s="1"/>
  <c r="BQ659" i="10"/>
  <c r="T40" i="13" s="1"/>
  <c r="BO659" i="10"/>
  <c r="R40" i="13" s="1"/>
  <c r="BM659" i="10"/>
  <c r="P40" i="13" s="1"/>
  <c r="BK659" i="10"/>
  <c r="N40" i="13" s="1"/>
  <c r="BG659" i="10"/>
  <c r="J40" i="13" s="1"/>
  <c r="BE659" i="10"/>
  <c r="H40" i="13" s="1"/>
  <c r="BC659" i="10"/>
  <c r="F40" i="13" s="1"/>
  <c r="AC39" i="13"/>
  <c r="AC38" i="13"/>
  <c r="Z37" i="13"/>
  <c r="BE655" i="10"/>
  <c r="H36" i="13" s="1"/>
  <c r="BQ653" i="10"/>
  <c r="T34" i="13" s="1"/>
  <c r="BF653" i="10"/>
  <c r="I34" i="13" s="1"/>
  <c r="Z33" i="13"/>
  <c r="BS651" i="10"/>
  <c r="V32" i="13" s="1"/>
  <c r="Z31" i="13"/>
  <c r="BD650" i="10"/>
  <c r="G31" i="13" s="1"/>
  <c r="BK646" i="10"/>
  <c r="Q27" i="13"/>
  <c r="BN645" i="10"/>
  <c r="BB624" i="10"/>
  <c r="E5" i="13" s="1"/>
  <c r="BC624" i="10"/>
  <c r="F5" i="13" s="1"/>
  <c r="BO624" i="10"/>
  <c r="BA624" i="10"/>
  <c r="D5" i="13" s="1"/>
  <c r="BD624" i="10"/>
  <c r="G5" i="13" s="1"/>
  <c r="BD635" i="10"/>
  <c r="G16" i="13" s="1"/>
  <c r="BA635" i="10"/>
  <c r="BN635" i="10"/>
  <c r="BO635" i="10"/>
  <c r="BS635" i="10"/>
  <c r="V16" i="13" s="1"/>
  <c r="BE640" i="10"/>
  <c r="H21" i="13" s="1"/>
  <c r="BE628" i="10"/>
  <c r="H9" i="13" s="1"/>
  <c r="BQ639" i="10"/>
  <c r="T20" i="13" s="1"/>
  <c r="BJ635" i="10"/>
  <c r="BF624" i="10"/>
  <c r="J770" i="10"/>
  <c r="N770" i="10" s="1"/>
  <c r="AC111" i="10"/>
  <c r="BQ622" i="10"/>
  <c r="T3" i="13" s="1"/>
  <c r="U3" i="13"/>
  <c r="C592" i="13"/>
  <c r="BD1211" i="10"/>
  <c r="G592" i="13" s="1"/>
  <c r="BA1211" i="10"/>
  <c r="D592" i="13" s="1"/>
  <c r="BR1211" i="10"/>
  <c r="U592" i="13" s="1"/>
  <c r="BT1211" i="10"/>
  <c r="W592" i="13" s="1"/>
  <c r="BV1211" i="10"/>
  <c r="Y592" i="13" s="1"/>
  <c r="BB1211" i="10"/>
  <c r="E592" i="13" s="1"/>
  <c r="BW1211" i="10"/>
  <c r="AG592" i="13" s="1"/>
  <c r="C586" i="13"/>
  <c r="BQ1205" i="10"/>
  <c r="T586" i="13" s="1"/>
  <c r="BS1205" i="10"/>
  <c r="V586" i="13" s="1"/>
  <c r="BU1205" i="10"/>
  <c r="X586" i="13" s="1"/>
  <c r="BA1205" i="10"/>
  <c r="D586" i="13" s="1"/>
  <c r="BD1205" i="10"/>
  <c r="G586" i="13" s="1"/>
  <c r="BB1205" i="10"/>
  <c r="E586" i="13" s="1"/>
  <c r="BR1205" i="10"/>
  <c r="U586" i="13" s="1"/>
  <c r="BT1205" i="10"/>
  <c r="W586" i="13" s="1"/>
  <c r="BV1205" i="10"/>
  <c r="Y586" i="13" s="1"/>
  <c r="C583" i="13"/>
  <c r="BD1202" i="10"/>
  <c r="G583" i="13" s="1"/>
  <c r="BR1202" i="10"/>
  <c r="U583" i="13" s="1"/>
  <c r="BU1202" i="10"/>
  <c r="X583" i="13" s="1"/>
  <c r="BA1202" i="10"/>
  <c r="D583" i="13" s="1"/>
  <c r="BS1202" i="10"/>
  <c r="V583" i="13" s="1"/>
  <c r="BV1202" i="10"/>
  <c r="Y583" i="13" s="1"/>
  <c r="BW1202" i="10"/>
  <c r="AG583" i="13" s="1"/>
  <c r="BB1202" i="10"/>
  <c r="E583" i="13" s="1"/>
  <c r="BT1202" i="10"/>
  <c r="W583" i="13" s="1"/>
  <c r="BK1195" i="10"/>
  <c r="BP1195" i="10"/>
  <c r="BK1186" i="10"/>
  <c r="BP1186" i="10"/>
  <c r="S567" i="13" s="1"/>
  <c r="BM1181" i="10"/>
  <c r="P562" i="13" s="1"/>
  <c r="N562" i="13"/>
  <c r="BK1167" i="10"/>
  <c r="Q548" i="13"/>
  <c r="BP1167" i="10"/>
  <c r="S548" i="13" s="1"/>
  <c r="BK1165" i="10"/>
  <c r="BP1165" i="10"/>
  <c r="S546" i="13" s="1"/>
  <c r="Q546" i="13"/>
  <c r="BK1139" i="10"/>
  <c r="BP1139" i="10"/>
  <c r="S520" i="13" s="1"/>
  <c r="Q520" i="13"/>
  <c r="BK1126" i="10"/>
  <c r="BP1126" i="10"/>
  <c r="S507" i="13" s="1"/>
  <c r="Q507" i="13"/>
  <c r="BK1102" i="10"/>
  <c r="BP1102" i="10"/>
  <c r="S483" i="13" s="1"/>
  <c r="Q483" i="13"/>
  <c r="C394" i="13"/>
  <c r="BC1013" i="10"/>
  <c r="F394" i="13" s="1"/>
  <c r="BA1013" i="10"/>
  <c r="D394" i="13" s="1"/>
  <c r="BD1013" i="10"/>
  <c r="G394" i="13" s="1"/>
  <c r="BS1013" i="10"/>
  <c r="V394" i="13" s="1"/>
  <c r="BU1013" i="10"/>
  <c r="X394" i="13" s="1"/>
  <c r="BB1013" i="10"/>
  <c r="E394" i="13" s="1"/>
  <c r="BV1013" i="10"/>
  <c r="Y394" i="13" s="1"/>
  <c r="M341" i="13"/>
  <c r="BV960" i="10"/>
  <c r="Y341" i="13" s="1"/>
  <c r="J626" i="10"/>
  <c r="N626" i="10" s="1"/>
  <c r="J646" i="10"/>
  <c r="N646" i="10" s="1"/>
  <c r="J642" i="10"/>
  <c r="N642" i="10" s="1"/>
  <c r="D642" i="10" s="1"/>
  <c r="O642" i="10" s="1"/>
  <c r="J655" i="10"/>
  <c r="N655" i="10" s="1"/>
  <c r="P655" i="10" s="1"/>
  <c r="J672" i="10"/>
  <c r="N672" i="10" s="1"/>
  <c r="J696" i="10"/>
  <c r="N696" i="10" s="1"/>
  <c r="D696" i="10" s="1"/>
  <c r="O696" i="10" s="1"/>
  <c r="J690" i="10"/>
  <c r="N690" i="10" s="1"/>
  <c r="J704" i="10"/>
  <c r="N704" i="10" s="1"/>
  <c r="D704" i="10" s="1"/>
  <c r="O704" i="10" s="1"/>
  <c r="J721" i="10"/>
  <c r="N721" i="10" s="1"/>
  <c r="J735" i="10"/>
  <c r="N735" i="10" s="1"/>
  <c r="P735" i="10" s="1"/>
  <c r="J748" i="10"/>
  <c r="N748" i="10" s="1"/>
  <c r="J751" i="10"/>
  <c r="N751" i="10" s="1"/>
  <c r="P751" i="10" s="1"/>
  <c r="J756" i="10"/>
  <c r="N756" i="10" s="1"/>
  <c r="BF622" i="10"/>
  <c r="I3" i="13" s="1"/>
  <c r="L3" i="13"/>
  <c r="BK1214" i="10"/>
  <c r="N595" i="13" s="1"/>
  <c r="BP1214" i="10"/>
  <c r="S595" i="13" s="1"/>
  <c r="Q595" i="13"/>
  <c r="BS1211" i="10"/>
  <c r="V592" i="13" s="1"/>
  <c r="BK1191" i="10"/>
  <c r="N572" i="13" s="1"/>
  <c r="BP1191" i="10"/>
  <c r="Q572" i="13"/>
  <c r="C564" i="13"/>
  <c r="BC1183" i="10"/>
  <c r="F564" i="13" s="1"/>
  <c r="BQ1183" i="10"/>
  <c r="T564" i="13" s="1"/>
  <c r="BS1183" i="10"/>
  <c r="V564" i="13" s="1"/>
  <c r="BU1183" i="10"/>
  <c r="X564" i="13" s="1"/>
  <c r="BA1183" i="10"/>
  <c r="D564" i="13" s="1"/>
  <c r="BD1183" i="10"/>
  <c r="G564" i="13" s="1"/>
  <c r="BR1183" i="10"/>
  <c r="U564" i="13" s="1"/>
  <c r="BT1183" i="10"/>
  <c r="W564" i="13" s="1"/>
  <c r="BV1183" i="10"/>
  <c r="Y564" i="13" s="1"/>
  <c r="BK1175" i="10"/>
  <c r="Q556" i="13"/>
  <c r="BP1175" i="10"/>
  <c r="S556" i="13" s="1"/>
  <c r="C553" i="13"/>
  <c r="BC1172" i="10"/>
  <c r="F553" i="13" s="1"/>
  <c r="BU1172" i="10"/>
  <c r="X553" i="13" s="1"/>
  <c r="BA1172" i="10"/>
  <c r="D553" i="13" s="1"/>
  <c r="BR1172" i="10"/>
  <c r="U553" i="13" s="1"/>
  <c r="BV1172" i="10"/>
  <c r="Y553" i="13" s="1"/>
  <c r="BW1172" i="10"/>
  <c r="AG553" i="13" s="1"/>
  <c r="BD1172" i="10"/>
  <c r="G553" i="13" s="1"/>
  <c r="BS1172" i="10"/>
  <c r="V553" i="13" s="1"/>
  <c r="C551" i="13"/>
  <c r="BC1170" i="10"/>
  <c r="F551" i="13" s="1"/>
  <c r="BT1170" i="10"/>
  <c r="W551" i="13" s="1"/>
  <c r="BA1170" i="10"/>
  <c r="D551" i="13" s="1"/>
  <c r="BD1170" i="10"/>
  <c r="G551" i="13" s="1"/>
  <c r="BQ1170" i="10"/>
  <c r="T551" i="13" s="1"/>
  <c r="BU1170" i="10"/>
  <c r="X551" i="13" s="1"/>
  <c r="BB1170" i="10"/>
  <c r="E551" i="13" s="1"/>
  <c r="BR1170" i="10"/>
  <c r="U551" i="13" s="1"/>
  <c r="BV1170" i="10"/>
  <c r="Y551" i="13" s="1"/>
  <c r="BA1161" i="10"/>
  <c r="D542" i="13" s="1"/>
  <c r="BR1161" i="10"/>
  <c r="U542" i="13" s="1"/>
  <c r="BU1161" i="10"/>
  <c r="X542" i="13" s="1"/>
  <c r="C542" i="13"/>
  <c r="BD1161" i="10"/>
  <c r="G542" i="13" s="1"/>
  <c r="BQ1161" i="10"/>
  <c r="T542" i="13" s="1"/>
  <c r="BT1161" i="10"/>
  <c r="W542" i="13" s="1"/>
  <c r="BB1161" i="10"/>
  <c r="E542" i="13" s="1"/>
  <c r="BV1161" i="10"/>
  <c r="Y542" i="13" s="1"/>
  <c r="BW1161" i="10"/>
  <c r="AG542" i="13" s="1"/>
  <c r="BB1132" i="10"/>
  <c r="E513" i="13" s="1"/>
  <c r="BR1132" i="10"/>
  <c r="U513" i="13" s="1"/>
  <c r="BU1132" i="10"/>
  <c r="X513" i="13" s="1"/>
  <c r="C513" i="13"/>
  <c r="BC1132" i="10"/>
  <c r="F513" i="13" s="1"/>
  <c r="BQ1132" i="10"/>
  <c r="T513" i="13" s="1"/>
  <c r="BV1132" i="10"/>
  <c r="Y513" i="13" s="1"/>
  <c r="BW1132" i="10"/>
  <c r="AG513" i="13" s="1"/>
  <c r="BA1132" i="10"/>
  <c r="D513" i="13" s="1"/>
  <c r="BS1132" i="10"/>
  <c r="V513" i="13" s="1"/>
  <c r="BT1132" i="10"/>
  <c r="W513" i="13" s="1"/>
  <c r="BD1132" i="10"/>
  <c r="G513" i="13" s="1"/>
  <c r="BM1112" i="10"/>
  <c r="P493" i="13" s="1"/>
  <c r="N493" i="13"/>
  <c r="E26" i="12"/>
  <c r="E27" i="12"/>
  <c r="BO611" i="10"/>
  <c r="J622" i="10"/>
  <c r="N622" i="10" s="1"/>
  <c r="J624" i="10"/>
  <c r="N624" i="10" s="1"/>
  <c r="P624" i="10" s="1"/>
  <c r="J643" i="10"/>
  <c r="N643" i="10" s="1"/>
  <c r="P643" i="10" s="1"/>
  <c r="J649" i="10"/>
  <c r="N649" i="10" s="1"/>
  <c r="J653" i="10"/>
  <c r="N653" i="10" s="1"/>
  <c r="P653" i="10" s="1"/>
  <c r="J670" i="10"/>
  <c r="N670" i="10" s="1"/>
  <c r="J697" i="10"/>
  <c r="N697" i="10" s="1"/>
  <c r="P697" i="10" s="1"/>
  <c r="J705" i="10"/>
  <c r="N705" i="10" s="1"/>
  <c r="D705" i="10" s="1"/>
  <c r="O705" i="10" s="1"/>
  <c r="C595" i="13"/>
  <c r="BS1214" i="10"/>
  <c r="V595" i="13" s="1"/>
  <c r="BA1214" i="10"/>
  <c r="D595" i="13" s="1"/>
  <c r="BC1214" i="10"/>
  <c r="F595" i="13" s="1"/>
  <c r="BQ1214" i="10"/>
  <c r="T595" i="13" s="1"/>
  <c r="BV1214" i="10"/>
  <c r="Y595" i="13" s="1"/>
  <c r="BW1214" i="10"/>
  <c r="AG595" i="13" s="1"/>
  <c r="BT1214" i="10"/>
  <c r="W595" i="13" s="1"/>
  <c r="BQ1211" i="10"/>
  <c r="T592" i="13" s="1"/>
  <c r="C590" i="13"/>
  <c r="BD1209" i="10"/>
  <c r="G590" i="13" s="1"/>
  <c r="BR1209" i="10"/>
  <c r="U590" i="13" s="1"/>
  <c r="BU1209" i="10"/>
  <c r="X590" i="13" s="1"/>
  <c r="BA1209" i="10"/>
  <c r="D590" i="13" s="1"/>
  <c r="BS1209" i="10"/>
  <c r="V590" i="13" s="1"/>
  <c r="BV1209" i="10"/>
  <c r="Y590" i="13" s="1"/>
  <c r="BW1209" i="10"/>
  <c r="AG590" i="13" s="1"/>
  <c r="BB1209" i="10"/>
  <c r="E590" i="13" s="1"/>
  <c r="BT1209" i="10"/>
  <c r="W590" i="13" s="1"/>
  <c r="BQ1202" i="10"/>
  <c r="T583" i="13" s="1"/>
  <c r="BK1201" i="10"/>
  <c r="BP1201" i="10"/>
  <c r="S582" i="13" s="1"/>
  <c r="Q582" i="13"/>
  <c r="C581" i="13"/>
  <c r="BC1200" i="10"/>
  <c r="F581" i="13" s="1"/>
  <c r="BW1200" i="10"/>
  <c r="AG581" i="13" s="1"/>
  <c r="BA1200" i="10"/>
  <c r="D581" i="13" s="1"/>
  <c r="BD1200" i="10"/>
  <c r="G581" i="13" s="1"/>
  <c r="BQ1200" i="10"/>
  <c r="T581" i="13" s="1"/>
  <c r="BS1200" i="10"/>
  <c r="V581" i="13" s="1"/>
  <c r="BU1200" i="10"/>
  <c r="X581" i="13" s="1"/>
  <c r="BB1200" i="10"/>
  <c r="E581" i="13" s="1"/>
  <c r="BK1198" i="10"/>
  <c r="Q579" i="13"/>
  <c r="BP1198" i="10"/>
  <c r="S579" i="13" s="1"/>
  <c r="Q576" i="13"/>
  <c r="BK1192" i="10"/>
  <c r="BM1192" i="10" s="1"/>
  <c r="P573" i="13" s="1"/>
  <c r="BP1192" i="10"/>
  <c r="S573" i="13" s="1"/>
  <c r="Q573" i="13"/>
  <c r="C571" i="13"/>
  <c r="BC1190" i="10"/>
  <c r="F571" i="13" s="1"/>
  <c r="BQ1190" i="10"/>
  <c r="T571" i="13" s="1"/>
  <c r="BA1190" i="10"/>
  <c r="D571" i="13" s="1"/>
  <c r="BD1190" i="10"/>
  <c r="G571" i="13" s="1"/>
  <c r="BR1190" i="10"/>
  <c r="U571" i="13" s="1"/>
  <c r="BU1190" i="10"/>
  <c r="X571" i="13" s="1"/>
  <c r="BS1190" i="10"/>
  <c r="V571" i="13" s="1"/>
  <c r="BV1190" i="10"/>
  <c r="Y571" i="13" s="1"/>
  <c r="BW1190" i="10"/>
  <c r="AG571" i="13" s="1"/>
  <c r="BK1188" i="10"/>
  <c r="Q569" i="13"/>
  <c r="BP1188" i="10"/>
  <c r="S569" i="13" s="1"/>
  <c r="Q567" i="13"/>
  <c r="BK1185" i="10"/>
  <c r="BP1185" i="10"/>
  <c r="S566" i="13" s="1"/>
  <c r="Q566" i="13"/>
  <c r="BK1177" i="10"/>
  <c r="Q558" i="13"/>
  <c r="BP1177" i="10"/>
  <c r="S558" i="13" s="1"/>
  <c r="BK1173" i="10"/>
  <c r="BP1173" i="10"/>
  <c r="S554" i="13" s="1"/>
  <c r="BS1170" i="10"/>
  <c r="V551" i="13" s="1"/>
  <c r="Q503" i="13"/>
  <c r="BK1122" i="10"/>
  <c r="N503" i="13" s="1"/>
  <c r="BP1122" i="10"/>
  <c r="S503" i="13" s="1"/>
  <c r="M451" i="13"/>
  <c r="BV1070" i="10"/>
  <c r="Y451" i="13" s="1"/>
  <c r="C368" i="13"/>
  <c r="BC987" i="10"/>
  <c r="F368" i="13" s="1"/>
  <c r="BA987" i="10"/>
  <c r="D368" i="13" s="1"/>
  <c r="BD987" i="10"/>
  <c r="G368" i="13" s="1"/>
  <c r="BS987" i="10"/>
  <c r="V368" i="13" s="1"/>
  <c r="BU987" i="10"/>
  <c r="X368" i="13" s="1"/>
  <c r="BB987" i="10"/>
  <c r="E368" i="13" s="1"/>
  <c r="BV987" i="10"/>
  <c r="Y368" i="13" s="1"/>
  <c r="BW987" i="10"/>
  <c r="AG368" i="13" s="1"/>
  <c r="C366" i="13"/>
  <c r="BC985" i="10"/>
  <c r="F366" i="13" s="1"/>
  <c r="BA985" i="10"/>
  <c r="D366" i="13" s="1"/>
  <c r="BV985" i="10"/>
  <c r="Y366" i="13" s="1"/>
  <c r="BW985" i="10"/>
  <c r="AG366" i="13" s="1"/>
  <c r="BB985" i="10"/>
  <c r="E366" i="13" s="1"/>
  <c r="BU985" i="10"/>
  <c r="X366" i="13" s="1"/>
  <c r="BD985" i="10"/>
  <c r="G366" i="13" s="1"/>
  <c r="BS985" i="10"/>
  <c r="V366" i="13" s="1"/>
  <c r="M338" i="13"/>
  <c r="BV957" i="10"/>
  <c r="Y338" i="13" s="1"/>
  <c r="C318" i="13"/>
  <c r="BC937" i="10"/>
  <c r="F318" i="13" s="1"/>
  <c r="BU937" i="10"/>
  <c r="X318" i="13" s="1"/>
  <c r="BD937" i="10"/>
  <c r="G318" i="13" s="1"/>
  <c r="BW937" i="10"/>
  <c r="AG318" i="13" s="1"/>
  <c r="BA937" i="10"/>
  <c r="D318" i="13" s="1"/>
  <c r="BV937" i="10"/>
  <c r="Y318" i="13" s="1"/>
  <c r="BB937" i="10"/>
  <c r="E318" i="13" s="1"/>
  <c r="BS937" i="10"/>
  <c r="V318" i="13" s="1"/>
  <c r="J632" i="10"/>
  <c r="N632" i="10" s="1"/>
  <c r="J644" i="10"/>
  <c r="N644" i="10" s="1"/>
  <c r="J659" i="10"/>
  <c r="N659" i="10" s="1"/>
  <c r="J651" i="10"/>
  <c r="N651" i="10" s="1"/>
  <c r="D651" i="10" s="1"/>
  <c r="O651" i="10" s="1"/>
  <c r="J668" i="10"/>
  <c r="N668" i="10" s="1"/>
  <c r="P668" i="10" s="1"/>
  <c r="J664" i="10"/>
  <c r="N664" i="10" s="1"/>
  <c r="D664" i="10" s="1"/>
  <c r="O664" i="10" s="1"/>
  <c r="J681" i="10"/>
  <c r="N681" i="10" s="1"/>
  <c r="P681" i="10" s="1"/>
  <c r="J698" i="10"/>
  <c r="N698" i="10" s="1"/>
  <c r="J701" i="10"/>
  <c r="N701" i="10" s="1"/>
  <c r="P701" i="10" s="1"/>
  <c r="J706" i="10"/>
  <c r="N706" i="10" s="1"/>
  <c r="J719" i="10"/>
  <c r="N719" i="10" s="1"/>
  <c r="D719" i="10" s="1"/>
  <c r="O719" i="10" s="1"/>
  <c r="J726" i="10"/>
  <c r="N726" i="10" s="1"/>
  <c r="J727" i="10"/>
  <c r="N727" i="10" s="1"/>
  <c r="J746" i="10"/>
  <c r="N746" i="10" s="1"/>
  <c r="D746" i="10" s="1"/>
  <c r="O746" i="10" s="1"/>
  <c r="J740" i="10"/>
  <c r="N740" i="10" s="1"/>
  <c r="J754" i="10"/>
  <c r="N754" i="10" s="1"/>
  <c r="P754" i="10" s="1"/>
  <c r="N734" i="10"/>
  <c r="P734" i="10" s="1"/>
  <c r="BJ622" i="10"/>
  <c r="M3" i="13" s="1"/>
  <c r="BC1211" i="10"/>
  <c r="F592" i="13" s="1"/>
  <c r="BW1205" i="10"/>
  <c r="AG586" i="13" s="1"/>
  <c r="BC1205" i="10"/>
  <c r="F586" i="13" s="1"/>
  <c r="BC1202" i="10"/>
  <c r="F583" i="13" s="1"/>
  <c r="C582" i="13"/>
  <c r="BS1201" i="10"/>
  <c r="V582" i="13" s="1"/>
  <c r="BW1201" i="10"/>
  <c r="AG582" i="13" s="1"/>
  <c r="BA1201" i="10"/>
  <c r="D582" i="13" s="1"/>
  <c r="BC1201" i="10"/>
  <c r="F582" i="13" s="1"/>
  <c r="BQ1201" i="10"/>
  <c r="T582" i="13" s="1"/>
  <c r="BT1201" i="10"/>
  <c r="W582" i="13" s="1"/>
  <c r="BR1201" i="10"/>
  <c r="U582" i="13" s="1"/>
  <c r="BU1201" i="10"/>
  <c r="X582" i="13" s="1"/>
  <c r="BR1200" i="10"/>
  <c r="U581" i="13" s="1"/>
  <c r="C573" i="13"/>
  <c r="BS1192" i="10"/>
  <c r="V573" i="13" s="1"/>
  <c r="BV1192" i="10"/>
  <c r="Y573" i="13" s="1"/>
  <c r="BW1192" i="10"/>
  <c r="AG573" i="13" s="1"/>
  <c r="BA1192" i="10"/>
  <c r="D573" i="13" s="1"/>
  <c r="BC1192" i="10"/>
  <c r="F573" i="13" s="1"/>
  <c r="BT1192" i="10"/>
  <c r="W573" i="13" s="1"/>
  <c r="BQ1192" i="10"/>
  <c r="T573" i="13" s="1"/>
  <c r="C558" i="13"/>
  <c r="BQ1177" i="10"/>
  <c r="T558" i="13" s="1"/>
  <c r="BS1177" i="10"/>
  <c r="V558" i="13" s="1"/>
  <c r="BU1177" i="10"/>
  <c r="X558" i="13" s="1"/>
  <c r="BA1177" i="10"/>
  <c r="D558" i="13" s="1"/>
  <c r="BC1177" i="10"/>
  <c r="F558" i="13" s="1"/>
  <c r="BR1177" i="10"/>
  <c r="U558" i="13" s="1"/>
  <c r="BT1177" i="10"/>
  <c r="W558" i="13" s="1"/>
  <c r="BV1177" i="10"/>
  <c r="Y558" i="13" s="1"/>
  <c r="BT1172" i="10"/>
  <c r="W553" i="13" s="1"/>
  <c r="C550" i="13"/>
  <c r="BC1169" i="10"/>
  <c r="F550" i="13" s="1"/>
  <c r="BR1169" i="10"/>
  <c r="U550" i="13" s="1"/>
  <c r="BA1169" i="10"/>
  <c r="D550" i="13" s="1"/>
  <c r="BD1169" i="10"/>
  <c r="G550" i="13" s="1"/>
  <c r="BS1169" i="10"/>
  <c r="V550" i="13" s="1"/>
  <c r="BS1161" i="10"/>
  <c r="V542" i="13" s="1"/>
  <c r="BK1155" i="10"/>
  <c r="N536" i="13" s="1"/>
  <c r="BP1155" i="10"/>
  <c r="S536" i="13" s="1"/>
  <c r="Q536" i="13"/>
  <c r="C526" i="13"/>
  <c r="BC1145" i="10"/>
  <c r="F526" i="13" s="1"/>
  <c r="BR1145" i="10"/>
  <c r="U526" i="13" s="1"/>
  <c r="BU1145" i="10"/>
  <c r="X526" i="13" s="1"/>
  <c r="BT1145" i="10"/>
  <c r="W526" i="13" s="1"/>
  <c r="BW1145" i="10"/>
  <c r="AG526" i="13" s="1"/>
  <c r="BA1145" i="10"/>
  <c r="D526" i="13" s="1"/>
  <c r="BQ1145" i="10"/>
  <c r="T526" i="13" s="1"/>
  <c r="BB1145" i="10"/>
  <c r="E526" i="13" s="1"/>
  <c r="BS1145" i="10"/>
  <c r="V526" i="13" s="1"/>
  <c r="BD1145" i="10"/>
  <c r="G526" i="13" s="1"/>
  <c r="C523" i="13"/>
  <c r="BC1142" i="10"/>
  <c r="F523" i="13" s="1"/>
  <c r="BQ1142" i="10"/>
  <c r="T523" i="13" s="1"/>
  <c r="BS1142" i="10"/>
  <c r="V523" i="13" s="1"/>
  <c r="BU1142" i="10"/>
  <c r="X523" i="13" s="1"/>
  <c r="BD1142" i="10"/>
  <c r="G523" i="13" s="1"/>
  <c r="BR1142" i="10"/>
  <c r="U523" i="13" s="1"/>
  <c r="BT1142" i="10"/>
  <c r="W523" i="13" s="1"/>
  <c r="BV1142" i="10"/>
  <c r="Y523" i="13" s="1"/>
  <c r="BA1142" i="10"/>
  <c r="D523" i="13" s="1"/>
  <c r="BB1142" i="10"/>
  <c r="E523" i="13" s="1"/>
  <c r="BW1142" i="10"/>
  <c r="AG523" i="13" s="1"/>
  <c r="Q521" i="13"/>
  <c r="BK1140" i="10"/>
  <c r="BP1140" i="10"/>
  <c r="S521" i="13" s="1"/>
  <c r="U452" i="13"/>
  <c r="BV1071" i="10"/>
  <c r="Y452" i="13" s="1"/>
  <c r="D424" i="13"/>
  <c r="C233" i="13"/>
  <c r="BB852" i="10"/>
  <c r="E233" i="13" s="1"/>
  <c r="BA852" i="10"/>
  <c r="D233" i="13" s="1"/>
  <c r="BS852" i="10"/>
  <c r="V233" i="13" s="1"/>
  <c r="BV852" i="10"/>
  <c r="Y233" i="13" s="1"/>
  <c r="BD852" i="10"/>
  <c r="G233" i="13" s="1"/>
  <c r="BW852" i="10"/>
  <c r="AG233" i="13" s="1"/>
  <c r="BC852" i="10"/>
  <c r="F233" i="13" s="1"/>
  <c r="AC460" i="10"/>
  <c r="K161" i="10"/>
  <c r="AU110" i="10"/>
  <c r="E523" i="10"/>
  <c r="AC523" i="10"/>
  <c r="AO523" i="10"/>
  <c r="E23" i="12"/>
  <c r="BW1212" i="10"/>
  <c r="AG593" i="13" s="1"/>
  <c r="BV1212" i="10"/>
  <c r="Y593" i="13" s="1"/>
  <c r="BS1212" i="10"/>
  <c r="V593" i="13" s="1"/>
  <c r="BP1212" i="10"/>
  <c r="S593" i="13" s="1"/>
  <c r="BK1212" i="10"/>
  <c r="C593" i="13"/>
  <c r="Q591" i="13"/>
  <c r="BK1210" i="10"/>
  <c r="BK1207" i="10"/>
  <c r="BP1203" i="10"/>
  <c r="S584" i="13" s="1"/>
  <c r="BK1203" i="10"/>
  <c r="C532" i="13"/>
  <c r="BC1151" i="10"/>
  <c r="F532" i="13" s="1"/>
  <c r="BU1151" i="10"/>
  <c r="X532" i="13" s="1"/>
  <c r="BB1151" i="10"/>
  <c r="E532" i="13" s="1"/>
  <c r="BQ1151" i="10"/>
  <c r="T532" i="13" s="1"/>
  <c r="BT1151" i="10"/>
  <c r="W532" i="13" s="1"/>
  <c r="BW1151" i="10"/>
  <c r="AG532" i="13" s="1"/>
  <c r="BK1133" i="10"/>
  <c r="BP1133" i="10"/>
  <c r="S514" i="13" s="1"/>
  <c r="Q514" i="13"/>
  <c r="C510" i="13"/>
  <c r="BC1129" i="10"/>
  <c r="F510" i="13" s="1"/>
  <c r="BQ1129" i="10"/>
  <c r="T510" i="13" s="1"/>
  <c r="BS1129" i="10"/>
  <c r="V510" i="13" s="1"/>
  <c r="BU1129" i="10"/>
  <c r="X510" i="13" s="1"/>
  <c r="BD1129" i="10"/>
  <c r="G510" i="13" s="1"/>
  <c r="BR1129" i="10"/>
  <c r="U510" i="13" s="1"/>
  <c r="BT1129" i="10"/>
  <c r="W510" i="13" s="1"/>
  <c r="BV1129" i="10"/>
  <c r="Y510" i="13" s="1"/>
  <c r="BW1128" i="10"/>
  <c r="AG509" i="13" s="1"/>
  <c r="C509" i="13"/>
  <c r="BB1124" i="10"/>
  <c r="E505" i="13" s="1"/>
  <c r="BR1124" i="10"/>
  <c r="U505" i="13" s="1"/>
  <c r="BT1124" i="10"/>
  <c r="W505" i="13" s="1"/>
  <c r="BV1124" i="10"/>
  <c r="Y505" i="13" s="1"/>
  <c r="C505" i="13"/>
  <c r="BC1124" i="10"/>
  <c r="F505" i="13" s="1"/>
  <c r="BQ1124" i="10"/>
  <c r="T505" i="13" s="1"/>
  <c r="BS1124" i="10"/>
  <c r="V505" i="13" s="1"/>
  <c r="BU1124" i="10"/>
  <c r="X505" i="13" s="1"/>
  <c r="BK1121" i="10"/>
  <c r="BP1121" i="10"/>
  <c r="S502" i="13" s="1"/>
  <c r="BK1116" i="10"/>
  <c r="BP1116" i="10"/>
  <c r="S497" i="13" s="1"/>
  <c r="Q497" i="13"/>
  <c r="BK1099" i="10"/>
  <c r="BP1099" i="10"/>
  <c r="S480" i="13" s="1"/>
  <c r="C467" i="13"/>
  <c r="BC1086" i="10"/>
  <c r="F467" i="13" s="1"/>
  <c r="BR1086" i="10"/>
  <c r="U467" i="13" s="1"/>
  <c r="BT1086" i="10"/>
  <c r="W467" i="13" s="1"/>
  <c r="BV1086" i="10"/>
  <c r="Y467" i="13" s="1"/>
  <c r="BA1086" i="10"/>
  <c r="D467" i="13" s="1"/>
  <c r="BW1086" i="10"/>
  <c r="AG467" i="13" s="1"/>
  <c r="BD1086" i="10"/>
  <c r="G467" i="13" s="1"/>
  <c r="BQ1086" i="10"/>
  <c r="T467" i="13" s="1"/>
  <c r="BS1086" i="10"/>
  <c r="V467" i="13" s="1"/>
  <c r="BU1086" i="10"/>
  <c r="X467" i="13" s="1"/>
  <c r="C403" i="13"/>
  <c r="BC1022" i="10"/>
  <c r="F403" i="13" s="1"/>
  <c r="BA1022" i="10"/>
  <c r="D403" i="13" s="1"/>
  <c r="BD1022" i="10"/>
  <c r="G403" i="13" s="1"/>
  <c r="BS1022" i="10"/>
  <c r="V403" i="13" s="1"/>
  <c r="BU1022" i="10"/>
  <c r="X403" i="13" s="1"/>
  <c r="BB1022" i="10"/>
  <c r="E403" i="13" s="1"/>
  <c r="BA986" i="10"/>
  <c r="D367" i="13" s="1"/>
  <c r="C367" i="13"/>
  <c r="BD986" i="10"/>
  <c r="G367" i="13" s="1"/>
  <c r="BW986" i="10"/>
  <c r="AG367" i="13" s="1"/>
  <c r="BB986" i="10"/>
  <c r="E367" i="13" s="1"/>
  <c r="BU986" i="10"/>
  <c r="X367" i="13" s="1"/>
  <c r="C352" i="13"/>
  <c r="BC971" i="10"/>
  <c r="F352" i="13" s="1"/>
  <c r="BU971" i="10"/>
  <c r="X352" i="13" s="1"/>
  <c r="BD971" i="10"/>
  <c r="G352" i="13" s="1"/>
  <c r="BW971" i="10"/>
  <c r="AG352" i="13" s="1"/>
  <c r="BA971" i="10"/>
  <c r="D352" i="13" s="1"/>
  <c r="BV971" i="10"/>
  <c r="Y352" i="13" s="1"/>
  <c r="BB971" i="10"/>
  <c r="E352" i="13" s="1"/>
  <c r="BS971" i="10"/>
  <c r="V352" i="13" s="1"/>
  <c r="J343" i="13"/>
  <c r="BU962" i="10"/>
  <c r="X343" i="13" s="1"/>
  <c r="BD917" i="10"/>
  <c r="G298" i="13" s="1"/>
  <c r="C298" i="13"/>
  <c r="BC917" i="10"/>
  <c r="F298" i="13" s="1"/>
  <c r="BU917" i="10"/>
  <c r="X298" i="13" s="1"/>
  <c r="BA917" i="10"/>
  <c r="D298" i="13" s="1"/>
  <c r="BS917" i="10"/>
  <c r="V298" i="13" s="1"/>
  <c r="BV917" i="10"/>
  <c r="Y298" i="13" s="1"/>
  <c r="BB917" i="10"/>
  <c r="E298" i="13" s="1"/>
  <c r="M273" i="13"/>
  <c r="BV892" i="10"/>
  <c r="Y273" i="13" s="1"/>
  <c r="BW870" i="10"/>
  <c r="AG251" i="13" s="1"/>
  <c r="C251" i="13"/>
  <c r="BA870" i="10"/>
  <c r="D251" i="13" s="1"/>
  <c r="BC870" i="10"/>
  <c r="F251" i="13" s="1"/>
  <c r="BV870" i="10"/>
  <c r="Y251" i="13" s="1"/>
  <c r="BB870" i="10"/>
  <c r="E251" i="13" s="1"/>
  <c r="BS870" i="10"/>
  <c r="V251" i="13" s="1"/>
  <c r="BD870" i="10"/>
  <c r="G251" i="13" s="1"/>
  <c r="BU870" i="10"/>
  <c r="X251" i="13" s="1"/>
  <c r="BU852" i="10"/>
  <c r="X233" i="13" s="1"/>
  <c r="E24" i="12"/>
  <c r="AI110" i="10"/>
  <c r="BW1198" i="10"/>
  <c r="AG579" i="13" s="1"/>
  <c r="BV1198" i="10"/>
  <c r="Y579" i="13" s="1"/>
  <c r="BS1198" i="10"/>
  <c r="V579" i="13" s="1"/>
  <c r="BB1198" i="10"/>
  <c r="E579" i="13" s="1"/>
  <c r="BU1196" i="10"/>
  <c r="X577" i="13" s="1"/>
  <c r="BS1196" i="10"/>
  <c r="V577" i="13" s="1"/>
  <c r="BQ1196" i="10"/>
  <c r="T577" i="13" s="1"/>
  <c r="BB1196" i="10"/>
  <c r="E577" i="13" s="1"/>
  <c r="BS1195" i="10"/>
  <c r="V576" i="13" s="1"/>
  <c r="BT1191" i="10"/>
  <c r="W572" i="13" s="1"/>
  <c r="BQ1191" i="10"/>
  <c r="T572" i="13" s="1"/>
  <c r="BB1191" i="10"/>
  <c r="E572" i="13" s="1"/>
  <c r="BV1189" i="10"/>
  <c r="Y570" i="13" s="1"/>
  <c r="BU1188" i="10"/>
  <c r="X569" i="13" s="1"/>
  <c r="BR1188" i="10"/>
  <c r="U569" i="13" s="1"/>
  <c r="BW1185" i="10"/>
  <c r="AG566" i="13" s="1"/>
  <c r="BB1185" i="10"/>
  <c r="E566" i="13" s="1"/>
  <c r="BU1184" i="10"/>
  <c r="X565" i="13" s="1"/>
  <c r="BW1179" i="10"/>
  <c r="AG560" i="13" s="1"/>
  <c r="BT1179" i="10"/>
  <c r="W560" i="13" s="1"/>
  <c r="BQ1179" i="10"/>
  <c r="T560" i="13" s="1"/>
  <c r="BD1178" i="10"/>
  <c r="G559" i="13" s="1"/>
  <c r="BW1175" i="10"/>
  <c r="AG556" i="13" s="1"/>
  <c r="BV1175" i="10"/>
  <c r="Y556" i="13" s="1"/>
  <c r="BR1175" i="10"/>
  <c r="U556" i="13" s="1"/>
  <c r="BU1168" i="10"/>
  <c r="X549" i="13" s="1"/>
  <c r="BR1168" i="10"/>
  <c r="U549" i="13" s="1"/>
  <c r="BD1168" i="10"/>
  <c r="G549" i="13" s="1"/>
  <c r="BU1167" i="10"/>
  <c r="X548" i="13" s="1"/>
  <c r="BR1167" i="10"/>
  <c r="U548" i="13" s="1"/>
  <c r="BB1167" i="10"/>
  <c r="E548" i="13" s="1"/>
  <c r="BT1166" i="10"/>
  <c r="W547" i="13" s="1"/>
  <c r="BD1166" i="10"/>
  <c r="G547" i="13" s="1"/>
  <c r="BA1164" i="10"/>
  <c r="D545" i="13" s="1"/>
  <c r="BT1164" i="10"/>
  <c r="W545" i="13" s="1"/>
  <c r="BS1156" i="10"/>
  <c r="V537" i="13" s="1"/>
  <c r="BD1156" i="10"/>
  <c r="G537" i="13" s="1"/>
  <c r="BR1156" i="10"/>
  <c r="U537" i="13" s="1"/>
  <c r="BA1154" i="10"/>
  <c r="D535" i="13" s="1"/>
  <c r="BU1154" i="10"/>
  <c r="X535" i="13" s="1"/>
  <c r="C535" i="13"/>
  <c r="BV1151" i="10"/>
  <c r="Y532" i="13" s="1"/>
  <c r="BD1151" i="10"/>
  <c r="G532" i="13" s="1"/>
  <c r="Q531" i="13"/>
  <c r="BK1150" i="10"/>
  <c r="BP1150" i="10"/>
  <c r="S531" i="13" s="1"/>
  <c r="Q527" i="13"/>
  <c r="Q526" i="13"/>
  <c r="BK1145" i="10"/>
  <c r="BP1145" i="10"/>
  <c r="S526" i="13" s="1"/>
  <c r="Q523" i="13"/>
  <c r="BK1142" i="10"/>
  <c r="N523" i="13" s="1"/>
  <c r="BP1142" i="10"/>
  <c r="S523" i="13" s="1"/>
  <c r="BW1129" i="10"/>
  <c r="AG510" i="13" s="1"/>
  <c r="BS1128" i="10"/>
  <c r="V509" i="13" s="1"/>
  <c r="BC1128" i="10"/>
  <c r="F509" i="13" s="1"/>
  <c r="BW1124" i="10"/>
  <c r="AG505" i="13" s="1"/>
  <c r="BD1124" i="10"/>
  <c r="G505" i="13" s="1"/>
  <c r="C502" i="13"/>
  <c r="BA1121" i="10"/>
  <c r="D502" i="13" s="1"/>
  <c r="BC1121" i="10"/>
  <c r="F502" i="13" s="1"/>
  <c r="BR1121" i="10"/>
  <c r="U502" i="13" s="1"/>
  <c r="BW1121" i="10"/>
  <c r="AG502" i="13" s="1"/>
  <c r="BK1113" i="10"/>
  <c r="Q494" i="13"/>
  <c r="BP1113" i="10"/>
  <c r="S494" i="13" s="1"/>
  <c r="BK1111" i="10"/>
  <c r="Q492" i="13"/>
  <c r="BP1111" i="10"/>
  <c r="S492" i="13" s="1"/>
  <c r="C490" i="13"/>
  <c r="BS1109" i="10"/>
  <c r="V490" i="13" s="1"/>
  <c r="BA1109" i="10"/>
  <c r="D490" i="13" s="1"/>
  <c r="BC1109" i="10"/>
  <c r="F490" i="13" s="1"/>
  <c r="BQ1109" i="10"/>
  <c r="T490" i="13" s="1"/>
  <c r="BV1109" i="10"/>
  <c r="Y490" i="13" s="1"/>
  <c r="BW1109" i="10"/>
  <c r="AG490" i="13" s="1"/>
  <c r="BD1109" i="10"/>
  <c r="G490" i="13" s="1"/>
  <c r="BT1109" i="10"/>
  <c r="W490" i="13" s="1"/>
  <c r="BK1106" i="10"/>
  <c r="BP1106" i="10"/>
  <c r="S487" i="13" s="1"/>
  <c r="BK1104" i="10"/>
  <c r="BP1104" i="10"/>
  <c r="S485" i="13" s="1"/>
  <c r="C480" i="13"/>
  <c r="BA1099" i="10"/>
  <c r="D480" i="13" s="1"/>
  <c r="BC1099" i="10"/>
  <c r="F480" i="13" s="1"/>
  <c r="BR1099" i="10"/>
  <c r="U480" i="13" s="1"/>
  <c r="BT1099" i="10"/>
  <c r="W480" i="13" s="1"/>
  <c r="BV1099" i="10"/>
  <c r="Y480" i="13" s="1"/>
  <c r="BW1099" i="10"/>
  <c r="AG480" i="13" s="1"/>
  <c r="BK1093" i="10"/>
  <c r="BM1093" i="10" s="1"/>
  <c r="P474" i="13" s="1"/>
  <c r="BP1093" i="10"/>
  <c r="S474" i="13" s="1"/>
  <c r="Q474" i="13"/>
  <c r="C470" i="13"/>
  <c r="BS1089" i="10"/>
  <c r="V470" i="13" s="1"/>
  <c r="BV1089" i="10"/>
  <c r="Y470" i="13" s="1"/>
  <c r="BW1089" i="10"/>
  <c r="AG470" i="13" s="1"/>
  <c r="BA1089" i="10"/>
  <c r="D470" i="13" s="1"/>
  <c r="BC1089" i="10"/>
  <c r="F470" i="13" s="1"/>
  <c r="BT1089" i="10"/>
  <c r="W470" i="13" s="1"/>
  <c r="BD1089" i="10"/>
  <c r="G470" i="13" s="1"/>
  <c r="BQ1089" i="10"/>
  <c r="T470" i="13" s="1"/>
  <c r="BK1083" i="10"/>
  <c r="BP1083" i="10"/>
  <c r="S464" i="13" s="1"/>
  <c r="Q464" i="13"/>
  <c r="C462" i="13"/>
  <c r="BC1081" i="10"/>
  <c r="F462" i="13" s="1"/>
  <c r="BQ1081" i="10"/>
  <c r="T462" i="13" s="1"/>
  <c r="BS1081" i="10"/>
  <c r="V462" i="13" s="1"/>
  <c r="BU1081" i="10"/>
  <c r="X462" i="13" s="1"/>
  <c r="BA1081" i="10"/>
  <c r="D462" i="13" s="1"/>
  <c r="BD1081" i="10"/>
  <c r="G462" i="13" s="1"/>
  <c r="BB1081" i="10"/>
  <c r="E462" i="13" s="1"/>
  <c r="BR1081" i="10"/>
  <c r="U462" i="13" s="1"/>
  <c r="BT1081" i="10"/>
  <c r="W462" i="13" s="1"/>
  <c r="BV1081" i="10"/>
  <c r="Y462" i="13" s="1"/>
  <c r="C376" i="13"/>
  <c r="BC995" i="10"/>
  <c r="F376" i="13" s="1"/>
  <c r="BU995" i="10"/>
  <c r="X376" i="13" s="1"/>
  <c r="BA995" i="10"/>
  <c r="D376" i="13" s="1"/>
  <c r="BS995" i="10"/>
  <c r="V376" i="13" s="1"/>
  <c r="BV995" i="10"/>
  <c r="Y376" i="13" s="1"/>
  <c r="BD995" i="10"/>
  <c r="G376" i="13" s="1"/>
  <c r="BW995" i="10"/>
  <c r="AG376" i="13" s="1"/>
  <c r="C371" i="13"/>
  <c r="BC990" i="10"/>
  <c r="F371" i="13" s="1"/>
  <c r="BU990" i="10"/>
  <c r="X371" i="13" s="1"/>
  <c r="BA990" i="10"/>
  <c r="D371" i="13" s="1"/>
  <c r="BS990" i="10"/>
  <c r="V371" i="13" s="1"/>
  <c r="BV990" i="10"/>
  <c r="Y371" i="13" s="1"/>
  <c r="BD990" i="10"/>
  <c r="G371" i="13" s="1"/>
  <c r="BW990" i="10"/>
  <c r="AG371" i="13" s="1"/>
  <c r="BV986" i="10"/>
  <c r="Y367" i="13" s="1"/>
  <c r="BW980" i="10"/>
  <c r="AG361" i="13" s="1"/>
  <c r="C361" i="13"/>
  <c r="BC980" i="10"/>
  <c r="F361" i="13" s="1"/>
  <c r="BU980" i="10"/>
  <c r="X361" i="13" s="1"/>
  <c r="BA980" i="10"/>
  <c r="D361" i="13" s="1"/>
  <c r="BD980" i="10"/>
  <c r="G361" i="13" s="1"/>
  <c r="BS980" i="10"/>
  <c r="V361" i="13" s="1"/>
  <c r="BB980" i="10"/>
  <c r="E361" i="13" s="1"/>
  <c r="BV980" i="10"/>
  <c r="Y361" i="13" s="1"/>
  <c r="BW976" i="10"/>
  <c r="AG357" i="13" s="1"/>
  <c r="C357" i="13"/>
  <c r="BC976" i="10"/>
  <c r="F357" i="13" s="1"/>
  <c r="BU976" i="10"/>
  <c r="X357" i="13" s="1"/>
  <c r="BA976" i="10"/>
  <c r="D357" i="13" s="1"/>
  <c r="BD976" i="10"/>
  <c r="G357" i="13" s="1"/>
  <c r="BS976" i="10"/>
  <c r="V357" i="13" s="1"/>
  <c r="BB976" i="10"/>
  <c r="E357" i="13" s="1"/>
  <c r="BV976" i="10"/>
  <c r="Y357" i="13" s="1"/>
  <c r="C333" i="13"/>
  <c r="BC952" i="10"/>
  <c r="F333" i="13" s="1"/>
  <c r="BB952" i="10"/>
  <c r="E333" i="13" s="1"/>
  <c r="BA952" i="10"/>
  <c r="D333" i="13" s="1"/>
  <c r="BV952" i="10"/>
  <c r="Y333" i="13" s="1"/>
  <c r="BW952" i="10"/>
  <c r="AG333" i="13" s="1"/>
  <c r="BS952" i="10"/>
  <c r="V333" i="13" s="1"/>
  <c r="BD952" i="10"/>
  <c r="G333" i="13" s="1"/>
  <c r="K522" i="10"/>
  <c r="AI522" i="10"/>
  <c r="E60" i="10"/>
  <c r="Q60" i="10"/>
  <c r="J645" i="10"/>
  <c r="N645" i="10" s="1"/>
  <c r="P645" i="10" s="1"/>
  <c r="J665" i="10"/>
  <c r="N665" i="10" s="1"/>
  <c r="D665" i="10" s="1"/>
  <c r="O665" i="10" s="1"/>
  <c r="BW1213" i="10"/>
  <c r="AG594" i="13" s="1"/>
  <c r="BC1213" i="10"/>
  <c r="F594" i="13" s="1"/>
  <c r="BW1206" i="10"/>
  <c r="AG587" i="13" s="1"/>
  <c r="BV1206" i="10"/>
  <c r="Y587" i="13" s="1"/>
  <c r="BQ1206" i="10"/>
  <c r="T587" i="13" s="1"/>
  <c r="BC1206" i="10"/>
  <c r="F587" i="13" s="1"/>
  <c r="BU1198" i="10"/>
  <c r="X579" i="13" s="1"/>
  <c r="BR1198" i="10"/>
  <c r="U579" i="13" s="1"/>
  <c r="BD1198" i="10"/>
  <c r="G579" i="13" s="1"/>
  <c r="BW1196" i="10"/>
  <c r="AG577" i="13" s="1"/>
  <c r="BD1196" i="10"/>
  <c r="G577" i="13" s="1"/>
  <c r="BD1195" i="10"/>
  <c r="G576" i="13" s="1"/>
  <c r="BR1189" i="10"/>
  <c r="U570" i="13" s="1"/>
  <c r="BT1188" i="10"/>
  <c r="W569" i="13" s="1"/>
  <c r="BD1188" i="10"/>
  <c r="G569" i="13" s="1"/>
  <c r="BT1187" i="10"/>
  <c r="W568" i="13" s="1"/>
  <c r="BU1186" i="10"/>
  <c r="X567" i="13" s="1"/>
  <c r="BR1186" i="10"/>
  <c r="U567" i="13" s="1"/>
  <c r="BV1185" i="10"/>
  <c r="Y566" i="13" s="1"/>
  <c r="BT1185" i="10"/>
  <c r="W566" i="13" s="1"/>
  <c r="BR1185" i="10"/>
  <c r="U566" i="13" s="1"/>
  <c r="BD1185" i="10"/>
  <c r="G566" i="13" s="1"/>
  <c r="BT1184" i="10"/>
  <c r="W565" i="13" s="1"/>
  <c r="BQ1184" i="10"/>
  <c r="T565" i="13" s="1"/>
  <c r="BC1184" i="10"/>
  <c r="F565" i="13" s="1"/>
  <c r="BU1181" i="10"/>
  <c r="X562" i="13" s="1"/>
  <c r="BV1179" i="10"/>
  <c r="Y560" i="13" s="1"/>
  <c r="BS1179" i="10"/>
  <c r="V560" i="13" s="1"/>
  <c r="BC1179" i="10"/>
  <c r="F560" i="13" s="1"/>
  <c r="BV1178" i="10"/>
  <c r="Y559" i="13" s="1"/>
  <c r="BC1178" i="10"/>
  <c r="F559" i="13" s="1"/>
  <c r="BU1175" i="10"/>
  <c r="X556" i="13" s="1"/>
  <c r="BD1175" i="10"/>
  <c r="G556" i="13" s="1"/>
  <c r="BT1168" i="10"/>
  <c r="W549" i="13" s="1"/>
  <c r="BT1167" i="10"/>
  <c r="W548" i="13" s="1"/>
  <c r="BD1167" i="10"/>
  <c r="G548" i="13" s="1"/>
  <c r="BQ1166" i="10"/>
  <c r="T547" i="13" s="1"/>
  <c r="BS1165" i="10"/>
  <c r="V546" i="13" s="1"/>
  <c r="BU1164" i="10"/>
  <c r="X545" i="13" s="1"/>
  <c r="BQ1164" i="10"/>
  <c r="T545" i="13" s="1"/>
  <c r="BB1164" i="10"/>
  <c r="E545" i="13" s="1"/>
  <c r="BP1151" i="10"/>
  <c r="S532" i="13" s="1"/>
  <c r="BK1151" i="10"/>
  <c r="Q532" i="13"/>
  <c r="BB1150" i="10"/>
  <c r="E531" i="13" s="1"/>
  <c r="BQ1150" i="10"/>
  <c r="T531" i="13" s="1"/>
  <c r="BT1150" i="10"/>
  <c r="W531" i="13" s="1"/>
  <c r="BW1150" i="10"/>
  <c r="AG531" i="13" s="1"/>
  <c r="C531" i="13"/>
  <c r="BD1150" i="10"/>
  <c r="G531" i="13" s="1"/>
  <c r="BU1150" i="10"/>
  <c r="X531" i="13" s="1"/>
  <c r="BR1140" i="10"/>
  <c r="U521" i="13" s="1"/>
  <c r="C521" i="13"/>
  <c r="BT1140" i="10"/>
  <c r="W521" i="13" s="1"/>
  <c r="C520" i="13"/>
  <c r="BW1139" i="10"/>
  <c r="AG520" i="13" s="1"/>
  <c r="BB1136" i="10"/>
  <c r="E517" i="13" s="1"/>
  <c r="BS1136" i="10"/>
  <c r="V517" i="13" s="1"/>
  <c r="BV1136" i="10"/>
  <c r="Y517" i="13" s="1"/>
  <c r="BW1136" i="10"/>
  <c r="AG517" i="13" s="1"/>
  <c r="C517" i="13"/>
  <c r="BQ1136" i="10"/>
  <c r="T517" i="13" s="1"/>
  <c r="BD1133" i="10"/>
  <c r="G514" i="13" s="1"/>
  <c r="BS1133" i="10"/>
  <c r="V514" i="13" s="1"/>
  <c r="C514" i="13"/>
  <c r="BC1133" i="10"/>
  <c r="F514" i="13" s="1"/>
  <c r="BT1133" i="10"/>
  <c r="W514" i="13" s="1"/>
  <c r="Q513" i="13"/>
  <c r="Q510" i="13"/>
  <c r="BK1129" i="10"/>
  <c r="BP1129" i="10"/>
  <c r="S510" i="13" s="1"/>
  <c r="BB1129" i="10"/>
  <c r="E510" i="13" s="1"/>
  <c r="BV1128" i="10"/>
  <c r="Y509" i="13" s="1"/>
  <c r="BR1128" i="10"/>
  <c r="U509" i="13" s="1"/>
  <c r="Q509" i="13"/>
  <c r="BB1128" i="10"/>
  <c r="E509" i="13" s="1"/>
  <c r="C507" i="13"/>
  <c r="BS1126" i="10"/>
  <c r="V507" i="13" s="1"/>
  <c r="BT1126" i="10"/>
  <c r="W507" i="13" s="1"/>
  <c r="BK1124" i="10"/>
  <c r="BP1124" i="10"/>
  <c r="S505" i="13" s="1"/>
  <c r="Q505" i="13"/>
  <c r="BQ1122" i="10"/>
  <c r="T503" i="13" s="1"/>
  <c r="BS1122" i="10"/>
  <c r="V503" i="13" s="1"/>
  <c r="BU1122" i="10"/>
  <c r="X503" i="13" s="1"/>
  <c r="C503" i="13"/>
  <c r="BR1122" i="10"/>
  <c r="U503" i="13" s="1"/>
  <c r="BT1122" i="10"/>
  <c r="W503" i="13" s="1"/>
  <c r="BV1122" i="10"/>
  <c r="Y503" i="13" s="1"/>
  <c r="BT1121" i="10"/>
  <c r="W502" i="13" s="1"/>
  <c r="Q502" i="13"/>
  <c r="C492" i="13"/>
  <c r="BQ1111" i="10"/>
  <c r="T492" i="13" s="1"/>
  <c r="BS1111" i="10"/>
  <c r="V492" i="13" s="1"/>
  <c r="BU1111" i="10"/>
  <c r="X492" i="13" s="1"/>
  <c r="BA1111" i="10"/>
  <c r="D492" i="13" s="1"/>
  <c r="BC1111" i="10"/>
  <c r="F492" i="13" s="1"/>
  <c r="BR1111" i="10"/>
  <c r="U492" i="13" s="1"/>
  <c r="BT1111" i="10"/>
  <c r="W492" i="13" s="1"/>
  <c r="BV1111" i="10"/>
  <c r="Y492" i="13" s="1"/>
  <c r="C487" i="13"/>
  <c r="BA1106" i="10"/>
  <c r="D487" i="13" s="1"/>
  <c r="BC1106" i="10"/>
  <c r="F487" i="13" s="1"/>
  <c r="BR1106" i="10"/>
  <c r="U487" i="13" s="1"/>
  <c r="BT1106" i="10"/>
  <c r="W487" i="13" s="1"/>
  <c r="BV1106" i="10"/>
  <c r="Y487" i="13" s="1"/>
  <c r="BW1106" i="10"/>
  <c r="AG487" i="13" s="1"/>
  <c r="BU1099" i="10"/>
  <c r="X480" i="13" s="1"/>
  <c r="Q480" i="13"/>
  <c r="C474" i="13"/>
  <c r="BR1093" i="10"/>
  <c r="U474" i="13" s="1"/>
  <c r="BT1093" i="10"/>
  <c r="W474" i="13" s="1"/>
  <c r="BV1093" i="10"/>
  <c r="Y474" i="13" s="1"/>
  <c r="BA1093" i="10"/>
  <c r="D474" i="13" s="1"/>
  <c r="BC1093" i="10"/>
  <c r="F474" i="13" s="1"/>
  <c r="BW1093" i="10"/>
  <c r="AG474" i="13" s="1"/>
  <c r="BQ1093" i="10"/>
  <c r="T474" i="13" s="1"/>
  <c r="BS1093" i="10"/>
  <c r="V474" i="13" s="1"/>
  <c r="BU1093" i="10"/>
  <c r="X474" i="13" s="1"/>
  <c r="C464" i="13"/>
  <c r="BR1083" i="10"/>
  <c r="U464" i="13" s="1"/>
  <c r="BT1083" i="10"/>
  <c r="W464" i="13" s="1"/>
  <c r="BV1083" i="10"/>
  <c r="Y464" i="13" s="1"/>
  <c r="BA1083" i="10"/>
  <c r="D464" i="13" s="1"/>
  <c r="BC1083" i="10"/>
  <c r="F464" i="13" s="1"/>
  <c r="BW1083" i="10"/>
  <c r="AG464" i="13" s="1"/>
  <c r="BQ1083" i="10"/>
  <c r="T464" i="13" s="1"/>
  <c r="BS1083" i="10"/>
  <c r="V464" i="13" s="1"/>
  <c r="BU1083" i="10"/>
  <c r="X464" i="13" s="1"/>
  <c r="C452" i="13"/>
  <c r="BC1071" i="10"/>
  <c r="F452" i="13" s="1"/>
  <c r="BA1071" i="10"/>
  <c r="BD1071" i="10"/>
  <c r="G452" i="13" s="1"/>
  <c r="BS1071" i="10"/>
  <c r="V452" i="13" s="1"/>
  <c r="BU1071" i="10"/>
  <c r="X452" i="13" s="1"/>
  <c r="BB1071" i="10"/>
  <c r="E452" i="13" s="1"/>
  <c r="C446" i="13"/>
  <c r="BC1065" i="10"/>
  <c r="F446" i="13" s="1"/>
  <c r="BA1065" i="10"/>
  <c r="D446" i="13" s="1"/>
  <c r="BD1065" i="10"/>
  <c r="G446" i="13" s="1"/>
  <c r="BS1065" i="10"/>
  <c r="V446" i="13" s="1"/>
  <c r="BU1065" i="10"/>
  <c r="X446" i="13" s="1"/>
  <c r="BB1065" i="10"/>
  <c r="E446" i="13" s="1"/>
  <c r="C444" i="13"/>
  <c r="BD1063" i="10"/>
  <c r="G444" i="13" s="1"/>
  <c r="BU941" i="10"/>
  <c r="X322" i="13" s="1"/>
  <c r="C322" i="13"/>
  <c r="BC941" i="10"/>
  <c r="F322" i="13" s="1"/>
  <c r="BB941" i="10"/>
  <c r="E322" i="13" s="1"/>
  <c r="BA941" i="10"/>
  <c r="D322" i="13" s="1"/>
  <c r="BV941" i="10"/>
  <c r="Y322" i="13" s="1"/>
  <c r="BS941" i="10"/>
  <c r="V322" i="13" s="1"/>
  <c r="BD941" i="10"/>
  <c r="G322" i="13" s="1"/>
  <c r="BU1116" i="10"/>
  <c r="X497" i="13" s="1"/>
  <c r="BS1116" i="10"/>
  <c r="V497" i="13" s="1"/>
  <c r="BQ1116" i="10"/>
  <c r="T497" i="13" s="1"/>
  <c r="BC1116" i="10"/>
  <c r="F497" i="13" s="1"/>
  <c r="C497" i="13"/>
  <c r="BS1113" i="10"/>
  <c r="V494" i="13" s="1"/>
  <c r="BC1113" i="10"/>
  <c r="F494" i="13" s="1"/>
  <c r="C494" i="13"/>
  <c r="Q490" i="13"/>
  <c r="BK1109" i="10"/>
  <c r="BT1108" i="10"/>
  <c r="W489" i="13" s="1"/>
  <c r="BC1108" i="10"/>
  <c r="F489" i="13" s="1"/>
  <c r="BU1107" i="10"/>
  <c r="X488" i="13" s="1"/>
  <c r="BB1107" i="10"/>
  <c r="E488" i="13" s="1"/>
  <c r="C486" i="13"/>
  <c r="BW1104" i="10"/>
  <c r="AG485" i="13" s="1"/>
  <c r="BC1104" i="10"/>
  <c r="F485" i="13" s="1"/>
  <c r="C485" i="13"/>
  <c r="BT1102" i="10"/>
  <c r="W483" i="13" s="1"/>
  <c r="BQ1102" i="10"/>
  <c r="T483" i="13" s="1"/>
  <c r="BC1102" i="10"/>
  <c r="F483" i="13" s="1"/>
  <c r="C483" i="13"/>
  <c r="BV1100" i="10"/>
  <c r="Y481" i="13" s="1"/>
  <c r="BT1100" i="10"/>
  <c r="W481" i="13" s="1"/>
  <c r="BR1100" i="10"/>
  <c r="U481" i="13" s="1"/>
  <c r="BP1100" i="10"/>
  <c r="S481" i="13" s="1"/>
  <c r="BK1100" i="10"/>
  <c r="N481" i="13" s="1"/>
  <c r="C481" i="13"/>
  <c r="BS1098" i="10"/>
  <c r="V479" i="13" s="1"/>
  <c r="BP1098" i="10"/>
  <c r="S479" i="13" s="1"/>
  <c r="BK1098" i="10"/>
  <c r="C479" i="13"/>
  <c r="BW1097" i="10"/>
  <c r="AG478" i="13" s="1"/>
  <c r="BS1097" i="10"/>
  <c r="V478" i="13" s="1"/>
  <c r="BP1097" i="10"/>
  <c r="S478" i="13" s="1"/>
  <c r="BK1097" i="10"/>
  <c r="BM1097" i="10" s="1"/>
  <c r="P478" i="13" s="1"/>
  <c r="C478" i="13"/>
  <c r="BD1090" i="10"/>
  <c r="G471" i="13" s="1"/>
  <c r="C469" i="13"/>
  <c r="BW1087" i="10"/>
  <c r="AG468" i="13" s="1"/>
  <c r="BC1087" i="10"/>
  <c r="F468" i="13" s="1"/>
  <c r="Q467" i="13"/>
  <c r="BK1086" i="10"/>
  <c r="BT1084" i="10"/>
  <c r="W465" i="13" s="1"/>
  <c r="BR1084" i="10"/>
  <c r="U465" i="13" s="1"/>
  <c r="N465" i="13"/>
  <c r="BC1084" i="10"/>
  <c r="F465" i="13" s="1"/>
  <c r="BP1081" i="10"/>
  <c r="S462" i="13" s="1"/>
  <c r="BK1081" i="10"/>
  <c r="N461" i="13"/>
  <c r="BD1072" i="10"/>
  <c r="G453" i="13" s="1"/>
  <c r="BC1070" i="10"/>
  <c r="F451" i="13" s="1"/>
  <c r="C451" i="13"/>
  <c r="BU1064" i="10"/>
  <c r="X445" i="13" s="1"/>
  <c r="BC1064" i="10"/>
  <c r="F445" i="13" s="1"/>
  <c r="C445" i="13"/>
  <c r="BU1052" i="10"/>
  <c r="X433" i="13" s="1"/>
  <c r="BC1052" i="10"/>
  <c r="F433" i="13" s="1"/>
  <c r="C433" i="13"/>
  <c r="BC1050" i="10"/>
  <c r="F431" i="13" s="1"/>
  <c r="BB1049" i="10"/>
  <c r="E430" i="13" s="1"/>
  <c r="BC1045" i="10"/>
  <c r="F426" i="13" s="1"/>
  <c r="BV1040" i="10"/>
  <c r="Y421" i="13" s="1"/>
  <c r="BC1040" i="10"/>
  <c r="F421" i="13" s="1"/>
  <c r="BV1038" i="10"/>
  <c r="Y419" i="13" s="1"/>
  <c r="BC1038" i="10"/>
  <c r="F419" i="13" s="1"/>
  <c r="BU1034" i="10"/>
  <c r="X415" i="13" s="1"/>
  <c r="BC1034" i="10"/>
  <c r="F415" i="13" s="1"/>
  <c r="BC1032" i="10"/>
  <c r="F413" i="13" s="1"/>
  <c r="BU1026" i="10"/>
  <c r="X407" i="13" s="1"/>
  <c r="BC1026" i="10"/>
  <c r="F407" i="13" s="1"/>
  <c r="C407" i="13"/>
  <c r="BU1021" i="10"/>
  <c r="X402" i="13" s="1"/>
  <c r="BC1021" i="10"/>
  <c r="F402" i="13" s="1"/>
  <c r="C402" i="13"/>
  <c r="BV1020" i="10"/>
  <c r="Y401" i="13" s="1"/>
  <c r="BC1020" i="10"/>
  <c r="F401" i="13" s="1"/>
  <c r="BV1016" i="10"/>
  <c r="Y397" i="13" s="1"/>
  <c r="BC1016" i="10"/>
  <c r="F397" i="13" s="1"/>
  <c r="C390" i="13"/>
  <c r="BV1008" i="10"/>
  <c r="Y389" i="13" s="1"/>
  <c r="BS1008" i="10"/>
  <c r="V389" i="13" s="1"/>
  <c r="BC1004" i="10"/>
  <c r="F385" i="13" s="1"/>
  <c r="C385" i="13"/>
  <c r="BC994" i="10"/>
  <c r="F375" i="13" s="1"/>
  <c r="BC992" i="10"/>
  <c r="F373" i="13" s="1"/>
  <c r="BU989" i="10"/>
  <c r="X370" i="13" s="1"/>
  <c r="BS989" i="10"/>
  <c r="V370" i="13" s="1"/>
  <c r="BD989" i="10"/>
  <c r="G370" i="13" s="1"/>
  <c r="BA983" i="10"/>
  <c r="D364" i="13" s="1"/>
  <c r="BD983" i="10"/>
  <c r="G364" i="13" s="1"/>
  <c r="BS983" i="10"/>
  <c r="V364" i="13" s="1"/>
  <c r="BU983" i="10"/>
  <c r="X364" i="13" s="1"/>
  <c r="BD981" i="10"/>
  <c r="G362" i="13" s="1"/>
  <c r="BU978" i="10"/>
  <c r="X359" i="13" s="1"/>
  <c r="BC978" i="10"/>
  <c r="F359" i="13" s="1"/>
  <c r="C359" i="13"/>
  <c r="BD977" i="10"/>
  <c r="G358" i="13" s="1"/>
  <c r="BD974" i="10"/>
  <c r="G355" i="13" s="1"/>
  <c r="BW965" i="10"/>
  <c r="AG346" i="13" s="1"/>
  <c r="BV965" i="10"/>
  <c r="Y346" i="13" s="1"/>
  <c r="C345" i="13"/>
  <c r="BC964" i="10"/>
  <c r="F345" i="13" s="1"/>
  <c r="BU964" i="10"/>
  <c r="X345" i="13" s="1"/>
  <c r="BD964" i="10"/>
  <c r="G345" i="13" s="1"/>
  <c r="BW964" i="10"/>
  <c r="AG345" i="13" s="1"/>
  <c r="BU957" i="10"/>
  <c r="X338" i="13" s="1"/>
  <c r="C338" i="13"/>
  <c r="BC957" i="10"/>
  <c r="F338" i="13" s="1"/>
  <c r="BB957" i="10"/>
  <c r="E338" i="13" s="1"/>
  <c r="BS951" i="10"/>
  <c r="V332" i="13" s="1"/>
  <c r="BD942" i="10"/>
  <c r="G323" i="13" s="1"/>
  <c r="C323" i="13"/>
  <c r="BC942" i="10"/>
  <c r="F323" i="13" s="1"/>
  <c r="BU942" i="10"/>
  <c r="X323" i="13" s="1"/>
  <c r="BB938" i="10"/>
  <c r="E319" i="13" s="1"/>
  <c r="C319" i="13"/>
  <c r="BC938" i="10"/>
  <c r="F319" i="13" s="1"/>
  <c r="BB925" i="10"/>
  <c r="E306" i="13" s="1"/>
  <c r="C306" i="13"/>
  <c r="BC925" i="10"/>
  <c r="F306" i="13" s="1"/>
  <c r="BA925" i="10"/>
  <c r="D306" i="13" s="1"/>
  <c r="BD925" i="10"/>
  <c r="G306" i="13" s="1"/>
  <c r="BS925" i="10"/>
  <c r="V306" i="13" s="1"/>
  <c r="BU925" i="10"/>
  <c r="X306" i="13" s="1"/>
  <c r="BD920" i="10"/>
  <c r="G301" i="13" s="1"/>
  <c r="BW920" i="10"/>
  <c r="AG301" i="13" s="1"/>
  <c r="C301" i="13"/>
  <c r="BC920" i="10"/>
  <c r="F301" i="13" s="1"/>
  <c r="BU920" i="10"/>
  <c r="X301" i="13" s="1"/>
  <c r="BA920" i="10"/>
  <c r="D301" i="13" s="1"/>
  <c r="BS920" i="10"/>
  <c r="V301" i="13" s="1"/>
  <c r="BV920" i="10"/>
  <c r="Y301" i="13" s="1"/>
  <c r="C295" i="13"/>
  <c r="BC914" i="10"/>
  <c r="F295" i="13" s="1"/>
  <c r="BS914" i="10"/>
  <c r="V295" i="13" s="1"/>
  <c r="BV914" i="10"/>
  <c r="Y295" i="13" s="1"/>
  <c r="BA914" i="10"/>
  <c r="D295" i="13" s="1"/>
  <c r="BD914" i="10"/>
  <c r="G295" i="13" s="1"/>
  <c r="BB901" i="10"/>
  <c r="E282" i="13" s="1"/>
  <c r="BU901" i="10"/>
  <c r="X282" i="13" s="1"/>
  <c r="C282" i="13"/>
  <c r="BD901" i="10"/>
  <c r="G282" i="13" s="1"/>
  <c r="BA901" i="10"/>
  <c r="D282" i="13" s="1"/>
  <c r="BW868" i="10"/>
  <c r="AG249" i="13" s="1"/>
  <c r="C249" i="13"/>
  <c r="BA868" i="10"/>
  <c r="D249" i="13" s="1"/>
  <c r="BC868" i="10"/>
  <c r="F249" i="13" s="1"/>
  <c r="BV868" i="10"/>
  <c r="Y249" i="13" s="1"/>
  <c r="BS866" i="10"/>
  <c r="V247" i="13" s="1"/>
  <c r="BB863" i="10"/>
  <c r="E244" i="13" s="1"/>
  <c r="BU863" i="10"/>
  <c r="X244" i="13" s="1"/>
  <c r="C244" i="13"/>
  <c r="BD863" i="10"/>
  <c r="G244" i="13" s="1"/>
  <c r="BA863" i="10"/>
  <c r="D244" i="13" s="1"/>
  <c r="BD861" i="10"/>
  <c r="G242" i="13" s="1"/>
  <c r="C242" i="13"/>
  <c r="BU861" i="10"/>
  <c r="X242" i="13" s="1"/>
  <c r="BA861" i="10"/>
  <c r="D242" i="13" s="1"/>
  <c r="BC861" i="10"/>
  <c r="F242" i="13" s="1"/>
  <c r="BS861" i="10"/>
  <c r="V242" i="13" s="1"/>
  <c r="BV861" i="10"/>
  <c r="Y242" i="13" s="1"/>
  <c r="M241" i="13"/>
  <c r="BV860" i="10"/>
  <c r="Y241" i="13" s="1"/>
  <c r="C229" i="13"/>
  <c r="BB848" i="10"/>
  <c r="E229" i="13" s="1"/>
  <c r="BA848" i="10"/>
  <c r="D229" i="13" s="1"/>
  <c r="BS848" i="10"/>
  <c r="V229" i="13" s="1"/>
  <c r="BV848" i="10"/>
  <c r="Y229" i="13" s="1"/>
  <c r="BD848" i="10"/>
  <c r="G229" i="13" s="1"/>
  <c r="BW848" i="10"/>
  <c r="AG229" i="13" s="1"/>
  <c r="BD984" i="10"/>
  <c r="G365" i="13" s="1"/>
  <c r="BW984" i="10"/>
  <c r="AG365" i="13" s="1"/>
  <c r="C355" i="13"/>
  <c r="BC974" i="10"/>
  <c r="F355" i="13" s="1"/>
  <c r="BU974" i="10"/>
  <c r="X355" i="13" s="1"/>
  <c r="BB965" i="10"/>
  <c r="E346" i="13" s="1"/>
  <c r="C346" i="13"/>
  <c r="BC965" i="10"/>
  <c r="F346" i="13" s="1"/>
  <c r="C340" i="13"/>
  <c r="BC959" i="10"/>
  <c r="F340" i="13" s="1"/>
  <c r="BS959" i="10"/>
  <c r="V340" i="13" s="1"/>
  <c r="BB959" i="10"/>
  <c r="E340" i="13" s="1"/>
  <c r="BU959" i="10"/>
  <c r="X340" i="13" s="1"/>
  <c r="BD958" i="10"/>
  <c r="G339" i="13" s="1"/>
  <c r="BC958" i="10"/>
  <c r="F339" i="13" s="1"/>
  <c r="BU958" i="10"/>
  <c r="X339" i="13" s="1"/>
  <c r="M300" i="13"/>
  <c r="BV919" i="10"/>
  <c r="Y300" i="13" s="1"/>
  <c r="BB906" i="10"/>
  <c r="E287" i="13" s="1"/>
  <c r="BU906" i="10"/>
  <c r="X287" i="13" s="1"/>
  <c r="C287" i="13"/>
  <c r="BD906" i="10"/>
  <c r="G287" i="13" s="1"/>
  <c r="BA906" i="10"/>
  <c r="D287" i="13" s="1"/>
  <c r="BB894" i="10"/>
  <c r="E275" i="13" s="1"/>
  <c r="BU894" i="10"/>
  <c r="X275" i="13" s="1"/>
  <c r="C275" i="13"/>
  <c r="BD894" i="10"/>
  <c r="G275" i="13" s="1"/>
  <c r="BA894" i="10"/>
  <c r="D275" i="13" s="1"/>
  <c r="BB891" i="10"/>
  <c r="E272" i="13" s="1"/>
  <c r="BU891" i="10"/>
  <c r="X272" i="13" s="1"/>
  <c r="C272" i="13"/>
  <c r="BD891" i="10"/>
  <c r="G272" i="13" s="1"/>
  <c r="BA891" i="10"/>
  <c r="U270" i="13"/>
  <c r="BV889" i="10"/>
  <c r="Y270" i="13" s="1"/>
  <c r="BW866" i="10"/>
  <c r="AG247" i="13" s="1"/>
  <c r="C247" i="13"/>
  <c r="BA866" i="10"/>
  <c r="D247" i="13" s="1"/>
  <c r="BC866" i="10"/>
  <c r="F247" i="13" s="1"/>
  <c r="BV866" i="10"/>
  <c r="Y247" i="13" s="1"/>
  <c r="C225" i="13"/>
  <c r="BB844" i="10"/>
  <c r="E225" i="13" s="1"/>
  <c r="BA844" i="10"/>
  <c r="D225" i="13" s="1"/>
  <c r="BS844" i="10"/>
  <c r="V225" i="13" s="1"/>
  <c r="BV844" i="10"/>
  <c r="Y225" i="13" s="1"/>
  <c r="BD844" i="10"/>
  <c r="G225" i="13" s="1"/>
  <c r="BW844" i="10"/>
  <c r="AG225" i="13" s="1"/>
  <c r="U215" i="13"/>
  <c r="BV834" i="10"/>
  <c r="Y215" i="13" s="1"/>
  <c r="BW1155" i="10"/>
  <c r="AG536" i="13" s="1"/>
  <c r="BS1155" i="10"/>
  <c r="V536" i="13" s="1"/>
  <c r="BT1146" i="10"/>
  <c r="W527" i="13" s="1"/>
  <c r="BC1146" i="10"/>
  <c r="F527" i="13" s="1"/>
  <c r="BW1144" i="10"/>
  <c r="AG525" i="13" s="1"/>
  <c r="BV1144" i="10"/>
  <c r="Y525" i="13" s="1"/>
  <c r="BQ1144" i="10"/>
  <c r="T525" i="13" s="1"/>
  <c r="BC1144" i="10"/>
  <c r="F525" i="13" s="1"/>
  <c r="BU1131" i="10"/>
  <c r="X512" i="13" s="1"/>
  <c r="BC1131" i="10"/>
  <c r="F512" i="13" s="1"/>
  <c r="BS1130" i="10"/>
  <c r="V511" i="13" s="1"/>
  <c r="BW1120" i="10"/>
  <c r="AG501" i="13" s="1"/>
  <c r="BQ1120" i="10"/>
  <c r="T501" i="13" s="1"/>
  <c r="BC1120" i="10"/>
  <c r="F501" i="13" s="1"/>
  <c r="BW1118" i="10"/>
  <c r="AG499" i="13" s="1"/>
  <c r="BV1118" i="10"/>
  <c r="Y499" i="13" s="1"/>
  <c r="BQ1118" i="10"/>
  <c r="T499" i="13" s="1"/>
  <c r="BV1116" i="10"/>
  <c r="Y497" i="13" s="1"/>
  <c r="BT1116" i="10"/>
  <c r="W497" i="13" s="1"/>
  <c r="BR1116" i="10"/>
  <c r="U497" i="13" s="1"/>
  <c r="BW1114" i="10"/>
  <c r="AG495" i="13" s="1"/>
  <c r="BT1114" i="10"/>
  <c r="W495" i="13" s="1"/>
  <c r="BQ1114" i="10"/>
  <c r="T495" i="13" s="1"/>
  <c r="BT1113" i="10"/>
  <c r="W494" i="13" s="1"/>
  <c r="BU1112" i="10"/>
  <c r="X493" i="13" s="1"/>
  <c r="BR1112" i="10"/>
  <c r="U493" i="13" s="1"/>
  <c r="BC1112" i="10"/>
  <c r="F493" i="13" s="1"/>
  <c r="BR1107" i="10"/>
  <c r="U488" i="13" s="1"/>
  <c r="BU1102" i="10"/>
  <c r="X483" i="13" s="1"/>
  <c r="BS1102" i="10"/>
  <c r="V483" i="13" s="1"/>
  <c r="BU1100" i="10"/>
  <c r="X481" i="13" s="1"/>
  <c r="BS1100" i="10"/>
  <c r="V481" i="13" s="1"/>
  <c r="BU1097" i="10"/>
  <c r="X478" i="13" s="1"/>
  <c r="BW1064" i="10"/>
  <c r="AG445" i="13" s="1"/>
  <c r="BC1057" i="10"/>
  <c r="F438" i="13" s="1"/>
  <c r="BW1052" i="10"/>
  <c r="AG433" i="13" s="1"/>
  <c r="BV1034" i="10"/>
  <c r="Y415" i="13" s="1"/>
  <c r="BU984" i="10"/>
  <c r="X365" i="13" s="1"/>
  <c r="BB984" i="10"/>
  <c r="E365" i="13" s="1"/>
  <c r="BB983" i="10"/>
  <c r="E364" i="13" s="1"/>
  <c r="BV978" i="10"/>
  <c r="Y359" i="13" s="1"/>
  <c r="BB978" i="10"/>
  <c r="E359" i="13" s="1"/>
  <c r="BA975" i="10"/>
  <c r="D356" i="13" s="1"/>
  <c r="BD975" i="10"/>
  <c r="G356" i="13" s="1"/>
  <c r="BS975" i="10"/>
  <c r="V356" i="13" s="1"/>
  <c r="BU975" i="10"/>
  <c r="X356" i="13" s="1"/>
  <c r="BV974" i="10"/>
  <c r="Y355" i="13" s="1"/>
  <c r="BB974" i="10"/>
  <c r="E355" i="13" s="1"/>
  <c r="BD965" i="10"/>
  <c r="G346" i="13" s="1"/>
  <c r="BU960" i="10"/>
  <c r="X341" i="13" s="1"/>
  <c r="J341" i="13"/>
  <c r="BV959" i="10"/>
  <c r="Y340" i="13" s="1"/>
  <c r="BD959" i="10"/>
  <c r="G340" i="13" s="1"/>
  <c r="BB955" i="10"/>
  <c r="E336" i="13" s="1"/>
  <c r="C336" i="13"/>
  <c r="BC955" i="10"/>
  <c r="F336" i="13" s="1"/>
  <c r="BD951" i="10"/>
  <c r="G332" i="13" s="1"/>
  <c r="BW951" i="10"/>
  <c r="AG332" i="13" s="1"/>
  <c r="C332" i="13"/>
  <c r="BC951" i="10"/>
  <c r="F332" i="13" s="1"/>
  <c r="BU951" i="10"/>
  <c r="X332" i="13" s="1"/>
  <c r="BS938" i="10"/>
  <c r="V319" i="13" s="1"/>
  <c r="BB933" i="10"/>
  <c r="E314" i="13" s="1"/>
  <c r="C314" i="13"/>
  <c r="BC933" i="10"/>
  <c r="F314" i="13" s="1"/>
  <c r="BA933" i="10"/>
  <c r="D314" i="13" s="1"/>
  <c r="BD933" i="10"/>
  <c r="G314" i="13" s="1"/>
  <c r="BS933" i="10"/>
  <c r="V314" i="13" s="1"/>
  <c r="BU933" i="10"/>
  <c r="X314" i="13" s="1"/>
  <c r="BD928" i="10"/>
  <c r="G309" i="13" s="1"/>
  <c r="BW928" i="10"/>
  <c r="AG309" i="13" s="1"/>
  <c r="C309" i="13"/>
  <c r="BC928" i="10"/>
  <c r="F309" i="13" s="1"/>
  <c r="BU928" i="10"/>
  <c r="X309" i="13" s="1"/>
  <c r="BA928" i="10"/>
  <c r="D309" i="13" s="1"/>
  <c r="BS928" i="10"/>
  <c r="V309" i="13" s="1"/>
  <c r="BV928" i="10"/>
  <c r="Y309" i="13" s="1"/>
  <c r="BW906" i="10"/>
  <c r="AG287" i="13" s="1"/>
  <c r="BV906" i="10"/>
  <c r="Y287" i="13" s="1"/>
  <c r="BW894" i="10"/>
  <c r="AG275" i="13" s="1"/>
  <c r="BV894" i="10"/>
  <c r="Y275" i="13" s="1"/>
  <c r="BV891" i="10"/>
  <c r="Y272" i="13" s="1"/>
  <c r="BB884" i="10"/>
  <c r="E265" i="13" s="1"/>
  <c r="BU884" i="10"/>
  <c r="X265" i="13" s="1"/>
  <c r="C265" i="13"/>
  <c r="BD884" i="10"/>
  <c r="G265" i="13" s="1"/>
  <c r="BA884" i="10"/>
  <c r="D265" i="13" s="1"/>
  <c r="BB880" i="10"/>
  <c r="E261" i="13" s="1"/>
  <c r="BU880" i="10"/>
  <c r="X261" i="13" s="1"/>
  <c r="C261" i="13"/>
  <c r="BD880" i="10"/>
  <c r="G261" i="13" s="1"/>
  <c r="BA880" i="10"/>
  <c r="D261" i="13" s="1"/>
  <c r="BB876" i="10"/>
  <c r="E257" i="13" s="1"/>
  <c r="BU876" i="10"/>
  <c r="X257" i="13" s="1"/>
  <c r="C257" i="13"/>
  <c r="BD876" i="10"/>
  <c r="G257" i="13" s="1"/>
  <c r="BA876" i="10"/>
  <c r="D257" i="13" s="1"/>
  <c r="BB872" i="10"/>
  <c r="E253" i="13" s="1"/>
  <c r="BU872" i="10"/>
  <c r="X253" i="13" s="1"/>
  <c r="C253" i="13"/>
  <c r="BD872" i="10"/>
  <c r="G253" i="13" s="1"/>
  <c r="BA872" i="10"/>
  <c r="D253" i="13" s="1"/>
  <c r="BU866" i="10"/>
  <c r="X247" i="13" s="1"/>
  <c r="BW864" i="10"/>
  <c r="AG245" i="13" s="1"/>
  <c r="C245" i="13"/>
  <c r="BA864" i="10"/>
  <c r="D245" i="13" s="1"/>
  <c r="BC864" i="10"/>
  <c r="F245" i="13" s="1"/>
  <c r="BV864" i="10"/>
  <c r="Y245" i="13" s="1"/>
  <c r="C221" i="13"/>
  <c r="BB840" i="10"/>
  <c r="E221" i="13" s="1"/>
  <c r="BA840" i="10"/>
  <c r="D221" i="13" s="1"/>
  <c r="BS840" i="10"/>
  <c r="V221" i="13" s="1"/>
  <c r="BV840" i="10"/>
  <c r="Y221" i="13" s="1"/>
  <c r="BD840" i="10"/>
  <c r="G221" i="13" s="1"/>
  <c r="BW840" i="10"/>
  <c r="AG221" i="13" s="1"/>
  <c r="BA821" i="10"/>
  <c r="D202" i="13" s="1"/>
  <c r="BB821" i="10"/>
  <c r="E202" i="13" s="1"/>
  <c r="BU821" i="10"/>
  <c r="X202" i="13" s="1"/>
  <c r="C201" i="13"/>
  <c r="BD820" i="10"/>
  <c r="G201" i="13" s="1"/>
  <c r="BA820" i="10"/>
  <c r="D201" i="13" s="1"/>
  <c r="C196" i="13"/>
  <c r="BA815" i="10"/>
  <c r="D196" i="13" s="1"/>
  <c r="BC815" i="10"/>
  <c r="F196" i="13" s="1"/>
  <c r="BV815" i="10"/>
  <c r="Y196" i="13" s="1"/>
  <c r="BA814" i="10"/>
  <c r="D195" i="13" s="1"/>
  <c r="BW814" i="10"/>
  <c r="AG195" i="13" s="1"/>
  <c r="BB814" i="10"/>
  <c r="E195" i="13" s="1"/>
  <c r="BD814" i="10"/>
  <c r="G195" i="13" s="1"/>
  <c r="BS814" i="10"/>
  <c r="V195" i="13" s="1"/>
  <c r="BU814" i="10"/>
  <c r="X195" i="13" s="1"/>
  <c r="C103" i="13"/>
  <c r="BE722" i="10"/>
  <c r="H103" i="13" s="1"/>
  <c r="BJ722" i="10"/>
  <c r="BS722" i="10"/>
  <c r="V103" i="13" s="1"/>
  <c r="BA722" i="10"/>
  <c r="D103" i="13" s="1"/>
  <c r="BC722" i="10"/>
  <c r="F103" i="13" s="1"/>
  <c r="BQ722" i="10"/>
  <c r="T103" i="13" s="1"/>
  <c r="BD722" i="10"/>
  <c r="G103" i="13" s="1"/>
  <c r="BF722" i="10"/>
  <c r="I103" i="13" s="1"/>
  <c r="BN722" i="10"/>
  <c r="BB722" i="10"/>
  <c r="E103" i="13" s="1"/>
  <c r="BO722" i="10"/>
  <c r="C60" i="13"/>
  <c r="BD679" i="10"/>
  <c r="G60" i="13" s="1"/>
  <c r="BJ679" i="10"/>
  <c r="BA679" i="10"/>
  <c r="BE679" i="10"/>
  <c r="BO679" i="10"/>
  <c r="BS679" i="10"/>
  <c r="V60" i="13" s="1"/>
  <c r="BB679" i="10"/>
  <c r="E60" i="13" s="1"/>
  <c r="BC679" i="10"/>
  <c r="F60" i="13" s="1"/>
  <c r="BN679" i="10"/>
  <c r="Q60" i="13" s="1"/>
  <c r="BQ679" i="10"/>
  <c r="T60" i="13" s="1"/>
  <c r="BF679" i="10"/>
  <c r="I60" i="13" s="1"/>
  <c r="BB658" i="10"/>
  <c r="E39" i="13" s="1"/>
  <c r="BG658" i="10"/>
  <c r="J39" i="13" s="1"/>
  <c r="BL658" i="10"/>
  <c r="O39" i="13" s="1"/>
  <c r="BN658" i="10"/>
  <c r="Q39" i="13" s="1"/>
  <c r="BP658" i="10"/>
  <c r="S39" i="13" s="1"/>
  <c r="BV658" i="10"/>
  <c r="Y39" i="13" s="1"/>
  <c r="C39" i="13"/>
  <c r="BC658" i="10"/>
  <c r="F39" i="13" s="1"/>
  <c r="BF658" i="10"/>
  <c r="I39" i="13" s="1"/>
  <c r="BM658" i="10"/>
  <c r="P39" i="13" s="1"/>
  <c r="BO658" i="10"/>
  <c r="R39" i="13" s="1"/>
  <c r="BQ658" i="10"/>
  <c r="T39" i="13" s="1"/>
  <c r="BS658" i="10"/>
  <c r="V39" i="13" s="1"/>
  <c r="BU658" i="10"/>
  <c r="X39" i="13" s="1"/>
  <c r="BW658" i="10"/>
  <c r="AG39" i="13" s="1"/>
  <c r="BD658" i="10"/>
  <c r="G39" i="13" s="1"/>
  <c r="BA658" i="10"/>
  <c r="D39" i="13" s="1"/>
  <c r="BE658" i="10"/>
  <c r="H39" i="13" s="1"/>
  <c r="BJ658" i="10"/>
  <c r="M39" i="13" s="1"/>
  <c r="BK658" i="10"/>
  <c r="N39" i="13" s="1"/>
  <c r="BW932" i="10"/>
  <c r="AG313" i="13" s="1"/>
  <c r="BD932" i="10"/>
  <c r="G313" i="13" s="1"/>
  <c r="BB929" i="10"/>
  <c r="E310" i="13" s="1"/>
  <c r="BW924" i="10"/>
  <c r="AG305" i="13" s="1"/>
  <c r="BD924" i="10"/>
  <c r="G305" i="13" s="1"/>
  <c r="BB921" i="10"/>
  <c r="E302" i="13" s="1"/>
  <c r="BB919" i="10"/>
  <c r="E300" i="13" s="1"/>
  <c r="BB916" i="10"/>
  <c r="E297" i="13" s="1"/>
  <c r="BU898" i="10"/>
  <c r="X279" i="13" s="1"/>
  <c r="BB898" i="10"/>
  <c r="E279" i="13" s="1"/>
  <c r="BU896" i="10"/>
  <c r="X277" i="13" s="1"/>
  <c r="BB896" i="10"/>
  <c r="E277" i="13" s="1"/>
  <c r="BU889" i="10"/>
  <c r="X270" i="13" s="1"/>
  <c r="BB889" i="10"/>
  <c r="E270" i="13" s="1"/>
  <c r="BU882" i="10"/>
  <c r="X263" i="13" s="1"/>
  <c r="BB882" i="10"/>
  <c r="E263" i="13" s="1"/>
  <c r="BU878" i="10"/>
  <c r="X259" i="13" s="1"/>
  <c r="BB878" i="10"/>
  <c r="E259" i="13" s="1"/>
  <c r="BU874" i="10"/>
  <c r="X255" i="13" s="1"/>
  <c r="BB874" i="10"/>
  <c r="E255" i="13" s="1"/>
  <c r="BW871" i="10"/>
  <c r="AG252" i="13" s="1"/>
  <c r="BW869" i="10"/>
  <c r="AG250" i="13" s="1"/>
  <c r="BW867" i="10"/>
  <c r="AG248" i="13" s="1"/>
  <c r="BW865" i="10"/>
  <c r="AG246" i="13" s="1"/>
  <c r="BV854" i="10"/>
  <c r="Y235" i="13" s="1"/>
  <c r="BB854" i="10"/>
  <c r="E235" i="13" s="1"/>
  <c r="BB850" i="10"/>
  <c r="E231" i="13" s="1"/>
  <c r="BB846" i="10"/>
  <c r="E227" i="13" s="1"/>
  <c r="BB842" i="10"/>
  <c r="E223" i="13" s="1"/>
  <c r="BA836" i="10"/>
  <c r="D217" i="13" s="1"/>
  <c r="BB836" i="10"/>
  <c r="E217" i="13" s="1"/>
  <c r="BU836" i="10"/>
  <c r="X217" i="13" s="1"/>
  <c r="C216" i="13"/>
  <c r="BD835" i="10"/>
  <c r="G216" i="13" s="1"/>
  <c r="BA835" i="10"/>
  <c r="D216" i="13" s="1"/>
  <c r="C206" i="13"/>
  <c r="BA825" i="10"/>
  <c r="D206" i="13" s="1"/>
  <c r="BC825" i="10"/>
  <c r="F206" i="13" s="1"/>
  <c r="BV825" i="10"/>
  <c r="Y206" i="13" s="1"/>
  <c r="C205" i="13"/>
  <c r="BD824" i="10"/>
  <c r="G205" i="13" s="1"/>
  <c r="BA824" i="10"/>
  <c r="D205" i="13" s="1"/>
  <c r="BD821" i="10"/>
  <c r="G202" i="13" s="1"/>
  <c r="BA818" i="10"/>
  <c r="D199" i="13" s="1"/>
  <c r="BB818" i="10"/>
  <c r="E199" i="13" s="1"/>
  <c r="BU818" i="10"/>
  <c r="X199" i="13" s="1"/>
  <c r="C198" i="13"/>
  <c r="BD817" i="10"/>
  <c r="G198" i="13" s="1"/>
  <c r="BA817" i="10"/>
  <c r="D198" i="13" s="1"/>
  <c r="BW815" i="10"/>
  <c r="AG196" i="13" s="1"/>
  <c r="BS815" i="10"/>
  <c r="V196" i="13" s="1"/>
  <c r="BC814" i="10"/>
  <c r="F195" i="13" s="1"/>
  <c r="BW799" i="10"/>
  <c r="AG180" i="13" s="1"/>
  <c r="C180" i="13"/>
  <c r="BC799" i="10"/>
  <c r="F180" i="13" s="1"/>
  <c r="BU799" i="10"/>
  <c r="X180" i="13" s="1"/>
  <c r="BA799" i="10"/>
  <c r="D180" i="13" s="1"/>
  <c r="BD799" i="10"/>
  <c r="G180" i="13" s="1"/>
  <c r="BS799" i="10"/>
  <c r="V180" i="13" s="1"/>
  <c r="BB799" i="10"/>
  <c r="E180" i="13" s="1"/>
  <c r="BV799" i="10"/>
  <c r="Y180" i="13" s="1"/>
  <c r="C134" i="13"/>
  <c r="BC753" i="10"/>
  <c r="F134" i="13" s="1"/>
  <c r="BJ753" i="10"/>
  <c r="M134" i="13" s="1"/>
  <c r="BM753" i="10"/>
  <c r="P134" i="13" s="1"/>
  <c r="BV753" i="10"/>
  <c r="Y134" i="13" s="1"/>
  <c r="BW753" i="10"/>
  <c r="AG134" i="13" s="1"/>
  <c r="BA753" i="10"/>
  <c r="D134" i="13" s="1"/>
  <c r="BF753" i="10"/>
  <c r="I134" i="13" s="1"/>
  <c r="BK753" i="10"/>
  <c r="N134" i="13" s="1"/>
  <c r="BP753" i="10"/>
  <c r="S134" i="13" s="1"/>
  <c r="BD753" i="10"/>
  <c r="G134" i="13" s="1"/>
  <c r="BG753" i="10"/>
  <c r="J134" i="13" s="1"/>
  <c r="BN753" i="10"/>
  <c r="Q134" i="13" s="1"/>
  <c r="BQ753" i="10"/>
  <c r="T134" i="13" s="1"/>
  <c r="BS753" i="10"/>
  <c r="V134" i="13" s="1"/>
  <c r="BU753" i="10"/>
  <c r="X134" i="13" s="1"/>
  <c r="BB753" i="10"/>
  <c r="E134" i="13" s="1"/>
  <c r="BO753" i="10"/>
  <c r="R134" i="13" s="1"/>
  <c r="BE753" i="10"/>
  <c r="H134" i="13" s="1"/>
  <c r="C110" i="13"/>
  <c r="BD729" i="10"/>
  <c r="G110" i="13" s="1"/>
  <c r="BJ729" i="10"/>
  <c r="BS729" i="10"/>
  <c r="V110" i="13" s="1"/>
  <c r="BA729" i="10"/>
  <c r="BF729" i="10"/>
  <c r="I110" i="13" s="1"/>
  <c r="BN729" i="10"/>
  <c r="BQ729" i="10"/>
  <c r="T110" i="13" s="1"/>
  <c r="BB729" i="10"/>
  <c r="E110" i="13" s="1"/>
  <c r="BE729" i="10"/>
  <c r="BC729" i="10"/>
  <c r="F110" i="13" s="1"/>
  <c r="BO729" i="10"/>
  <c r="BF763" i="10"/>
  <c r="L144" i="13"/>
  <c r="BJ763" i="10"/>
  <c r="C136" i="13"/>
  <c r="BC755" i="10"/>
  <c r="F136" i="13" s="1"/>
  <c r="BJ755" i="10"/>
  <c r="M136" i="13" s="1"/>
  <c r="BM755" i="10"/>
  <c r="P136" i="13" s="1"/>
  <c r="BU755" i="10"/>
  <c r="X136" i="13" s="1"/>
  <c r="BA755" i="10"/>
  <c r="D136" i="13" s="1"/>
  <c r="BF755" i="10"/>
  <c r="I136" i="13" s="1"/>
  <c r="BK755" i="10"/>
  <c r="N136" i="13" s="1"/>
  <c r="BP755" i="10"/>
  <c r="S136" i="13" s="1"/>
  <c r="BS755" i="10"/>
  <c r="V136" i="13" s="1"/>
  <c r="BV755" i="10"/>
  <c r="Y136" i="13" s="1"/>
  <c r="BD755" i="10"/>
  <c r="G136" i="13" s="1"/>
  <c r="BG755" i="10"/>
  <c r="J136" i="13" s="1"/>
  <c r="BN755" i="10"/>
  <c r="Q136" i="13" s="1"/>
  <c r="BQ755" i="10"/>
  <c r="T136" i="13" s="1"/>
  <c r="BW755" i="10"/>
  <c r="AG136" i="13" s="1"/>
  <c r="BB755" i="10"/>
  <c r="E136" i="13" s="1"/>
  <c r="BO755" i="10"/>
  <c r="R136" i="13" s="1"/>
  <c r="BE755" i="10"/>
  <c r="H136" i="13" s="1"/>
  <c r="BV972" i="10"/>
  <c r="Y353" i="13" s="1"/>
  <c r="BS972" i="10"/>
  <c r="V353" i="13" s="1"/>
  <c r="BV969" i="10"/>
  <c r="Y350" i="13" s="1"/>
  <c r="BS969" i="10"/>
  <c r="V350" i="13" s="1"/>
  <c r="BU967" i="10"/>
  <c r="X348" i="13" s="1"/>
  <c r="BS967" i="10"/>
  <c r="V348" i="13" s="1"/>
  <c r="BD967" i="10"/>
  <c r="G348" i="13" s="1"/>
  <c r="BU956" i="10"/>
  <c r="X337" i="13" s="1"/>
  <c r="BS956" i="10"/>
  <c r="V337" i="13" s="1"/>
  <c r="BD956" i="10"/>
  <c r="G337" i="13" s="1"/>
  <c r="BV953" i="10"/>
  <c r="Y334" i="13" s="1"/>
  <c r="BS953" i="10"/>
  <c r="V334" i="13" s="1"/>
  <c r="BU950" i="10"/>
  <c r="X331" i="13" s="1"/>
  <c r="BS950" i="10"/>
  <c r="V331" i="13" s="1"/>
  <c r="BD950" i="10"/>
  <c r="G331" i="13" s="1"/>
  <c r="BU948" i="10"/>
  <c r="X329" i="13" s="1"/>
  <c r="BS948" i="10"/>
  <c r="V329" i="13" s="1"/>
  <c r="BD948" i="10"/>
  <c r="G329" i="13" s="1"/>
  <c r="BU943" i="10"/>
  <c r="X324" i="13" s="1"/>
  <c r="BS943" i="10"/>
  <c r="V324" i="13" s="1"/>
  <c r="BD943" i="10"/>
  <c r="G324" i="13" s="1"/>
  <c r="BV935" i="10"/>
  <c r="Y316" i="13" s="1"/>
  <c r="BS935" i="10"/>
  <c r="V316" i="13" s="1"/>
  <c r="BU932" i="10"/>
  <c r="X313" i="13" s="1"/>
  <c r="BC932" i="10"/>
  <c r="F313" i="13" s="1"/>
  <c r="BV930" i="10"/>
  <c r="Y311" i="13" s="1"/>
  <c r="BS930" i="10"/>
  <c r="V311" i="13" s="1"/>
  <c r="BC929" i="10"/>
  <c r="F310" i="13" s="1"/>
  <c r="BU927" i="10"/>
  <c r="X308" i="13" s="1"/>
  <c r="BS927" i="10"/>
  <c r="V308" i="13" s="1"/>
  <c r="BD927" i="10"/>
  <c r="G308" i="13" s="1"/>
  <c r="BU924" i="10"/>
  <c r="X305" i="13" s="1"/>
  <c r="BC924" i="10"/>
  <c r="F305" i="13" s="1"/>
  <c r="BV922" i="10"/>
  <c r="Y303" i="13" s="1"/>
  <c r="BS922" i="10"/>
  <c r="V303" i="13" s="1"/>
  <c r="BC921" i="10"/>
  <c r="F302" i="13" s="1"/>
  <c r="BC919" i="10"/>
  <c r="F300" i="13" s="1"/>
  <c r="BV918" i="10"/>
  <c r="Y299" i="13" s="1"/>
  <c r="BS918" i="10"/>
  <c r="V299" i="13" s="1"/>
  <c r="BV916" i="10"/>
  <c r="Y297" i="13" s="1"/>
  <c r="BS916" i="10"/>
  <c r="V297" i="13" s="1"/>
  <c r="BC916" i="10"/>
  <c r="F297" i="13" s="1"/>
  <c r="BV912" i="10"/>
  <c r="Y293" i="13" s="1"/>
  <c r="BC912" i="10"/>
  <c r="F293" i="13" s="1"/>
  <c r="BV910" i="10"/>
  <c r="Y291" i="13" s="1"/>
  <c r="BC910" i="10"/>
  <c r="F291" i="13" s="1"/>
  <c r="BW908" i="10"/>
  <c r="AG289" i="13" s="1"/>
  <c r="BD908" i="10"/>
  <c r="G289" i="13" s="1"/>
  <c r="BU905" i="10"/>
  <c r="X286" i="13" s="1"/>
  <c r="BS905" i="10"/>
  <c r="V286" i="13" s="1"/>
  <c r="BD905" i="10"/>
  <c r="G286" i="13" s="1"/>
  <c r="BD904" i="10"/>
  <c r="G285" i="13" s="1"/>
  <c r="BD903" i="10"/>
  <c r="G284" i="13" s="1"/>
  <c r="BD898" i="10"/>
  <c r="G279" i="13" s="1"/>
  <c r="BW897" i="10"/>
  <c r="AG278" i="13" s="1"/>
  <c r="BV897" i="10"/>
  <c r="Y278" i="13" s="1"/>
  <c r="BD896" i="10"/>
  <c r="G277" i="13" s="1"/>
  <c r="BD889" i="10"/>
  <c r="G270" i="13" s="1"/>
  <c r="BD882" i="10"/>
  <c r="G263" i="13" s="1"/>
  <c r="BD878" i="10"/>
  <c r="G259" i="13" s="1"/>
  <c r="BD874" i="10"/>
  <c r="G255" i="13" s="1"/>
  <c r="BV858" i="10"/>
  <c r="Y239" i="13" s="1"/>
  <c r="BC858" i="10"/>
  <c r="F239" i="13" s="1"/>
  <c r="BV856" i="10"/>
  <c r="Y237" i="13" s="1"/>
  <c r="BC856" i="10"/>
  <c r="F237" i="13" s="1"/>
  <c r="BU854" i="10"/>
  <c r="X235" i="13" s="1"/>
  <c r="BS854" i="10"/>
  <c r="V235" i="13" s="1"/>
  <c r="BA854" i="10"/>
  <c r="D235" i="13" s="1"/>
  <c r="BS853" i="10"/>
  <c r="V234" i="13" s="1"/>
  <c r="BD853" i="10"/>
  <c r="G234" i="13" s="1"/>
  <c r="BA853" i="10"/>
  <c r="D234" i="13" s="1"/>
  <c r="BV850" i="10"/>
  <c r="Y231" i="13" s="1"/>
  <c r="BS850" i="10"/>
  <c r="V231" i="13" s="1"/>
  <c r="BA850" i="10"/>
  <c r="D231" i="13" s="1"/>
  <c r="BS849" i="10"/>
  <c r="V230" i="13" s="1"/>
  <c r="BD849" i="10"/>
  <c r="G230" i="13" s="1"/>
  <c r="BA849" i="10"/>
  <c r="D230" i="13" s="1"/>
  <c r="BV846" i="10"/>
  <c r="Y227" i="13" s="1"/>
  <c r="BS846" i="10"/>
  <c r="V227" i="13" s="1"/>
  <c r="BA846" i="10"/>
  <c r="D227" i="13" s="1"/>
  <c r="BS845" i="10"/>
  <c r="V226" i="13" s="1"/>
  <c r="BD845" i="10"/>
  <c r="G226" i="13" s="1"/>
  <c r="BA845" i="10"/>
  <c r="D226" i="13" s="1"/>
  <c r="BV842" i="10"/>
  <c r="Y223" i="13" s="1"/>
  <c r="BS842" i="10"/>
  <c r="V223" i="13" s="1"/>
  <c r="BA842" i="10"/>
  <c r="D223" i="13" s="1"/>
  <c r="BS841" i="10"/>
  <c r="V222" i="13" s="1"/>
  <c r="BD841" i="10"/>
  <c r="G222" i="13" s="1"/>
  <c r="BA841" i="10"/>
  <c r="D222" i="13" s="1"/>
  <c r="C220" i="13"/>
  <c r="BD839" i="10"/>
  <c r="G220" i="13" s="1"/>
  <c r="BS836" i="10"/>
  <c r="V217" i="13" s="1"/>
  <c r="BC836" i="10"/>
  <c r="F217" i="13" s="1"/>
  <c r="BC835" i="10"/>
  <c r="F216" i="13" s="1"/>
  <c r="BA829" i="10"/>
  <c r="D210" i="13" s="1"/>
  <c r="BB829" i="10"/>
  <c r="E210" i="13" s="1"/>
  <c r="BU829" i="10"/>
  <c r="X210" i="13" s="1"/>
  <c r="C209" i="13"/>
  <c r="BD828" i="10"/>
  <c r="G209" i="13" s="1"/>
  <c r="BA828" i="10"/>
  <c r="D209" i="13" s="1"/>
  <c r="BU825" i="10"/>
  <c r="X206" i="13" s="1"/>
  <c r="BB825" i="10"/>
  <c r="E206" i="13" s="1"/>
  <c r="BC824" i="10"/>
  <c r="F205" i="13" s="1"/>
  <c r="C202" i="13"/>
  <c r="BW820" i="10"/>
  <c r="AG201" i="13" s="1"/>
  <c r="BV820" i="10"/>
  <c r="Y201" i="13" s="1"/>
  <c r="BS820" i="10"/>
  <c r="V201" i="13" s="1"/>
  <c r="BB820" i="10"/>
  <c r="E201" i="13" s="1"/>
  <c r="BS818" i="10"/>
  <c r="V199" i="13" s="1"/>
  <c r="BC818" i="10"/>
  <c r="F199" i="13" s="1"/>
  <c r="BC817" i="10"/>
  <c r="F198" i="13" s="1"/>
  <c r="C195" i="13"/>
  <c r="C192" i="13"/>
  <c r="BA811" i="10"/>
  <c r="D192" i="13" s="1"/>
  <c r="BS811" i="10"/>
  <c r="V192" i="13" s="1"/>
  <c r="BV811" i="10"/>
  <c r="Y192" i="13" s="1"/>
  <c r="BD811" i="10"/>
  <c r="G192" i="13" s="1"/>
  <c r="BW811" i="10"/>
  <c r="AG192" i="13" s="1"/>
  <c r="BB811" i="10"/>
  <c r="E192" i="13" s="1"/>
  <c r="C188" i="13"/>
  <c r="BA807" i="10"/>
  <c r="D188" i="13" s="1"/>
  <c r="BS807" i="10"/>
  <c r="V188" i="13" s="1"/>
  <c r="BV807" i="10"/>
  <c r="Y188" i="13" s="1"/>
  <c r="BD807" i="10"/>
  <c r="G188" i="13" s="1"/>
  <c r="BW807" i="10"/>
  <c r="AG188" i="13" s="1"/>
  <c r="BB807" i="10"/>
  <c r="E188" i="13" s="1"/>
  <c r="BA786" i="10"/>
  <c r="D167" i="13" s="1"/>
  <c r="BD786" i="10"/>
  <c r="G167" i="13" s="1"/>
  <c r="BS786" i="10"/>
  <c r="V167" i="13" s="1"/>
  <c r="BU786" i="10"/>
  <c r="X167" i="13" s="1"/>
  <c r="C167" i="13"/>
  <c r="BB786" i="10"/>
  <c r="E167" i="13" s="1"/>
  <c r="C171" i="13"/>
  <c r="BC790" i="10"/>
  <c r="F171" i="13" s="1"/>
  <c r="BW790" i="10"/>
  <c r="AG171" i="13" s="1"/>
  <c r="BD787" i="10"/>
  <c r="G168" i="13" s="1"/>
  <c r="BW787" i="10"/>
  <c r="AG168" i="13" s="1"/>
  <c r="C165" i="13"/>
  <c r="BC784" i="10"/>
  <c r="F165" i="13" s="1"/>
  <c r="BA784" i="10"/>
  <c r="D165" i="13" s="1"/>
  <c r="BD784" i="10"/>
  <c r="G165" i="13" s="1"/>
  <c r="BW784" i="10"/>
  <c r="AG165" i="13" s="1"/>
  <c r="C151" i="13"/>
  <c r="BC770" i="10"/>
  <c r="F151" i="13" s="1"/>
  <c r="BF770" i="10"/>
  <c r="I151" i="13" s="1"/>
  <c r="BM770" i="10"/>
  <c r="P151" i="13" s="1"/>
  <c r="BP770" i="10"/>
  <c r="S151" i="13" s="1"/>
  <c r="BU770" i="10"/>
  <c r="X151" i="13" s="1"/>
  <c r="BA770" i="10"/>
  <c r="D151" i="13" s="1"/>
  <c r="BD770" i="10"/>
  <c r="G151" i="13" s="1"/>
  <c r="BK770" i="10"/>
  <c r="N151" i="13" s="1"/>
  <c r="BN770" i="10"/>
  <c r="Q151" i="13" s="1"/>
  <c r="BS770" i="10"/>
  <c r="V151" i="13" s="1"/>
  <c r="BV770" i="10"/>
  <c r="Y151" i="13" s="1"/>
  <c r="BB770" i="10"/>
  <c r="E151" i="13" s="1"/>
  <c r="BG770" i="10"/>
  <c r="J151" i="13" s="1"/>
  <c r="BL770" i="10"/>
  <c r="O151" i="13" s="1"/>
  <c r="BQ770" i="10"/>
  <c r="T151" i="13" s="1"/>
  <c r="BW770" i="10"/>
  <c r="AG151" i="13" s="1"/>
  <c r="C145" i="13"/>
  <c r="BC764" i="10"/>
  <c r="F145" i="13" s="1"/>
  <c r="BE764" i="10"/>
  <c r="BA764" i="10"/>
  <c r="BD764" i="10"/>
  <c r="G145" i="13" s="1"/>
  <c r="BJ764" i="10"/>
  <c r="BS764" i="10"/>
  <c r="V145" i="13" s="1"/>
  <c r="BB764" i="10"/>
  <c r="E145" i="13" s="1"/>
  <c r="BF764" i="10"/>
  <c r="I145" i="13" s="1"/>
  <c r="BN764" i="10"/>
  <c r="BQ764" i="10"/>
  <c r="T145" i="13" s="1"/>
  <c r="BC812" i="10"/>
  <c r="F193" i="13" s="1"/>
  <c r="C193" i="13"/>
  <c r="BV810" i="10"/>
  <c r="Y191" i="13" s="1"/>
  <c r="BB810" i="10"/>
  <c r="E191" i="13" s="1"/>
  <c r="BU808" i="10"/>
  <c r="X189" i="13" s="1"/>
  <c r="BC808" i="10"/>
  <c r="F189" i="13" s="1"/>
  <c r="C189" i="13"/>
  <c r="BA804" i="10"/>
  <c r="D185" i="13" s="1"/>
  <c r="BC804" i="10"/>
  <c r="F185" i="13" s="1"/>
  <c r="BV804" i="10"/>
  <c r="Y185" i="13" s="1"/>
  <c r="BV800" i="10"/>
  <c r="Y181" i="13" s="1"/>
  <c r="BS800" i="10"/>
  <c r="V181" i="13" s="1"/>
  <c r="BA800" i="10"/>
  <c r="D181" i="13" s="1"/>
  <c r="BB798" i="10"/>
  <c r="E179" i="13" s="1"/>
  <c r="BV796" i="10"/>
  <c r="Y177" i="13" s="1"/>
  <c r="BS796" i="10"/>
  <c r="V177" i="13" s="1"/>
  <c r="BA796" i="10"/>
  <c r="D177" i="13" s="1"/>
  <c r="BV792" i="10"/>
  <c r="Y173" i="13" s="1"/>
  <c r="BB792" i="10"/>
  <c r="E173" i="13" s="1"/>
  <c r="BU790" i="10"/>
  <c r="X171" i="13" s="1"/>
  <c r="BB790" i="10"/>
  <c r="E171" i="13" s="1"/>
  <c r="BU788" i="10"/>
  <c r="X169" i="13" s="1"/>
  <c r="BU787" i="10"/>
  <c r="X168" i="13" s="1"/>
  <c r="BB787" i="10"/>
  <c r="E168" i="13" s="1"/>
  <c r="C164" i="13"/>
  <c r="BC783" i="10"/>
  <c r="F164" i="13" s="1"/>
  <c r="BS783" i="10"/>
  <c r="V164" i="13" s="1"/>
  <c r="BV783" i="10"/>
  <c r="Y164" i="13" s="1"/>
  <c r="BW783" i="10"/>
  <c r="AG164" i="13" s="1"/>
  <c r="BA783" i="10"/>
  <c r="D164" i="13" s="1"/>
  <c r="BD783" i="10"/>
  <c r="G164" i="13" s="1"/>
  <c r="BO770" i="10"/>
  <c r="R151" i="13" s="1"/>
  <c r="L147" i="13"/>
  <c r="BJ766" i="10"/>
  <c r="C135" i="13"/>
  <c r="BC754" i="10"/>
  <c r="F135" i="13" s="1"/>
  <c r="BJ754" i="10"/>
  <c r="M135" i="13" s="1"/>
  <c r="BM754" i="10"/>
  <c r="P135" i="13" s="1"/>
  <c r="BV754" i="10"/>
  <c r="Y135" i="13" s="1"/>
  <c r="BW754" i="10"/>
  <c r="AG135" i="13" s="1"/>
  <c r="BA754" i="10"/>
  <c r="D135" i="13" s="1"/>
  <c r="BF754" i="10"/>
  <c r="I135" i="13" s="1"/>
  <c r="BK754" i="10"/>
  <c r="N135" i="13" s="1"/>
  <c r="BP754" i="10"/>
  <c r="S135" i="13" s="1"/>
  <c r="BD754" i="10"/>
  <c r="G135" i="13" s="1"/>
  <c r="BG754" i="10"/>
  <c r="J135" i="13" s="1"/>
  <c r="BN754" i="10"/>
  <c r="Q135" i="13" s="1"/>
  <c r="BQ754" i="10"/>
  <c r="T135" i="13" s="1"/>
  <c r="BS754" i="10"/>
  <c r="V135" i="13" s="1"/>
  <c r="BU754" i="10"/>
  <c r="X135" i="13" s="1"/>
  <c r="U132" i="13"/>
  <c r="BQ751" i="10"/>
  <c r="T132" i="13" s="1"/>
  <c r="BU837" i="10"/>
  <c r="X218" i="13" s="1"/>
  <c r="BU834" i="10"/>
  <c r="X215" i="13" s="1"/>
  <c r="BU830" i="10"/>
  <c r="X211" i="13" s="1"/>
  <c r="BU826" i="10"/>
  <c r="X207" i="13" s="1"/>
  <c r="BU822" i="10"/>
  <c r="X203" i="13" s="1"/>
  <c r="BS810" i="10"/>
  <c r="V191" i="13" s="1"/>
  <c r="BD810" i="10"/>
  <c r="G191" i="13" s="1"/>
  <c r="BA810" i="10"/>
  <c r="D191" i="13" s="1"/>
  <c r="BW798" i="10"/>
  <c r="AG179" i="13" s="1"/>
  <c r="BD798" i="10"/>
  <c r="G179" i="13" s="1"/>
  <c r="BS792" i="10"/>
  <c r="V173" i="13" s="1"/>
  <c r="BD792" i="10"/>
  <c r="G173" i="13" s="1"/>
  <c r="BA792" i="10"/>
  <c r="D173" i="13" s="1"/>
  <c r="C169" i="13"/>
  <c r="BC788" i="10"/>
  <c r="F169" i="13" s="1"/>
  <c r="BS788" i="10"/>
  <c r="V169" i="13" s="1"/>
  <c r="BV788" i="10"/>
  <c r="Y169" i="13" s="1"/>
  <c r="BW788" i="10"/>
  <c r="AG169" i="13" s="1"/>
  <c r="BA787" i="10"/>
  <c r="D168" i="13" s="1"/>
  <c r="BB784" i="10"/>
  <c r="E165" i="13" s="1"/>
  <c r="C163" i="13"/>
  <c r="BS782" i="10"/>
  <c r="V163" i="13" s="1"/>
  <c r="BV782" i="10"/>
  <c r="Y163" i="13" s="1"/>
  <c r="BW782" i="10"/>
  <c r="AG163" i="13" s="1"/>
  <c r="BA782" i="10"/>
  <c r="D163" i="13" s="1"/>
  <c r="BD782" i="10"/>
  <c r="G163" i="13" s="1"/>
  <c r="BE770" i="10"/>
  <c r="H151" i="13" s="1"/>
  <c r="C149" i="13"/>
  <c r="BC768" i="10"/>
  <c r="F149" i="13" s="1"/>
  <c r="BF768" i="10"/>
  <c r="I149" i="13" s="1"/>
  <c r="BM768" i="10"/>
  <c r="P149" i="13" s="1"/>
  <c r="BP768" i="10"/>
  <c r="S149" i="13" s="1"/>
  <c r="BU768" i="10"/>
  <c r="X149" i="13" s="1"/>
  <c r="BA768" i="10"/>
  <c r="D149" i="13" s="1"/>
  <c r="BD768" i="10"/>
  <c r="G149" i="13" s="1"/>
  <c r="BK768" i="10"/>
  <c r="N149" i="13" s="1"/>
  <c r="BN768" i="10"/>
  <c r="Q149" i="13" s="1"/>
  <c r="BS768" i="10"/>
  <c r="V149" i="13" s="1"/>
  <c r="BV768" i="10"/>
  <c r="Y149" i="13" s="1"/>
  <c r="BB768" i="10"/>
  <c r="E149" i="13" s="1"/>
  <c r="BG768" i="10"/>
  <c r="J149" i="13" s="1"/>
  <c r="BL768" i="10"/>
  <c r="O149" i="13" s="1"/>
  <c r="BQ768" i="10"/>
  <c r="T149" i="13" s="1"/>
  <c r="BW768" i="10"/>
  <c r="AG149" i="13" s="1"/>
  <c r="BF745" i="10"/>
  <c r="L126" i="13"/>
  <c r="BU769" i="10"/>
  <c r="X150" i="13" s="1"/>
  <c r="BP769" i="10"/>
  <c r="S150" i="13" s="1"/>
  <c r="BM769" i="10"/>
  <c r="P150" i="13" s="1"/>
  <c r="BF769" i="10"/>
  <c r="I150" i="13" s="1"/>
  <c r="BC769" i="10"/>
  <c r="F150" i="13" s="1"/>
  <c r="C150" i="13"/>
  <c r="BU767" i="10"/>
  <c r="X148" i="13" s="1"/>
  <c r="BP767" i="10"/>
  <c r="S148" i="13" s="1"/>
  <c r="BM767" i="10"/>
  <c r="P148" i="13" s="1"/>
  <c r="BF767" i="10"/>
  <c r="I148" i="13" s="1"/>
  <c r="BC767" i="10"/>
  <c r="F148" i="13" s="1"/>
  <c r="C148" i="13"/>
  <c r="BQ766" i="10"/>
  <c r="T147" i="13" s="1"/>
  <c r="BN766" i="10"/>
  <c r="C147" i="13"/>
  <c r="BU756" i="10"/>
  <c r="X137" i="13" s="1"/>
  <c r="BP756" i="10"/>
  <c r="S137" i="13" s="1"/>
  <c r="BL756" i="10"/>
  <c r="O137" i="13" s="1"/>
  <c r="BG756" i="10"/>
  <c r="J137" i="13" s="1"/>
  <c r="BD756" i="10"/>
  <c r="G137" i="13" s="1"/>
  <c r="C137" i="13"/>
  <c r="BL751" i="10"/>
  <c r="O132" i="13" s="1"/>
  <c r="C124" i="13"/>
  <c r="BW743" i="10"/>
  <c r="AG124" i="13" s="1"/>
  <c r="BA743" i="10"/>
  <c r="D124" i="13" s="1"/>
  <c r="BC743" i="10"/>
  <c r="F124" i="13" s="1"/>
  <c r="BE743" i="10"/>
  <c r="H124" i="13" s="1"/>
  <c r="BG743" i="10"/>
  <c r="J124" i="13" s="1"/>
  <c r="BK743" i="10"/>
  <c r="N124" i="13" s="1"/>
  <c r="BM743" i="10"/>
  <c r="P124" i="13" s="1"/>
  <c r="BO743" i="10"/>
  <c r="R124" i="13" s="1"/>
  <c r="BQ743" i="10"/>
  <c r="T124" i="13" s="1"/>
  <c r="BS743" i="10"/>
  <c r="V124" i="13" s="1"/>
  <c r="BU743" i="10"/>
  <c r="X124" i="13" s="1"/>
  <c r="C120" i="13"/>
  <c r="BD739" i="10"/>
  <c r="G120" i="13" s="1"/>
  <c r="BJ739" i="10"/>
  <c r="M120" i="13" s="1"/>
  <c r="BN739" i="10"/>
  <c r="Q120" i="13" s="1"/>
  <c r="BA739" i="10"/>
  <c r="D120" i="13" s="1"/>
  <c r="BE739" i="10"/>
  <c r="H120" i="13" s="1"/>
  <c r="BK739" i="10"/>
  <c r="N120" i="13" s="1"/>
  <c r="BO739" i="10"/>
  <c r="R120" i="13" s="1"/>
  <c r="BU739" i="10"/>
  <c r="X120" i="13" s="1"/>
  <c r="BB739" i="10"/>
  <c r="E120" i="13" s="1"/>
  <c r="BF739" i="10"/>
  <c r="I120" i="13" s="1"/>
  <c r="BL739" i="10"/>
  <c r="O120" i="13" s="1"/>
  <c r="BP739" i="10"/>
  <c r="S120" i="13" s="1"/>
  <c r="BS739" i="10"/>
  <c r="V120" i="13" s="1"/>
  <c r="BV739" i="10"/>
  <c r="Y120" i="13" s="1"/>
  <c r="BW739" i="10"/>
  <c r="AG120" i="13" s="1"/>
  <c r="C114" i="13"/>
  <c r="BD733" i="10"/>
  <c r="G114" i="13" s="1"/>
  <c r="BS733" i="10"/>
  <c r="V114" i="13" s="1"/>
  <c r="BA733" i="10"/>
  <c r="BF733" i="10"/>
  <c r="I114" i="13" s="1"/>
  <c r="BJ733" i="10"/>
  <c r="M114" i="13" s="1"/>
  <c r="BQ733" i="10"/>
  <c r="T114" i="13" s="1"/>
  <c r="BB733" i="10"/>
  <c r="E114" i="13" s="1"/>
  <c r="BE733" i="10"/>
  <c r="H114" i="13" s="1"/>
  <c r="BN733" i="10"/>
  <c r="BP728" i="10"/>
  <c r="S109" i="13" s="1"/>
  <c r="BV727" i="10"/>
  <c r="Y108" i="13" s="1"/>
  <c r="BN727" i="10"/>
  <c r="Q108" i="13" s="1"/>
  <c r="BS726" i="10"/>
  <c r="V107" i="13" s="1"/>
  <c r="C128" i="13"/>
  <c r="BC747" i="10"/>
  <c r="F128" i="13" s="1"/>
  <c r="BE747" i="10"/>
  <c r="BO747" i="10"/>
  <c r="BS747" i="10"/>
  <c r="V128" i="13" s="1"/>
  <c r="BA747" i="10"/>
  <c r="D128" i="13" s="1"/>
  <c r="BD747" i="10"/>
  <c r="G128" i="13" s="1"/>
  <c r="BB747" i="10"/>
  <c r="E128" i="13" s="1"/>
  <c r="BJ747" i="10"/>
  <c r="BQ747" i="10"/>
  <c r="T128" i="13" s="1"/>
  <c r="BJ745" i="10"/>
  <c r="M126" i="13" s="1"/>
  <c r="BC744" i="10"/>
  <c r="F125" i="13" s="1"/>
  <c r="BN744" i="10"/>
  <c r="Q125" i="13" s="1"/>
  <c r="C108" i="13"/>
  <c r="BW727" i="10"/>
  <c r="AG108" i="13" s="1"/>
  <c r="BA727" i="10"/>
  <c r="D108" i="13" s="1"/>
  <c r="BC727" i="10"/>
  <c r="F108" i="13" s="1"/>
  <c r="BE727" i="10"/>
  <c r="H108" i="13" s="1"/>
  <c r="BG727" i="10"/>
  <c r="J108" i="13" s="1"/>
  <c r="BK727" i="10"/>
  <c r="N108" i="13" s="1"/>
  <c r="BM727" i="10"/>
  <c r="P108" i="13" s="1"/>
  <c r="BO727" i="10"/>
  <c r="R108" i="13" s="1"/>
  <c r="BQ727" i="10"/>
  <c r="T108" i="13" s="1"/>
  <c r="BS727" i="10"/>
  <c r="V108" i="13" s="1"/>
  <c r="BU727" i="10"/>
  <c r="X108" i="13" s="1"/>
  <c r="C107" i="13"/>
  <c r="BD726" i="10"/>
  <c r="G107" i="13" s="1"/>
  <c r="BF726" i="10"/>
  <c r="I107" i="13" s="1"/>
  <c r="BJ726" i="10"/>
  <c r="M107" i="13" s="1"/>
  <c r="BA726" i="10"/>
  <c r="BN726" i="10"/>
  <c r="Q107" i="13" s="1"/>
  <c r="BQ726" i="10"/>
  <c r="T107" i="13" s="1"/>
  <c r="BB726" i="10"/>
  <c r="E107" i="13" s="1"/>
  <c r="BE726" i="10"/>
  <c r="BO726" i="10"/>
  <c r="L98" i="13"/>
  <c r="BJ717" i="10"/>
  <c r="BW769" i="10"/>
  <c r="AG150" i="13" s="1"/>
  <c r="BQ769" i="10"/>
  <c r="T150" i="13" s="1"/>
  <c r="BL769" i="10"/>
  <c r="O150" i="13" s="1"/>
  <c r="BG769" i="10"/>
  <c r="J150" i="13" s="1"/>
  <c r="BW767" i="10"/>
  <c r="AG148" i="13" s="1"/>
  <c r="BQ767" i="10"/>
  <c r="T148" i="13" s="1"/>
  <c r="BL767" i="10"/>
  <c r="O148" i="13" s="1"/>
  <c r="BG767" i="10"/>
  <c r="J148" i="13" s="1"/>
  <c r="BF766" i="10"/>
  <c r="I147" i="13" s="1"/>
  <c r="BQ756" i="10"/>
  <c r="T137" i="13" s="1"/>
  <c r="BN756" i="10"/>
  <c r="Q137" i="13" s="1"/>
  <c r="BF756" i="10"/>
  <c r="I137" i="13" s="1"/>
  <c r="BA752" i="10"/>
  <c r="D133" i="13" s="1"/>
  <c r="BF752" i="10"/>
  <c r="I133" i="13" s="1"/>
  <c r="BK752" i="10"/>
  <c r="N133" i="13" s="1"/>
  <c r="BO744" i="10"/>
  <c r="C109" i="13"/>
  <c r="BW728" i="10"/>
  <c r="AG109" i="13" s="1"/>
  <c r="BA728" i="10"/>
  <c r="D109" i="13" s="1"/>
  <c r="BC728" i="10"/>
  <c r="F109" i="13" s="1"/>
  <c r="BE728" i="10"/>
  <c r="H109" i="13" s="1"/>
  <c r="BG728" i="10"/>
  <c r="J109" i="13" s="1"/>
  <c r="BK728" i="10"/>
  <c r="N109" i="13" s="1"/>
  <c r="BM728" i="10"/>
  <c r="P109" i="13" s="1"/>
  <c r="BO728" i="10"/>
  <c r="R109" i="13" s="1"/>
  <c r="BQ728" i="10"/>
  <c r="T109" i="13" s="1"/>
  <c r="BS728" i="10"/>
  <c r="V109" i="13" s="1"/>
  <c r="BU728" i="10"/>
  <c r="X109" i="13" s="1"/>
  <c r="BJ727" i="10"/>
  <c r="M108" i="13" s="1"/>
  <c r="BF727" i="10"/>
  <c r="I108" i="13" s="1"/>
  <c r="BA719" i="10"/>
  <c r="D100" i="13" s="1"/>
  <c r="BG719" i="10"/>
  <c r="J100" i="13" s="1"/>
  <c r="BM719" i="10"/>
  <c r="P100" i="13" s="1"/>
  <c r="BP719" i="10"/>
  <c r="S100" i="13" s="1"/>
  <c r="BU719" i="10"/>
  <c r="X100" i="13" s="1"/>
  <c r="C100" i="13"/>
  <c r="BE719" i="10"/>
  <c r="H100" i="13" s="1"/>
  <c r="BL719" i="10"/>
  <c r="O100" i="13" s="1"/>
  <c r="BB719" i="10"/>
  <c r="E100" i="13" s="1"/>
  <c r="BF719" i="10"/>
  <c r="I100" i="13" s="1"/>
  <c r="BN719" i="10"/>
  <c r="Q100" i="13" s="1"/>
  <c r="BQ719" i="10"/>
  <c r="T100" i="13" s="1"/>
  <c r="BC719" i="10"/>
  <c r="F100" i="13" s="1"/>
  <c r="BJ719" i="10"/>
  <c r="M100" i="13" s="1"/>
  <c r="BV719" i="10"/>
  <c r="Y100" i="13" s="1"/>
  <c r="BB720" i="10"/>
  <c r="E101" i="13" s="1"/>
  <c r="BE720" i="10"/>
  <c r="H101" i="13" s="1"/>
  <c r="BM720" i="10"/>
  <c r="P101" i="13" s="1"/>
  <c r="BQ720" i="10"/>
  <c r="T101" i="13" s="1"/>
  <c r="BA718" i="10"/>
  <c r="BD718" i="10"/>
  <c r="G99" i="13" s="1"/>
  <c r="BO718" i="10"/>
  <c r="BB717" i="10"/>
  <c r="E98" i="13" s="1"/>
  <c r="BF717" i="10"/>
  <c r="I98" i="13" s="1"/>
  <c r="BN717" i="10"/>
  <c r="BK717" i="10" s="1"/>
  <c r="C75" i="13"/>
  <c r="BF694" i="10"/>
  <c r="I75" i="13" s="1"/>
  <c r="BN694" i="10"/>
  <c r="BA694" i="10"/>
  <c r="BC694" i="10"/>
  <c r="F75" i="13" s="1"/>
  <c r="BO694" i="10"/>
  <c r="BE694" i="10"/>
  <c r="BS694" i="10"/>
  <c r="V75" i="13" s="1"/>
  <c r="C65" i="13"/>
  <c r="BD684" i="10"/>
  <c r="G65" i="13" s="1"/>
  <c r="BJ684" i="10"/>
  <c r="M65" i="13" s="1"/>
  <c r="BN684" i="10"/>
  <c r="Q65" i="13" s="1"/>
  <c r="BA684" i="10"/>
  <c r="D65" i="13" s="1"/>
  <c r="BE684" i="10"/>
  <c r="H65" i="13" s="1"/>
  <c r="BK684" i="10"/>
  <c r="N65" i="13" s="1"/>
  <c r="BO684" i="10"/>
  <c r="R65" i="13" s="1"/>
  <c r="BU684" i="10"/>
  <c r="X65" i="13" s="1"/>
  <c r="BB684" i="10"/>
  <c r="E65" i="13" s="1"/>
  <c r="BF684" i="10"/>
  <c r="I65" i="13" s="1"/>
  <c r="BL684" i="10"/>
  <c r="O65" i="13" s="1"/>
  <c r="BP684" i="10"/>
  <c r="S65" i="13" s="1"/>
  <c r="BS684" i="10"/>
  <c r="V65" i="13" s="1"/>
  <c r="BV684" i="10"/>
  <c r="Y65" i="13" s="1"/>
  <c r="BW684" i="10"/>
  <c r="AG65" i="13" s="1"/>
  <c r="L49" i="13"/>
  <c r="BJ668" i="10"/>
  <c r="M49" i="13" s="1"/>
  <c r="BS751" i="10"/>
  <c r="BD751" i="10"/>
  <c r="G132" i="13" s="1"/>
  <c r="BC745" i="10"/>
  <c r="F126" i="13" s="1"/>
  <c r="BS741" i="10"/>
  <c r="V122" i="13" s="1"/>
  <c r="BD741" i="10"/>
  <c r="G122" i="13" s="1"/>
  <c r="BW731" i="10"/>
  <c r="AG112" i="13" s="1"/>
  <c r="BV731" i="10"/>
  <c r="Y112" i="13" s="1"/>
  <c r="BS731" i="10"/>
  <c r="V112" i="13" s="1"/>
  <c r="BP731" i="10"/>
  <c r="S112" i="13" s="1"/>
  <c r="BL731" i="10"/>
  <c r="O112" i="13" s="1"/>
  <c r="BF731" i="10"/>
  <c r="I112" i="13" s="1"/>
  <c r="BB731" i="10"/>
  <c r="E112" i="13" s="1"/>
  <c r="BW723" i="10"/>
  <c r="AG104" i="13" s="1"/>
  <c r="BV723" i="10"/>
  <c r="Y104" i="13" s="1"/>
  <c r="BS723" i="10"/>
  <c r="V104" i="13" s="1"/>
  <c r="BP723" i="10"/>
  <c r="S104" i="13" s="1"/>
  <c r="BL723" i="10"/>
  <c r="O104" i="13" s="1"/>
  <c r="BF723" i="10"/>
  <c r="I104" i="13" s="1"/>
  <c r="BB723" i="10"/>
  <c r="E104" i="13" s="1"/>
  <c r="BA721" i="10"/>
  <c r="D102" i="13" s="1"/>
  <c r="BC721" i="10"/>
  <c r="F102" i="13" s="1"/>
  <c r="BU720" i="10"/>
  <c r="X101" i="13" s="1"/>
  <c r="BN720" i="10"/>
  <c r="Q101" i="13" s="1"/>
  <c r="BJ720" i="10"/>
  <c r="M101" i="13" s="1"/>
  <c r="BG720" i="10"/>
  <c r="J101" i="13" s="1"/>
  <c r="BJ718" i="10"/>
  <c r="BE718" i="10"/>
  <c r="BQ717" i="10"/>
  <c r="T98" i="13" s="1"/>
  <c r="BE717" i="10"/>
  <c r="BC717" i="10"/>
  <c r="F98" i="13" s="1"/>
  <c r="BQ716" i="10"/>
  <c r="T97" i="13" s="1"/>
  <c r="C67" i="13"/>
  <c r="BC686" i="10"/>
  <c r="F67" i="13" s="1"/>
  <c r="BN686" i="10"/>
  <c r="BS686" i="10"/>
  <c r="V67" i="13" s="1"/>
  <c r="BA686" i="10"/>
  <c r="BE686" i="10"/>
  <c r="BO686" i="10"/>
  <c r="R67" i="13" s="1"/>
  <c r="BB686" i="10"/>
  <c r="E67" i="13" s="1"/>
  <c r="BD686" i="10"/>
  <c r="G67" i="13" s="1"/>
  <c r="BQ686" i="10"/>
  <c r="T67" i="13" s="1"/>
  <c r="BM684" i="10"/>
  <c r="P65" i="13" s="1"/>
  <c r="L58" i="13"/>
  <c r="BF677" i="10"/>
  <c r="BE676" i="10"/>
  <c r="K57" i="13"/>
  <c r="BN751" i="10"/>
  <c r="Q132" i="13" s="1"/>
  <c r="BE751" i="10"/>
  <c r="BC751" i="10"/>
  <c r="F132" i="13" s="1"/>
  <c r="BG746" i="10"/>
  <c r="J127" i="13" s="1"/>
  <c r="BO741" i="10"/>
  <c r="BC741" i="10"/>
  <c r="F122" i="13" s="1"/>
  <c r="BU740" i="10"/>
  <c r="X121" i="13" s="1"/>
  <c r="BS740" i="10"/>
  <c r="V121" i="13" s="1"/>
  <c r="BQ740" i="10"/>
  <c r="T121" i="13" s="1"/>
  <c r="BO740" i="10"/>
  <c r="R121" i="13" s="1"/>
  <c r="BM740" i="10"/>
  <c r="P121" i="13" s="1"/>
  <c r="BK740" i="10"/>
  <c r="N121" i="13" s="1"/>
  <c r="BG740" i="10"/>
  <c r="J121" i="13" s="1"/>
  <c r="BE740" i="10"/>
  <c r="H121" i="13" s="1"/>
  <c r="BC740" i="10"/>
  <c r="F121" i="13" s="1"/>
  <c r="K119" i="13"/>
  <c r="BV736" i="10"/>
  <c r="Y117" i="13" s="1"/>
  <c r="BS736" i="10"/>
  <c r="V117" i="13" s="1"/>
  <c r="BP736" i="10"/>
  <c r="S117" i="13" s="1"/>
  <c r="BL736" i="10"/>
  <c r="O117" i="13" s="1"/>
  <c r="BF736" i="10"/>
  <c r="I117" i="13" s="1"/>
  <c r="BU731" i="10"/>
  <c r="X112" i="13" s="1"/>
  <c r="BO731" i="10"/>
  <c r="R112" i="13" s="1"/>
  <c r="BK731" i="10"/>
  <c r="N112" i="13" s="1"/>
  <c r="BE731" i="10"/>
  <c r="H112" i="13" s="1"/>
  <c r="BU723" i="10"/>
  <c r="X104" i="13" s="1"/>
  <c r="BO723" i="10"/>
  <c r="R104" i="13" s="1"/>
  <c r="BK723" i="10"/>
  <c r="N104" i="13" s="1"/>
  <c r="BE723" i="10"/>
  <c r="H104" i="13" s="1"/>
  <c r="BF720" i="10"/>
  <c r="I101" i="13" s="1"/>
  <c r="BA720" i="10"/>
  <c r="D101" i="13" s="1"/>
  <c r="BB718" i="10"/>
  <c r="E99" i="13" s="1"/>
  <c r="BA717" i="10"/>
  <c r="C95" i="13"/>
  <c r="BC714" i="10"/>
  <c r="F95" i="13" s="1"/>
  <c r="BF714" i="10"/>
  <c r="I95" i="13" s="1"/>
  <c r="BM714" i="10"/>
  <c r="P95" i="13" s="1"/>
  <c r="BP714" i="10"/>
  <c r="S95" i="13" s="1"/>
  <c r="BU714" i="10"/>
  <c r="X95" i="13" s="1"/>
  <c r="BB714" i="10"/>
  <c r="E95" i="13" s="1"/>
  <c r="BG714" i="10"/>
  <c r="J95" i="13" s="1"/>
  <c r="BL714" i="10"/>
  <c r="O95" i="13" s="1"/>
  <c r="BQ714" i="10"/>
  <c r="T95" i="13" s="1"/>
  <c r="BW714" i="10"/>
  <c r="AG95" i="13" s="1"/>
  <c r="K94" i="13"/>
  <c r="BE713" i="10"/>
  <c r="BJ713" i="10"/>
  <c r="BJ706" i="10"/>
  <c r="C85" i="13"/>
  <c r="BJ704" i="10"/>
  <c r="M85" i="13" s="1"/>
  <c r="BO704" i="10"/>
  <c r="BQ704" i="10"/>
  <c r="T85" i="13" s="1"/>
  <c r="BA704" i="10"/>
  <c r="BD704" i="10"/>
  <c r="G85" i="13" s="1"/>
  <c r="BF704" i="10"/>
  <c r="BN704" i="10"/>
  <c r="Q85" i="13" s="1"/>
  <c r="BB704" i="10"/>
  <c r="E85" i="13" s="1"/>
  <c r="BS704" i="10"/>
  <c r="V85" i="13" s="1"/>
  <c r="BO703" i="10"/>
  <c r="R84" i="13" s="1"/>
  <c r="C83" i="13"/>
  <c r="BD702" i="10"/>
  <c r="G83" i="13" s="1"/>
  <c r="BL702" i="10"/>
  <c r="O83" i="13" s="1"/>
  <c r="BO702" i="10"/>
  <c r="R83" i="13" s="1"/>
  <c r="BV702" i="10"/>
  <c r="Y83" i="13" s="1"/>
  <c r="BW702" i="10"/>
  <c r="AG83" i="13" s="1"/>
  <c r="BA702" i="10"/>
  <c r="D83" i="13" s="1"/>
  <c r="BG702" i="10"/>
  <c r="J83" i="13" s="1"/>
  <c r="BM702" i="10"/>
  <c r="P83" i="13" s="1"/>
  <c r="BP702" i="10"/>
  <c r="S83" i="13" s="1"/>
  <c r="BB702" i="10"/>
  <c r="E83" i="13" s="1"/>
  <c r="BE702" i="10"/>
  <c r="H83" i="13" s="1"/>
  <c r="BJ702" i="10"/>
  <c r="M83" i="13" s="1"/>
  <c r="BN702" i="10"/>
  <c r="Q83" i="13" s="1"/>
  <c r="BS702" i="10"/>
  <c r="V83" i="13" s="1"/>
  <c r="BU702" i="10"/>
  <c r="X83" i="13" s="1"/>
  <c r="BJ694" i="10"/>
  <c r="BD694" i="10"/>
  <c r="G75" i="13" s="1"/>
  <c r="BG684" i="10"/>
  <c r="J65" i="13" s="1"/>
  <c r="C64" i="13"/>
  <c r="BC683" i="10"/>
  <c r="F64" i="13" s="1"/>
  <c r="BN683" i="10"/>
  <c r="BQ683" i="10"/>
  <c r="T64" i="13" s="1"/>
  <c r="BA683" i="10"/>
  <c r="BE683" i="10"/>
  <c r="BO683" i="10"/>
  <c r="BB683" i="10"/>
  <c r="E64" i="13" s="1"/>
  <c r="BD683" i="10"/>
  <c r="G64" i="13" s="1"/>
  <c r="BS683" i="10"/>
  <c r="V64" i="13" s="1"/>
  <c r="C48" i="13"/>
  <c r="BF667" i="10"/>
  <c r="I48" i="13" s="1"/>
  <c r="BJ667" i="10"/>
  <c r="M48" i="13" s="1"/>
  <c r="BO667" i="10"/>
  <c r="BA667" i="10"/>
  <c r="D48" i="13" s="1"/>
  <c r="BC667" i="10"/>
  <c r="F48" i="13" s="1"/>
  <c r="BS667" i="10"/>
  <c r="V48" i="13" s="1"/>
  <c r="BQ667" i="10"/>
  <c r="T48" i="13" s="1"/>
  <c r="BB667" i="10"/>
  <c r="E48" i="13" s="1"/>
  <c r="BE667" i="10"/>
  <c r="H48" i="13" s="1"/>
  <c r="BN667" i="10"/>
  <c r="BK667" i="10" s="1"/>
  <c r="BN716" i="10"/>
  <c r="Q97" i="13" s="1"/>
  <c r="BE706" i="10"/>
  <c r="BC706" i="10"/>
  <c r="F87" i="13" s="1"/>
  <c r="C87" i="13"/>
  <c r="BW698" i="10"/>
  <c r="AG79" i="13" s="1"/>
  <c r="BO697" i="10"/>
  <c r="BJ697" i="10"/>
  <c r="M78" i="13" s="1"/>
  <c r="BF697" i="10"/>
  <c r="C78" i="13"/>
  <c r="BO693" i="10"/>
  <c r="BC693" i="10"/>
  <c r="F74" i="13" s="1"/>
  <c r="C74" i="13"/>
  <c r="BS691" i="10"/>
  <c r="V72" i="13" s="1"/>
  <c r="BO691" i="10"/>
  <c r="BJ691" i="10"/>
  <c r="BF691" i="10"/>
  <c r="I72" i="13" s="1"/>
  <c r="BD691" i="10"/>
  <c r="G72" i="13" s="1"/>
  <c r="C72" i="13"/>
  <c r="BO689" i="10"/>
  <c r="BC689" i="10"/>
  <c r="F70" i="13" s="1"/>
  <c r="C70" i="13"/>
  <c r="BJ688" i="10"/>
  <c r="M69" i="13" s="1"/>
  <c r="BD688" i="10"/>
  <c r="G69" i="13" s="1"/>
  <c r="C69" i="13"/>
  <c r="BJ680" i="10"/>
  <c r="BJ677" i="10"/>
  <c r="M58" i="13" s="1"/>
  <c r="U43" i="13"/>
  <c r="BQ662" i="10"/>
  <c r="T43" i="13" s="1"/>
  <c r="C54" i="13"/>
  <c r="BF673" i="10"/>
  <c r="I54" i="13" s="1"/>
  <c r="BJ673" i="10"/>
  <c r="M54" i="13" s="1"/>
  <c r="BO673" i="10"/>
  <c r="R54" i="13" s="1"/>
  <c r="BW673" i="10"/>
  <c r="AG54" i="13" s="1"/>
  <c r="BA673" i="10"/>
  <c r="D54" i="13" s="1"/>
  <c r="BC673" i="10"/>
  <c r="F54" i="13" s="1"/>
  <c r="BS673" i="10"/>
  <c r="V54" i="13" s="1"/>
  <c r="BQ672" i="10"/>
  <c r="T53" i="13" s="1"/>
  <c r="BA671" i="10"/>
  <c r="D52" i="13" s="1"/>
  <c r="BC671" i="10"/>
  <c r="F52" i="13" s="1"/>
  <c r="BE671" i="10"/>
  <c r="H52" i="13" s="1"/>
  <c r="BG671" i="10"/>
  <c r="J52" i="13" s="1"/>
  <c r="BK671" i="10"/>
  <c r="N52" i="13" s="1"/>
  <c r="BM671" i="10"/>
  <c r="P52" i="13" s="1"/>
  <c r="BO671" i="10"/>
  <c r="R52" i="13" s="1"/>
  <c r="BQ671" i="10"/>
  <c r="T52" i="13" s="1"/>
  <c r="BS671" i="10"/>
  <c r="V52" i="13" s="1"/>
  <c r="BU671" i="10"/>
  <c r="X52" i="13" s="1"/>
  <c r="BQ670" i="10"/>
  <c r="T51" i="13" s="1"/>
  <c r="BQ664" i="10"/>
  <c r="T45" i="13" s="1"/>
  <c r="U45" i="13"/>
  <c r="BJ649" i="10"/>
  <c r="K30" i="13"/>
  <c r="BQ706" i="10"/>
  <c r="T87" i="13" s="1"/>
  <c r="BN706" i="10"/>
  <c r="BF706" i="10"/>
  <c r="I87" i="13" s="1"/>
  <c r="BN701" i="10"/>
  <c r="BF701" i="10"/>
  <c r="I82" i="13" s="1"/>
  <c r="BN697" i="10"/>
  <c r="BQ695" i="10"/>
  <c r="T76" i="13" s="1"/>
  <c r="BM695" i="10"/>
  <c r="P76" i="13" s="1"/>
  <c r="BG695" i="10"/>
  <c r="J76" i="13" s="1"/>
  <c r="BC695" i="10"/>
  <c r="F76" i="13" s="1"/>
  <c r="BQ693" i="10"/>
  <c r="T74" i="13" s="1"/>
  <c r="BJ693" i="10"/>
  <c r="BD693" i="10"/>
  <c r="G74" i="13" s="1"/>
  <c r="BQ691" i="10"/>
  <c r="T72" i="13" s="1"/>
  <c r="BN691" i="10"/>
  <c r="BE691" i="10"/>
  <c r="BQ689" i="10"/>
  <c r="T70" i="13" s="1"/>
  <c r="BJ689" i="10"/>
  <c r="M70" i="13" s="1"/>
  <c r="BD689" i="10"/>
  <c r="G70" i="13" s="1"/>
  <c r="BN688" i="10"/>
  <c r="BE688" i="10"/>
  <c r="BB680" i="10"/>
  <c r="E61" i="13" s="1"/>
  <c r="BE680" i="10"/>
  <c r="BO680" i="10"/>
  <c r="U59" i="13"/>
  <c r="BQ678" i="10"/>
  <c r="T59" i="13" s="1"/>
  <c r="C53" i="13"/>
  <c r="BF672" i="10"/>
  <c r="BJ672" i="10"/>
  <c r="BO672" i="10"/>
  <c r="BA672" i="10"/>
  <c r="D53" i="13" s="1"/>
  <c r="BC672" i="10"/>
  <c r="F53" i="13" s="1"/>
  <c r="BS672" i="10"/>
  <c r="V53" i="13" s="1"/>
  <c r="BN671" i="10"/>
  <c r="Q52" i="13" s="1"/>
  <c r="BJ671" i="10"/>
  <c r="M52" i="13" s="1"/>
  <c r="C49" i="13"/>
  <c r="BF668" i="10"/>
  <c r="I49" i="13" s="1"/>
  <c r="BQ668" i="10"/>
  <c r="T49" i="13" s="1"/>
  <c r="BA668" i="10"/>
  <c r="D49" i="13" s="1"/>
  <c r="BC668" i="10"/>
  <c r="F49" i="13" s="1"/>
  <c r="BN668" i="10"/>
  <c r="BA666" i="10"/>
  <c r="BC666" i="10"/>
  <c r="F47" i="13" s="1"/>
  <c r="BJ666" i="10"/>
  <c r="BQ666" i="10"/>
  <c r="T47" i="13" s="1"/>
  <c r="BE666" i="10"/>
  <c r="H47" i="13" s="1"/>
  <c r="BN666" i="10"/>
  <c r="BS666" i="10"/>
  <c r="V47" i="13" s="1"/>
  <c r="BJ657" i="10"/>
  <c r="M38" i="13" s="1"/>
  <c r="C38" i="13"/>
  <c r="BC657" i="10"/>
  <c r="F38" i="13" s="1"/>
  <c r="BE657" i="10"/>
  <c r="BO657" i="10"/>
  <c r="BB657" i="10"/>
  <c r="E38" i="13" s="1"/>
  <c r="BF657" i="10"/>
  <c r="I38" i="13" s="1"/>
  <c r="BN657" i="10"/>
  <c r="BQ657" i="10"/>
  <c r="T38" i="13" s="1"/>
  <c r="BA657" i="10"/>
  <c r="BB656" i="10"/>
  <c r="E37" i="13" s="1"/>
  <c r="BF656" i="10"/>
  <c r="I37" i="13" s="1"/>
  <c r="BN656" i="10"/>
  <c r="BQ656" i="10"/>
  <c r="T37" i="13" s="1"/>
  <c r="C37" i="13"/>
  <c r="BD656" i="10"/>
  <c r="G37" i="13" s="1"/>
  <c r="BO656" i="10"/>
  <c r="BS656" i="10"/>
  <c r="V37" i="13" s="1"/>
  <c r="BA656" i="10"/>
  <c r="BE656" i="10"/>
  <c r="BK656" i="10"/>
  <c r="BC656" i="10"/>
  <c r="F37" i="13" s="1"/>
  <c r="BE649" i="10"/>
  <c r="BB623" i="10"/>
  <c r="E4" i="13" s="1"/>
  <c r="BE623" i="10"/>
  <c r="H4" i="13" s="1"/>
  <c r="BS623" i="10"/>
  <c r="BD623" i="10"/>
  <c r="G4" i="13" s="1"/>
  <c r="BJ623" i="10"/>
  <c r="BQ623" i="10"/>
  <c r="T4" i="13" s="1"/>
  <c r="C4" i="13"/>
  <c r="BC623" i="10"/>
  <c r="F4" i="13" s="1"/>
  <c r="BN623" i="10"/>
  <c r="BK623" i="10" s="1"/>
  <c r="BO623" i="10"/>
  <c r="BD642" i="10"/>
  <c r="G23" i="13" s="1"/>
  <c r="BB642" i="10"/>
  <c r="E23" i="13" s="1"/>
  <c r="BA642" i="10"/>
  <c r="BO642" i="10"/>
  <c r="BP642" i="10" s="1"/>
  <c r="S23" i="13" s="1"/>
  <c r="BC642" i="10"/>
  <c r="F23" i="13" s="1"/>
  <c r="BJ642" i="10"/>
  <c r="BS642" i="10"/>
  <c r="V23" i="13" s="1"/>
  <c r="C23" i="13"/>
  <c r="BF642" i="10"/>
  <c r="BQ642" i="10"/>
  <c r="T23" i="13" s="1"/>
  <c r="BD638" i="10"/>
  <c r="G19" i="13" s="1"/>
  <c r="BB638" i="10"/>
  <c r="E19" i="13" s="1"/>
  <c r="BA638" i="10"/>
  <c r="BE638" i="10"/>
  <c r="BS638" i="10"/>
  <c r="C19" i="13"/>
  <c r="BN638" i="10"/>
  <c r="BC638" i="10"/>
  <c r="F19" i="13" s="1"/>
  <c r="BF638" i="10"/>
  <c r="I19" i="13" s="1"/>
  <c r="BO638" i="10"/>
  <c r="BQ676" i="10"/>
  <c r="T57" i="13" s="1"/>
  <c r="BJ676" i="10"/>
  <c r="BD676" i="10"/>
  <c r="G57" i="13" s="1"/>
  <c r="BO670" i="10"/>
  <c r="BJ670" i="10"/>
  <c r="M51" i="13" s="1"/>
  <c r="BD670" i="10"/>
  <c r="G51" i="13" s="1"/>
  <c r="BD669" i="10"/>
  <c r="G50" i="13" s="1"/>
  <c r="BN664" i="10"/>
  <c r="BE664" i="10"/>
  <c r="BF641" i="10"/>
  <c r="I22" i="13" s="1"/>
  <c r="L22" i="13"/>
  <c r="BJ641" i="10"/>
  <c r="BA623" i="10"/>
  <c r="C45" i="13"/>
  <c r="BD664" i="10"/>
  <c r="G45" i="13" s="1"/>
  <c r="BE650" i="10"/>
  <c r="BE646" i="10"/>
  <c r="K27" i="13"/>
  <c r="BJ646" i="10"/>
  <c r="M27" i="13" s="1"/>
  <c r="R22" i="13"/>
  <c r="BL641" i="10"/>
  <c r="BJ638" i="10"/>
  <c r="M19" i="13" s="1"/>
  <c r="BF637" i="10"/>
  <c r="I18" i="13" s="1"/>
  <c r="L18" i="13"/>
  <c r="BF628" i="10"/>
  <c r="I9" i="13" s="1"/>
  <c r="BJ628" i="10"/>
  <c r="L9" i="13"/>
  <c r="BF623" i="10"/>
  <c r="I4" i="13" s="1"/>
  <c r="BQ654" i="10"/>
  <c r="T35" i="13" s="1"/>
  <c r="BO654" i="10"/>
  <c r="BE654" i="10"/>
  <c r="BC654" i="10"/>
  <c r="F35" i="13" s="1"/>
  <c r="C35" i="13"/>
  <c r="BS653" i="10"/>
  <c r="V34" i="13" s="1"/>
  <c r="BC653" i="10"/>
  <c r="F34" i="13" s="1"/>
  <c r="BJ651" i="10"/>
  <c r="BE651" i="10"/>
  <c r="BC651" i="10"/>
  <c r="F32" i="13" s="1"/>
  <c r="C32" i="13"/>
  <c r="BQ650" i="10"/>
  <c r="T31" i="13" s="1"/>
  <c r="BF650" i="10"/>
  <c r="I31" i="13" s="1"/>
  <c r="C31" i="13"/>
  <c r="BQ649" i="10"/>
  <c r="T30" i="13" s="1"/>
  <c r="BF649" i="10"/>
  <c r="I30" i="13" s="1"/>
  <c r="C30" i="13"/>
  <c r="BE645" i="10"/>
  <c r="H26" i="13" s="1"/>
  <c r="BE637" i="10"/>
  <c r="H18" i="13" s="1"/>
  <c r="K18" i="13"/>
  <c r="U17" i="13"/>
  <c r="J772" i="10"/>
  <c r="N772" i="10" s="1"/>
  <c r="BF625" i="10"/>
  <c r="BJ625" i="10"/>
  <c r="M6" i="13" s="1"/>
  <c r="BB630" i="10"/>
  <c r="E11" i="13" s="1"/>
  <c r="BC630" i="10"/>
  <c r="F11" i="13" s="1"/>
  <c r="BE630" i="10"/>
  <c r="BD631" i="10"/>
  <c r="G12" i="13" s="1"/>
  <c r="C11" i="13"/>
  <c r="BN630" i="10"/>
  <c r="BK630" i="10" s="1"/>
  <c r="BS630" i="10"/>
  <c r="V11" i="13" s="1"/>
  <c r="BA630" i="10"/>
  <c r="D11" i="13" s="1"/>
  <c r="BD630" i="10"/>
  <c r="G11" i="13" s="1"/>
  <c r="BO630" i="10"/>
  <c r="BD633" i="10"/>
  <c r="G14" i="13" s="1"/>
  <c r="BS633" i="10"/>
  <c r="V14" i="13" s="1"/>
  <c r="BC631" i="10"/>
  <c r="F12" i="13" s="1"/>
  <c r="BB631" i="10"/>
  <c r="E12" i="13" s="1"/>
  <c r="BN631" i="10"/>
  <c r="BD640" i="10"/>
  <c r="G21" i="13" s="1"/>
  <c r="BB640" i="10"/>
  <c r="E21" i="13" s="1"/>
  <c r="BA640" i="10"/>
  <c r="N769" i="10"/>
  <c r="N767" i="10"/>
  <c r="P767" i="10" s="1"/>
  <c r="BQ663" i="10"/>
  <c r="T44" i="13" s="1"/>
  <c r="BN663" i="10"/>
  <c r="BF663" i="10"/>
  <c r="BC662" i="10"/>
  <c r="F43" i="13" s="1"/>
  <c r="BN655" i="10"/>
  <c r="BF655" i="10"/>
  <c r="I36" i="13" s="1"/>
  <c r="BS654" i="10"/>
  <c r="V35" i="13" s="1"/>
  <c r="BJ654" i="10"/>
  <c r="BF654" i="10"/>
  <c r="I35" i="13" s="1"/>
  <c r="BQ651" i="10"/>
  <c r="T32" i="13" s="1"/>
  <c r="BO651" i="10"/>
  <c r="BS650" i="10"/>
  <c r="V31" i="13" s="1"/>
  <c r="BO650" i="10"/>
  <c r="BS649" i="10"/>
  <c r="BO649" i="10"/>
  <c r="BJ639" i="10"/>
  <c r="BE629" i="10"/>
  <c r="H10" i="13" s="1"/>
  <c r="K10" i="13"/>
  <c r="BQ627" i="10"/>
  <c r="T8" i="13" s="1"/>
  <c r="U8" i="13"/>
  <c r="BE626" i="10"/>
  <c r="K7" i="13"/>
  <c r="BJ626" i="10"/>
  <c r="M7" i="13" s="1"/>
  <c r="N773" i="10"/>
  <c r="J771" i="10"/>
  <c r="N771" i="10" s="1"/>
  <c r="N766" i="10"/>
  <c r="N765" i="10"/>
  <c r="K16" i="13"/>
  <c r="BE635" i="10"/>
  <c r="BQ631" i="10"/>
  <c r="T12" i="13" s="1"/>
  <c r="BJ627" i="10"/>
  <c r="M8" i="13" s="1"/>
  <c r="BJ631" i="10"/>
  <c r="M12" i="13" s="1"/>
  <c r="BN611" i="10"/>
  <c r="BM585" i="10"/>
  <c r="BL585" i="10"/>
  <c r="N565" i="13"/>
  <c r="BM1120" i="10"/>
  <c r="P501" i="13" s="1"/>
  <c r="BL611" i="10"/>
  <c r="N583" i="13"/>
  <c r="BM1110" i="10"/>
  <c r="P491" i="13" s="1"/>
  <c r="BM1101" i="10"/>
  <c r="N482" i="13"/>
  <c r="BO598" i="10"/>
  <c r="D297" i="13"/>
  <c r="BW916" i="10"/>
  <c r="AG297" i="13" s="1"/>
  <c r="BL733" i="10"/>
  <c r="Q62" i="13"/>
  <c r="BA1049" i="10"/>
  <c r="BV1049" i="10"/>
  <c r="Y430" i="13" s="1"/>
  <c r="BS1049" i="10"/>
  <c r="V430" i="13" s="1"/>
  <c r="BC1049" i="10"/>
  <c r="F430" i="13" s="1"/>
  <c r="Q504" i="13"/>
  <c r="BD1123" i="10"/>
  <c r="G504" i="13" s="1"/>
  <c r="BV1123" i="10"/>
  <c r="Y504" i="13" s="1"/>
  <c r="BB1123" i="10"/>
  <c r="E504" i="13" s="1"/>
  <c r="BU1123" i="10"/>
  <c r="X504" i="13" s="1"/>
  <c r="BA1123" i="10"/>
  <c r="D504" i="13" s="1"/>
  <c r="BF669" i="10"/>
  <c r="I50" i="13" s="1"/>
  <c r="BR1123" i="10"/>
  <c r="U504" i="13" s="1"/>
  <c r="BS1123" i="10"/>
  <c r="V504" i="13" s="1"/>
  <c r="BQ1123" i="10"/>
  <c r="T504" i="13" s="1"/>
  <c r="BS1058" i="10"/>
  <c r="V439" i="13" s="1"/>
  <c r="BD1058" i="10"/>
  <c r="G439" i="13" s="1"/>
  <c r="BC1058" i="10"/>
  <c r="F439" i="13" s="1"/>
  <c r="BA1058" i="10"/>
  <c r="D439" i="13" s="1"/>
  <c r="BU1058" i="10"/>
  <c r="X439" i="13" s="1"/>
  <c r="C439" i="13"/>
  <c r="BU1010" i="10"/>
  <c r="X391" i="13" s="1"/>
  <c r="BF738" i="10"/>
  <c r="I119" i="13" s="1"/>
  <c r="J738" i="10"/>
  <c r="N738" i="10" s="1"/>
  <c r="P738" i="10" s="1"/>
  <c r="BJ738" i="10"/>
  <c r="J732" i="10"/>
  <c r="N732" i="10" s="1"/>
  <c r="P732" i="10" s="1"/>
  <c r="BJ732" i="10"/>
  <c r="M113" i="13" s="1"/>
  <c r="E111" i="10"/>
  <c r="K110" i="10"/>
  <c r="BS685" i="10"/>
  <c r="V66" i="13" s="1"/>
  <c r="BQ1137" i="10"/>
  <c r="T518" i="13" s="1"/>
  <c r="BS1028" i="10"/>
  <c r="V409" i="13" s="1"/>
  <c r="BD1028" i="10"/>
  <c r="G409" i="13" s="1"/>
  <c r="BO685" i="10"/>
  <c r="R66" i="13" s="1"/>
  <c r="BT1137" i="10"/>
  <c r="W518" i="13" s="1"/>
  <c r="BP1137" i="10"/>
  <c r="S518" i="13" s="1"/>
  <c r="BV1137" i="10"/>
  <c r="Y518" i="13" s="1"/>
  <c r="BU1137" i="10"/>
  <c r="X518" i="13" s="1"/>
  <c r="BK1137" i="10"/>
  <c r="BD685" i="10"/>
  <c r="G66" i="13" s="1"/>
  <c r="BD1137" i="10"/>
  <c r="G518" i="13" s="1"/>
  <c r="BC685" i="10"/>
  <c r="F66" i="13" s="1"/>
  <c r="BS1137" i="10"/>
  <c r="V518" i="13" s="1"/>
  <c r="BC1137" i="10"/>
  <c r="F518" i="13" s="1"/>
  <c r="BR1137" i="10"/>
  <c r="U518" i="13" s="1"/>
  <c r="C518" i="13"/>
  <c r="BW1137" i="10"/>
  <c r="AG518" i="13" s="1"/>
  <c r="BA1137" i="10"/>
  <c r="D518" i="13" s="1"/>
  <c r="BN685" i="10"/>
  <c r="BJ685" i="10"/>
  <c r="BF685" i="10"/>
  <c r="I66" i="13" s="1"/>
  <c r="BB685" i="10"/>
  <c r="E66" i="13" s="1"/>
  <c r="BL544" i="10"/>
  <c r="BQ685" i="10"/>
  <c r="T66" i="13" s="1"/>
  <c r="BE685" i="10"/>
  <c r="BA685" i="10"/>
  <c r="D66" i="13" s="1"/>
  <c r="BS1003" i="10"/>
  <c r="V384" i="13" s="1"/>
  <c r="BD1003" i="10"/>
  <c r="G384" i="13" s="1"/>
  <c r="BC1003" i="10"/>
  <c r="F384" i="13" s="1"/>
  <c r="BA1003" i="10"/>
  <c r="D384" i="13" s="1"/>
  <c r="C384" i="13"/>
  <c r="BU1028" i="10"/>
  <c r="X409" i="13" s="1"/>
  <c r="BV1028" i="10"/>
  <c r="Y409" i="13" s="1"/>
  <c r="BA1028" i="10"/>
  <c r="D409" i="13" s="1"/>
  <c r="C409" i="13"/>
  <c r="J409" i="13"/>
  <c r="BC1028" i="10"/>
  <c r="F409" i="13" s="1"/>
  <c r="BM1123" i="10"/>
  <c r="P504" i="13" s="1"/>
  <c r="N504" i="13"/>
  <c r="BT1123" i="10"/>
  <c r="W504" i="13" s="1"/>
  <c r="BP1123" i="10"/>
  <c r="S504" i="13" s="1"/>
  <c r="BC1123" i="10"/>
  <c r="F504" i="13" s="1"/>
  <c r="BJ669" i="10"/>
  <c r="BQ669" i="10"/>
  <c r="T50" i="13" s="1"/>
  <c r="BE669" i="10"/>
  <c r="BA669" i="10"/>
  <c r="D50" i="13" s="1"/>
  <c r="BW1123" i="10"/>
  <c r="AG504" i="13" s="1"/>
  <c r="C50" i="13"/>
  <c r="BC669" i="10"/>
  <c r="F50" i="13" s="1"/>
  <c r="BO585" i="10"/>
  <c r="BS669" i="10"/>
  <c r="V50" i="13" s="1"/>
  <c r="BN669" i="10"/>
  <c r="BK669" i="10" s="1"/>
  <c r="BV1058" i="10"/>
  <c r="Y439" i="13" s="1"/>
  <c r="Q523" i="10"/>
  <c r="BU1003" i="10"/>
  <c r="X384" i="13" s="1"/>
  <c r="BV1003" i="10"/>
  <c r="Y384" i="13" s="1"/>
  <c r="E460" i="10"/>
  <c r="BS1015" i="10"/>
  <c r="V396" i="13" s="1"/>
  <c r="BC1015" i="10"/>
  <c r="F396" i="13" s="1"/>
  <c r="J384" i="13"/>
  <c r="BC1072" i="10"/>
  <c r="F453" i="13" s="1"/>
  <c r="BB1072" i="10"/>
  <c r="E453" i="13" s="1"/>
  <c r="C453" i="13"/>
  <c r="AU522" i="10"/>
  <c r="BU1072" i="10"/>
  <c r="X453" i="13" s="1"/>
  <c r="BV1072" i="10"/>
  <c r="Y453" i="13" s="1"/>
  <c r="BV1063" i="10"/>
  <c r="Y444" i="13" s="1"/>
  <c r="J439" i="13"/>
  <c r="BU1049" i="10"/>
  <c r="X430" i="13" s="1"/>
  <c r="BW1072" i="10"/>
  <c r="AG453" i="13" s="1"/>
  <c r="J453" i="13"/>
  <c r="AC486" i="10"/>
  <c r="BU1037" i="10"/>
  <c r="X418" i="13" s="1"/>
  <c r="BS1037" i="10"/>
  <c r="V418" i="13" s="1"/>
  <c r="BD1037" i="10"/>
  <c r="G418" i="13" s="1"/>
  <c r="BC1037" i="10"/>
  <c r="F418" i="13" s="1"/>
  <c r="BW1063" i="10"/>
  <c r="AG444" i="13" s="1"/>
  <c r="BC1063" i="10"/>
  <c r="F444" i="13" s="1"/>
  <c r="BU1063" i="10"/>
  <c r="X444" i="13" s="1"/>
  <c r="BB1063" i="10"/>
  <c r="E444" i="13" s="1"/>
  <c r="BS1063" i="10"/>
  <c r="V444" i="13" s="1"/>
  <c r="BA1063" i="10"/>
  <c r="D444" i="13" s="1"/>
  <c r="BV1037" i="10"/>
  <c r="Y418" i="13" s="1"/>
  <c r="J418" i="13"/>
  <c r="BB1037" i="10"/>
  <c r="E418" i="13" s="1"/>
  <c r="BA1037" i="10"/>
  <c r="BS1147" i="10"/>
  <c r="V528" i="13" s="1"/>
  <c r="BQ1147" i="10"/>
  <c r="T528" i="13" s="1"/>
  <c r="Q528" i="13"/>
  <c r="BD1147" i="10"/>
  <c r="G528" i="13" s="1"/>
  <c r="BB1147" i="10"/>
  <c r="E528" i="13" s="1"/>
  <c r="C77" i="13"/>
  <c r="BR1147" i="10"/>
  <c r="BA1147" i="10"/>
  <c r="D528" i="13" s="1"/>
  <c r="BK1147" i="10"/>
  <c r="C528" i="13"/>
  <c r="BS696" i="10"/>
  <c r="V77" i="13" s="1"/>
  <c r="BO696" i="10"/>
  <c r="R77" i="13" s="1"/>
  <c r="BC696" i="10"/>
  <c r="F77" i="13" s="1"/>
  <c r="BW696" i="10"/>
  <c r="AG77" i="13" s="1"/>
  <c r="BD696" i="10"/>
  <c r="G77" i="13" s="1"/>
  <c r="BN696" i="10"/>
  <c r="Q77" i="13" s="1"/>
  <c r="BJ696" i="10"/>
  <c r="M77" i="13" s="1"/>
  <c r="BF696" i="10"/>
  <c r="I77" i="13" s="1"/>
  <c r="BB696" i="10"/>
  <c r="E77" i="13" s="1"/>
  <c r="BT1147" i="10"/>
  <c r="W528" i="13" s="1"/>
  <c r="BQ696" i="10"/>
  <c r="T77" i="13" s="1"/>
  <c r="BE696" i="10"/>
  <c r="H77" i="13" s="1"/>
  <c r="W110" i="10"/>
  <c r="BJ742" i="10"/>
  <c r="M123" i="13" s="1"/>
  <c r="Q568" i="13"/>
  <c r="BF742" i="10"/>
  <c r="I123" i="13" s="1"/>
  <c r="BD1187" i="10"/>
  <c r="G568" i="13" s="1"/>
  <c r="BC1187" i="10"/>
  <c r="F568" i="13" s="1"/>
  <c r="BQ742" i="10"/>
  <c r="T123" i="13" s="1"/>
  <c r="BB742" i="10"/>
  <c r="E123" i="13" s="1"/>
  <c r="BA1187" i="10"/>
  <c r="D568" i="13" s="1"/>
  <c r="BO742" i="10"/>
  <c r="BS1187" i="10"/>
  <c r="V568" i="13" s="1"/>
  <c r="N568" i="13"/>
  <c r="BM1187" i="10"/>
  <c r="P568" i="13" s="1"/>
  <c r="BM611" i="10"/>
  <c r="BW1187" i="10"/>
  <c r="AG568" i="13" s="1"/>
  <c r="BB1187" i="10"/>
  <c r="E568" i="13" s="1"/>
  <c r="L123" i="13"/>
  <c r="BE742" i="10"/>
  <c r="H123" i="13" s="1"/>
  <c r="BA742" i="10"/>
  <c r="BV1187" i="10"/>
  <c r="Y568" i="13" s="1"/>
  <c r="BR1187" i="10"/>
  <c r="U568" i="13" s="1"/>
  <c r="C123" i="13"/>
  <c r="BL549" i="10"/>
  <c r="BU1187" i="10"/>
  <c r="X568" i="13" s="1"/>
  <c r="BQ1187" i="10"/>
  <c r="T568" i="13" s="1"/>
  <c r="BD742" i="10"/>
  <c r="G123" i="13" s="1"/>
  <c r="BS742" i="10"/>
  <c r="V123" i="13" s="1"/>
  <c r="C339" i="13"/>
  <c r="BV958" i="10"/>
  <c r="Y339" i="13" s="1"/>
  <c r="BA944" i="10"/>
  <c r="D325" i="13" s="1"/>
  <c r="BV944" i="10"/>
  <c r="Y325" i="13" s="1"/>
  <c r="BU944" i="10"/>
  <c r="X325" i="13" s="1"/>
  <c r="BS944" i="10"/>
  <c r="V325" i="13" s="1"/>
  <c r="BB958" i="10"/>
  <c r="E339" i="13" s="1"/>
  <c r="BA958" i="10"/>
  <c r="BS958" i="10"/>
  <c r="V339" i="13" s="1"/>
  <c r="C325" i="13"/>
  <c r="BS744" i="10"/>
  <c r="V125" i="13" s="1"/>
  <c r="BE744" i="10"/>
  <c r="H125" i="13" s="1"/>
  <c r="BK1189" i="10"/>
  <c r="BM1189" i="10" s="1"/>
  <c r="P570" i="13" s="1"/>
  <c r="BQ744" i="10"/>
  <c r="T125" i="13" s="1"/>
  <c r="BB744" i="10"/>
  <c r="E125" i="13" s="1"/>
  <c r="BD1189" i="10"/>
  <c r="G570" i="13" s="1"/>
  <c r="BA744" i="10"/>
  <c r="C570" i="13"/>
  <c r="BU1178" i="10"/>
  <c r="X559" i="13" s="1"/>
  <c r="BQ1178" i="10"/>
  <c r="T559" i="13" s="1"/>
  <c r="BK1178" i="10"/>
  <c r="C559" i="13"/>
  <c r="BC732" i="10"/>
  <c r="F113" i="13" s="1"/>
  <c r="BF732" i="10"/>
  <c r="I113" i="13" s="1"/>
  <c r="BT1178" i="10"/>
  <c r="W559" i="13" s="1"/>
  <c r="BP1178" i="10"/>
  <c r="S559" i="13" s="1"/>
  <c r="BB732" i="10"/>
  <c r="E113" i="13" s="1"/>
  <c r="BE732" i="10"/>
  <c r="BA732" i="10"/>
  <c r="BS1178" i="10"/>
  <c r="V559" i="13" s="1"/>
  <c r="BS732" i="10"/>
  <c r="BN732" i="10"/>
  <c r="BW1178" i="10"/>
  <c r="AG559" i="13" s="1"/>
  <c r="BW1189" i="10"/>
  <c r="AG570" i="13" s="1"/>
  <c r="BA1189" i="10"/>
  <c r="D570" i="13" s="1"/>
  <c r="BF744" i="10"/>
  <c r="BU1189" i="10"/>
  <c r="X570" i="13" s="1"/>
  <c r="BQ1189" i="10"/>
  <c r="T570" i="13" s="1"/>
  <c r="C125" i="13"/>
  <c r="BC1189" i="10"/>
  <c r="F570" i="13" s="1"/>
  <c r="BJ744" i="10"/>
  <c r="BT1189" i="10"/>
  <c r="W570" i="13" s="1"/>
  <c r="BP1189" i="10"/>
  <c r="S570" i="13" s="1"/>
  <c r="BD744" i="10"/>
  <c r="G125" i="13" s="1"/>
  <c r="BB1189" i="10"/>
  <c r="E570" i="13" s="1"/>
  <c r="BN705" i="10"/>
  <c r="Q86" i="13" s="1"/>
  <c r="BQ1154" i="10"/>
  <c r="T535" i="13" s="1"/>
  <c r="BK1154" i="10"/>
  <c r="N535" i="13" s="1"/>
  <c r="BD705" i="10"/>
  <c r="G86" i="13" s="1"/>
  <c r="BD1154" i="10"/>
  <c r="G535" i="13" s="1"/>
  <c r="BD1143" i="10"/>
  <c r="G524" i="13" s="1"/>
  <c r="BS705" i="10"/>
  <c r="V86" i="13" s="1"/>
  <c r="BF705" i="10"/>
  <c r="I86" i="13" s="1"/>
  <c r="BC705" i="10"/>
  <c r="F86" i="13" s="1"/>
  <c r="BJ705" i="10"/>
  <c r="BB705" i="10"/>
  <c r="E86" i="13" s="1"/>
  <c r="BT1154" i="10"/>
  <c r="W535" i="13" s="1"/>
  <c r="BP1154" i="10"/>
  <c r="S535" i="13" s="1"/>
  <c r="BS1154" i="10"/>
  <c r="V535" i="13" s="1"/>
  <c r="BB1154" i="10"/>
  <c r="E535" i="13" s="1"/>
  <c r="BQ705" i="10"/>
  <c r="T86" i="13" s="1"/>
  <c r="BE705" i="10"/>
  <c r="BA705" i="10"/>
  <c r="BC1154" i="10"/>
  <c r="F535" i="13" s="1"/>
  <c r="BW1154" i="10"/>
  <c r="AG535" i="13" s="1"/>
  <c r="BV1154" i="10"/>
  <c r="Y535" i="13" s="1"/>
  <c r="BR1154" i="10"/>
  <c r="U535" i="13" s="1"/>
  <c r="BD692" i="10"/>
  <c r="G73" i="13" s="1"/>
  <c r="BU1143" i="10"/>
  <c r="X524" i="13" s="1"/>
  <c r="BT1143" i="10"/>
  <c r="W524" i="13" s="1"/>
  <c r="BQ1143" i="10"/>
  <c r="T524" i="13" s="1"/>
  <c r="BV1152" i="10"/>
  <c r="Y533" i="13" s="1"/>
  <c r="BA1152" i="10"/>
  <c r="D533" i="13" s="1"/>
  <c r="BU1152" i="10"/>
  <c r="X533" i="13" s="1"/>
  <c r="BS1152" i="10"/>
  <c r="V533" i="13" s="1"/>
  <c r="BR1152" i="10"/>
  <c r="U533" i="13" s="1"/>
  <c r="BF703" i="10"/>
  <c r="I84" i="13" s="1"/>
  <c r="BD1152" i="10"/>
  <c r="G533" i="13" s="1"/>
  <c r="BQ703" i="10"/>
  <c r="T84" i="13" s="1"/>
  <c r="BC703" i="10"/>
  <c r="F84" i="13" s="1"/>
  <c r="BU1141" i="10"/>
  <c r="X522" i="13" s="1"/>
  <c r="BS1134" i="10"/>
  <c r="V515" i="13" s="1"/>
  <c r="Q515" i="13"/>
  <c r="BD1134" i="10"/>
  <c r="G515" i="13" s="1"/>
  <c r="BB682" i="10"/>
  <c r="E63" i="13" s="1"/>
  <c r="BB1134" i="10"/>
  <c r="E515" i="13" s="1"/>
  <c r="BS682" i="10"/>
  <c r="V63" i="13" s="1"/>
  <c r="BU1015" i="10"/>
  <c r="X396" i="13" s="1"/>
  <c r="BV1015" i="10"/>
  <c r="Y396" i="13" s="1"/>
  <c r="BA1015" i="10"/>
  <c r="D396" i="13" s="1"/>
  <c r="C396" i="13"/>
  <c r="J396" i="13"/>
  <c r="BW1134" i="10"/>
  <c r="AG515" i="13" s="1"/>
  <c r="BC1134" i="10"/>
  <c r="F515" i="13" s="1"/>
  <c r="BV1134" i="10"/>
  <c r="Y515" i="13" s="1"/>
  <c r="BR1134" i="10"/>
  <c r="U515" i="13" s="1"/>
  <c r="BO682" i="10"/>
  <c r="R63" i="13" s="1"/>
  <c r="BN682" i="10"/>
  <c r="Q63" i="13" s="1"/>
  <c r="BW1163" i="10"/>
  <c r="AG544" i="13" s="1"/>
  <c r="BV1163" i="10"/>
  <c r="Y544" i="13" s="1"/>
  <c r="BR1141" i="10"/>
  <c r="U522" i="13" s="1"/>
  <c r="BQ690" i="10"/>
  <c r="T71" i="13" s="1"/>
  <c r="BA1141" i="10"/>
  <c r="D522" i="13" s="1"/>
  <c r="BA690" i="10"/>
  <c r="BW690" i="10" s="1"/>
  <c r="AG71" i="13" s="1"/>
  <c r="BV1141" i="10"/>
  <c r="Y522" i="13" s="1"/>
  <c r="BQ1141" i="10"/>
  <c r="T522" i="13" s="1"/>
  <c r="BF690" i="10"/>
  <c r="I71" i="13" s="1"/>
  <c r="Q522" i="13"/>
  <c r="BE690" i="10"/>
  <c r="H71" i="13" s="1"/>
  <c r="BD1163" i="10"/>
  <c r="G544" i="13" s="1"/>
  <c r="C544" i="13"/>
  <c r="BU1163" i="10"/>
  <c r="X544" i="13" s="1"/>
  <c r="BS1163" i="10"/>
  <c r="V544" i="13" s="1"/>
  <c r="BC1141" i="10"/>
  <c r="F522" i="13" s="1"/>
  <c r="BN690" i="10"/>
  <c r="BK690" i="10" s="1"/>
  <c r="C522" i="13"/>
  <c r="BS1141" i="10"/>
  <c r="V522" i="13" s="1"/>
  <c r="BK1141" i="10"/>
  <c r="BD690" i="10"/>
  <c r="G71" i="13" s="1"/>
  <c r="BD1141" i="10"/>
  <c r="G522" i="13" s="1"/>
  <c r="BO690" i="10"/>
  <c r="BC690" i="10"/>
  <c r="F71" i="13" s="1"/>
  <c r="BF682" i="10"/>
  <c r="I63" i="13" s="1"/>
  <c r="BE682" i="10"/>
  <c r="BA682" i="10"/>
  <c r="BA1134" i="10"/>
  <c r="D515" i="13" s="1"/>
  <c r="C63" i="13"/>
  <c r="BU1134" i="10"/>
  <c r="X515" i="13" s="1"/>
  <c r="BQ1134" i="10"/>
  <c r="T515" i="13" s="1"/>
  <c r="BK1134" i="10"/>
  <c r="C515" i="13"/>
  <c r="BJ682" i="10"/>
  <c r="BQ682" i="10"/>
  <c r="T63" i="13" s="1"/>
  <c r="BD682" i="10"/>
  <c r="G63" i="13" s="1"/>
  <c r="BL598" i="10"/>
  <c r="AU59" i="10"/>
  <c r="AO60" i="10"/>
  <c r="L47" i="13"/>
  <c r="BL543" i="10"/>
  <c r="BU1119" i="10"/>
  <c r="X500" i="13" s="1"/>
  <c r="BQ1119" i="10"/>
  <c r="T500" i="13" s="1"/>
  <c r="BK1119" i="10"/>
  <c r="C500" i="13"/>
  <c r="C46" i="13"/>
  <c r="BT1119" i="10"/>
  <c r="W500" i="13" s="1"/>
  <c r="BP1119" i="10"/>
  <c r="S500" i="13" s="1"/>
  <c r="BD665" i="10"/>
  <c r="G46" i="13" s="1"/>
  <c r="BW665" i="10"/>
  <c r="AG46" i="13" s="1"/>
  <c r="BC1119" i="10"/>
  <c r="F500" i="13" s="1"/>
  <c r="BS665" i="10"/>
  <c r="BO665" i="10"/>
  <c r="R46" i="13" s="1"/>
  <c r="BS1119" i="10"/>
  <c r="V500" i="13" s="1"/>
  <c r="BF665" i="10"/>
  <c r="I46" i="13" s="1"/>
  <c r="BC665" i="10"/>
  <c r="F46" i="13" s="1"/>
  <c r="BW1119" i="10"/>
  <c r="AG500" i="13" s="1"/>
  <c r="BB1119" i="10"/>
  <c r="E500" i="13" s="1"/>
  <c r="BN665" i="10"/>
  <c r="Q46" i="13" s="1"/>
  <c r="BD1119" i="10"/>
  <c r="G500" i="13" s="1"/>
  <c r="BV1119" i="10"/>
  <c r="Y500" i="13" s="1"/>
  <c r="BR1119" i="10"/>
  <c r="U500" i="13" s="1"/>
  <c r="BQ665" i="10"/>
  <c r="T46" i="13" s="1"/>
  <c r="BJ665" i="10"/>
  <c r="M46" i="13" s="1"/>
  <c r="BB665" i="10"/>
  <c r="E46" i="13" s="1"/>
  <c r="BE665" i="10"/>
  <c r="H46" i="13" s="1"/>
  <c r="BN585" i="10"/>
  <c r="BE652" i="10"/>
  <c r="BA652" i="10"/>
  <c r="BJ652" i="10"/>
  <c r="BS1107" i="10"/>
  <c r="V488" i="13" s="1"/>
  <c r="BA1107" i="10"/>
  <c r="D488" i="13" s="1"/>
  <c r="BD652" i="10"/>
  <c r="G33" i="13" s="1"/>
  <c r="BW1107" i="10"/>
  <c r="AG488" i="13" s="1"/>
  <c r="C488" i="13"/>
  <c r="BQ652" i="10"/>
  <c r="T33" i="13" s="1"/>
  <c r="BF652" i="10"/>
  <c r="I33" i="13" s="1"/>
  <c r="BD1010" i="10"/>
  <c r="G391" i="13" s="1"/>
  <c r="BS1010" i="10"/>
  <c r="V391" i="13" s="1"/>
  <c r="BC1010" i="10"/>
  <c r="F391" i="13" s="1"/>
  <c r="BB568" i="10"/>
  <c r="T391" i="13"/>
  <c r="BV1010" i="10"/>
  <c r="Y391" i="13" s="1"/>
  <c r="BC568" i="10"/>
  <c r="BA1010" i="10"/>
  <c r="D391" i="13" s="1"/>
  <c r="C391" i="13"/>
  <c r="BB1108" i="10"/>
  <c r="E489" i="13" s="1"/>
  <c r="BS1108" i="10"/>
  <c r="V489" i="13" s="1"/>
  <c r="Q489" i="13"/>
  <c r="BB653" i="10"/>
  <c r="E34" i="13" s="1"/>
  <c r="BW1108" i="10"/>
  <c r="AG489" i="13" s="1"/>
  <c r="BA1108" i="10"/>
  <c r="D489" i="13" s="1"/>
  <c r="BN653" i="10"/>
  <c r="Q34" i="13" s="1"/>
  <c r="BE653" i="10"/>
  <c r="BA653" i="10"/>
  <c r="BR1108" i="10"/>
  <c r="U489" i="13" s="1"/>
  <c r="C489" i="13"/>
  <c r="BJ653" i="10"/>
  <c r="C34" i="13"/>
  <c r="AI59" i="10"/>
  <c r="U26" i="13"/>
  <c r="U12" i="13"/>
  <c r="E22" i="12"/>
  <c r="N627" i="10"/>
  <c r="D627" i="10" s="1"/>
  <c r="K59" i="10"/>
  <c r="BC552" i="10"/>
  <c r="G47" i="12" s="1"/>
  <c r="BD1002" i="10"/>
  <c r="G383" i="13" s="1"/>
  <c r="BS1002" i="10"/>
  <c r="V383" i="13" s="1"/>
  <c r="BU1002" i="10"/>
  <c r="X383" i="13" s="1"/>
  <c r="BB1002" i="10"/>
  <c r="E383" i="13" s="1"/>
  <c r="BA1002" i="10"/>
  <c r="D383" i="13" s="1"/>
  <c r="C383" i="13"/>
  <c r="BV1002" i="10"/>
  <c r="Y383" i="13" s="1"/>
  <c r="BD707" i="10"/>
  <c r="G88" i="13" s="1"/>
  <c r="BL546" i="10"/>
  <c r="BV1156" i="10"/>
  <c r="Y537" i="13" s="1"/>
  <c r="BN707" i="10"/>
  <c r="BF627" i="10"/>
  <c r="CB552" i="10"/>
  <c r="BF645" i="10"/>
  <c r="I26" i="13" s="1"/>
  <c r="BJ645" i="10"/>
  <c r="M26" i="13" s="1"/>
  <c r="L21" i="13"/>
  <c r="CC552" i="10"/>
  <c r="CE552" i="10"/>
  <c r="BF640" i="10"/>
  <c r="CD552" i="10"/>
  <c r="CF552" i="10"/>
  <c r="L12" i="13"/>
  <c r="BF631" i="10"/>
  <c r="L8" i="13"/>
  <c r="BV552" i="10"/>
  <c r="G56" i="12" s="1"/>
  <c r="BB552" i="10"/>
  <c r="G46" i="12" s="1"/>
  <c r="BA552" i="10"/>
  <c r="G45" i="12" s="1"/>
  <c r="N261" i="10"/>
  <c r="AX861" i="10" s="1"/>
  <c r="A242" i="13" s="1"/>
  <c r="N258" i="10"/>
  <c r="AX860" i="10" s="1"/>
  <c r="A241" i="13" s="1"/>
  <c r="Z270" i="10"/>
  <c r="AX891" i="10" s="1"/>
  <c r="A272" i="13" s="1"/>
  <c r="N398" i="10"/>
  <c r="AX960" i="10" s="1"/>
  <c r="A341" i="13" s="1"/>
  <c r="N395" i="10"/>
  <c r="AX959" i="10" s="1"/>
  <c r="A340" i="13" s="1"/>
  <c r="A73" i="10"/>
  <c r="Z467" i="10"/>
  <c r="N389" i="10"/>
  <c r="AX957" i="10" s="1"/>
  <c r="A338" i="13" s="1"/>
  <c r="N386" i="10"/>
  <c r="AX956" i="10" s="1"/>
  <c r="A337" i="13" s="1"/>
  <c r="B404" i="10"/>
  <c r="AX948" i="10" s="1"/>
  <c r="A329" i="13" s="1"/>
  <c r="B258" i="10"/>
  <c r="AX833" i="10" s="1"/>
  <c r="A214" i="13" s="1"/>
  <c r="AL270" i="10"/>
  <c r="AX918" i="10" s="1"/>
  <c r="A299" i="13" s="1"/>
  <c r="N392" i="10"/>
  <c r="AX958" i="10" s="1"/>
  <c r="A339" i="13" s="1"/>
  <c r="B261" i="10"/>
  <c r="AX834" i="10" s="1"/>
  <c r="A215" i="13" s="1"/>
  <c r="N401" i="10"/>
  <c r="AX961" i="10" s="1"/>
  <c r="A342" i="13" s="1"/>
  <c r="N383" i="10"/>
  <c r="AX955" i="10" s="1"/>
  <c r="A336" i="13" s="1"/>
  <c r="BN598" i="10"/>
  <c r="BW1156" i="10"/>
  <c r="AG537" i="13" s="1"/>
  <c r="BB1156" i="10"/>
  <c r="E537" i="13" s="1"/>
  <c r="BQ707" i="10"/>
  <c r="T88" i="13" s="1"/>
  <c r="BA1156" i="10"/>
  <c r="D537" i="13" s="1"/>
  <c r="BO707" i="10"/>
  <c r="BF707" i="10"/>
  <c r="I88" i="13" s="1"/>
  <c r="BC707" i="10"/>
  <c r="F88" i="13" s="1"/>
  <c r="BU1156" i="10"/>
  <c r="X537" i="13" s="1"/>
  <c r="BQ1156" i="10"/>
  <c r="T537" i="13" s="1"/>
  <c r="BK1156" i="10"/>
  <c r="C537" i="13"/>
  <c r="BJ707" i="10"/>
  <c r="BB707" i="10"/>
  <c r="E88" i="13" s="1"/>
  <c r="BT1156" i="10"/>
  <c r="W537" i="13" s="1"/>
  <c r="BP1156" i="10"/>
  <c r="S537" i="13" s="1"/>
  <c r="BS707" i="10"/>
  <c r="V88" i="13" s="1"/>
  <c r="BE707" i="10"/>
  <c r="BA707" i="10"/>
  <c r="BC1156" i="10"/>
  <c r="F537" i="13" s="1"/>
  <c r="AI161" i="10"/>
  <c r="BS947" i="10"/>
  <c r="V328" i="13" s="1"/>
  <c r="BC947" i="10"/>
  <c r="F328" i="13" s="1"/>
  <c r="BU961" i="10"/>
  <c r="X342" i="13" s="1"/>
  <c r="BB961" i="10"/>
  <c r="E342" i="13" s="1"/>
  <c r="BA961" i="10"/>
  <c r="D342" i="13" s="1"/>
  <c r="C342" i="13"/>
  <c r="BS961" i="10"/>
  <c r="V342" i="13" s="1"/>
  <c r="BD961" i="10"/>
  <c r="G342" i="13" s="1"/>
  <c r="BV961" i="10"/>
  <c r="Y342" i="13" s="1"/>
  <c r="BU947" i="10"/>
  <c r="X328" i="13" s="1"/>
  <c r="BB947" i="10"/>
  <c r="E328" i="13" s="1"/>
  <c r="BA947" i="10"/>
  <c r="D328" i="13" s="1"/>
  <c r="BB960" i="10"/>
  <c r="E341" i="13" s="1"/>
  <c r="C327" i="13"/>
  <c r="BS946" i="10"/>
  <c r="V327" i="13" s="1"/>
  <c r="BD946" i="10"/>
  <c r="G327" i="13" s="1"/>
  <c r="BW946" i="10"/>
  <c r="AG327" i="13" s="1"/>
  <c r="BV946" i="10"/>
  <c r="Y327" i="13" s="1"/>
  <c r="BC946" i="10"/>
  <c r="F327" i="13" s="1"/>
  <c r="BU946" i="10"/>
  <c r="X327" i="13" s="1"/>
  <c r="BB946" i="10"/>
  <c r="E327" i="13" s="1"/>
  <c r="BM598" i="10"/>
  <c r="BV1143" i="10"/>
  <c r="Y524" i="13" s="1"/>
  <c r="BR1143" i="10"/>
  <c r="U524" i="13" s="1"/>
  <c r="BA1143" i="10"/>
  <c r="D524" i="13" s="1"/>
  <c r="BK1143" i="10"/>
  <c r="C524" i="13"/>
  <c r="BO692" i="10"/>
  <c r="BB692" i="10"/>
  <c r="E73" i="13" s="1"/>
  <c r="BL545" i="10"/>
  <c r="BN692" i="10"/>
  <c r="BE692" i="10"/>
  <c r="BA692" i="10"/>
  <c r="D73" i="13" s="1"/>
  <c r="BP1143" i="10"/>
  <c r="S524" i="13" s="1"/>
  <c r="BC1143" i="10"/>
  <c r="F524" i="13" s="1"/>
  <c r="BS692" i="10"/>
  <c r="V73" i="13" s="1"/>
  <c r="BJ692" i="10"/>
  <c r="C73" i="13"/>
  <c r="BS1143" i="10"/>
  <c r="V524" i="13" s="1"/>
  <c r="BB1143" i="10"/>
  <c r="E524" i="13" s="1"/>
  <c r="BQ692" i="10"/>
  <c r="T73" i="13" s="1"/>
  <c r="BF692" i="10"/>
  <c r="I73" i="13" s="1"/>
  <c r="A124" i="10"/>
  <c r="Z441" i="10"/>
  <c r="N404" i="10"/>
  <c r="AX962" i="10" s="1"/>
  <c r="A343" i="13" s="1"/>
  <c r="A253" i="10"/>
  <c r="A500" i="10"/>
  <c r="A194" i="10"/>
  <c r="AX707" i="10"/>
  <c r="A88" i="13" s="1"/>
  <c r="A378" i="10"/>
  <c r="A466" i="10"/>
  <c r="A440" i="10"/>
  <c r="Z501" i="10"/>
  <c r="E486" i="10"/>
  <c r="BU1027" i="10"/>
  <c r="X408" i="13" s="1"/>
  <c r="BZ552" i="10"/>
  <c r="BA568" i="10"/>
  <c r="BD1027" i="10"/>
  <c r="G408" i="13" s="1"/>
  <c r="BS1027" i="10"/>
  <c r="V408" i="13" s="1"/>
  <c r="BC1027" i="10"/>
  <c r="F408" i="13" s="1"/>
  <c r="BB1027" i="10"/>
  <c r="E408" i="13" s="1"/>
  <c r="BV1027" i="10"/>
  <c r="Y408" i="13" s="1"/>
  <c r="BA1027" i="10"/>
  <c r="C415" i="13"/>
  <c r="J415" i="13"/>
  <c r="U390" i="13"/>
  <c r="BS1014" i="10"/>
  <c r="V395" i="13" s="1"/>
  <c r="BD1014" i="10"/>
  <c r="G395" i="13" s="1"/>
  <c r="BB1014" i="10"/>
  <c r="E395" i="13" s="1"/>
  <c r="C395" i="13"/>
  <c r="BU1014" i="10"/>
  <c r="X395" i="13" s="1"/>
  <c r="BA1014" i="10"/>
  <c r="D395" i="13" s="1"/>
  <c r="BV1014" i="10"/>
  <c r="Y395" i="13" s="1"/>
  <c r="BR1163" i="10"/>
  <c r="U544" i="13" s="1"/>
  <c r="BC1163" i="10"/>
  <c r="F544" i="13" s="1"/>
  <c r="BQ1163" i="10"/>
  <c r="T544" i="13" s="1"/>
  <c r="BC715" i="10"/>
  <c r="F96" i="13" s="1"/>
  <c r="BL547" i="10"/>
  <c r="BP1163" i="10"/>
  <c r="S544" i="13" s="1"/>
  <c r="BB1163" i="10"/>
  <c r="E544" i="13" s="1"/>
  <c r="BJ715" i="10"/>
  <c r="Q544" i="13"/>
  <c r="BT1163" i="10"/>
  <c r="W544" i="13" s="1"/>
  <c r="BF715" i="10"/>
  <c r="I96" i="13" s="1"/>
  <c r="BR552" i="10"/>
  <c r="G16" i="12" s="1"/>
  <c r="BQ1152" i="10"/>
  <c r="T533" i="13" s="1"/>
  <c r="BK1152" i="10"/>
  <c r="C533" i="13"/>
  <c r="BS703" i="10"/>
  <c r="BJ703" i="10"/>
  <c r="BB703" i="10"/>
  <c r="E84" i="13" s="1"/>
  <c r="BK703" i="10"/>
  <c r="Z267" i="10"/>
  <c r="AX890" i="10" s="1"/>
  <c r="A271" i="13" s="1"/>
  <c r="BE703" i="10"/>
  <c r="H84" i="13" s="1"/>
  <c r="BA703" i="10"/>
  <c r="Q84" i="13"/>
  <c r="BT1152" i="10"/>
  <c r="W533" i="13" s="1"/>
  <c r="BP1152" i="10"/>
  <c r="S533" i="13" s="1"/>
  <c r="C84" i="13"/>
  <c r="BC1152" i="10"/>
  <c r="F533" i="13" s="1"/>
  <c r="Z264" i="10"/>
  <c r="AX889" i="10" s="1"/>
  <c r="A270" i="13" s="1"/>
  <c r="Z273" i="10"/>
  <c r="AX892" i="10" s="1"/>
  <c r="A273" i="13" s="1"/>
  <c r="BD703" i="10"/>
  <c r="G84" i="13" s="1"/>
  <c r="BW1152" i="10"/>
  <c r="AG533" i="13" s="1"/>
  <c r="BO715" i="10"/>
  <c r="BS552" i="10"/>
  <c r="G17" i="12" s="1"/>
  <c r="BB715" i="10"/>
  <c r="E96" i="13" s="1"/>
  <c r="N544" i="13"/>
  <c r="BN552" i="10"/>
  <c r="G12" i="12" s="1"/>
  <c r="BS715" i="10"/>
  <c r="BN715" i="10"/>
  <c r="BE715" i="10"/>
  <c r="BA715" i="10"/>
  <c r="AL267" i="10"/>
  <c r="AX917" i="10" s="1"/>
  <c r="A298" i="13" s="1"/>
  <c r="C96" i="13"/>
  <c r="AL273" i="10"/>
  <c r="AX919" i="10" s="1"/>
  <c r="A300" i="13" s="1"/>
  <c r="BQ552" i="10"/>
  <c r="G15" i="12" s="1"/>
  <c r="AL264" i="10"/>
  <c r="AX916" i="10" s="1"/>
  <c r="A297" i="13" s="1"/>
  <c r="BQ715" i="10"/>
  <c r="T96" i="13" s="1"/>
  <c r="BW1130" i="10"/>
  <c r="AG511" i="13" s="1"/>
  <c r="BJ678" i="10"/>
  <c r="BD1130" i="10"/>
  <c r="G511" i="13" s="1"/>
  <c r="BP552" i="10"/>
  <c r="G13" i="12" s="1"/>
  <c r="BT552" i="10"/>
  <c r="G14" i="12" s="1"/>
  <c r="BC1130" i="10"/>
  <c r="F511" i="13" s="1"/>
  <c r="BB1130" i="10"/>
  <c r="E511" i="13" s="1"/>
  <c r="BX552" i="10"/>
  <c r="G57" i="12" s="1"/>
  <c r="BS690" i="10"/>
  <c r="BJ690" i="10"/>
  <c r="C71" i="13"/>
  <c r="BM552" i="10"/>
  <c r="G11" i="12" s="1"/>
  <c r="BT1141" i="10"/>
  <c r="W522" i="13" s="1"/>
  <c r="BY552" i="10"/>
  <c r="G58" i="12" s="1"/>
  <c r="BW1141" i="10"/>
  <c r="AG522" i="13" s="1"/>
  <c r="BM1130" i="10"/>
  <c r="P511" i="13" s="1"/>
  <c r="N511" i="13"/>
  <c r="BT1130" i="10"/>
  <c r="W511" i="13" s="1"/>
  <c r="BP1130" i="10"/>
  <c r="S511" i="13" s="1"/>
  <c r="BF678" i="10"/>
  <c r="I59" i="13" s="1"/>
  <c r="BC678" i="10"/>
  <c r="F59" i="13" s="1"/>
  <c r="BO678" i="10"/>
  <c r="R59" i="13" s="1"/>
  <c r="Q511" i="13"/>
  <c r="BS678" i="10"/>
  <c r="BB678" i="10"/>
  <c r="E59" i="13" s="1"/>
  <c r="BE678" i="10"/>
  <c r="BA678" i="10"/>
  <c r="BV1130" i="10"/>
  <c r="Y511" i="13" s="1"/>
  <c r="BR1130" i="10"/>
  <c r="U511" i="13" s="1"/>
  <c r="BN678" i="10"/>
  <c r="BK678" i="10" s="1"/>
  <c r="C59" i="13"/>
  <c r="BA1130" i="10"/>
  <c r="D511" i="13" s="1"/>
  <c r="BU1130" i="10"/>
  <c r="X511" i="13" s="1"/>
  <c r="BQ1130" i="10"/>
  <c r="T511" i="13" s="1"/>
  <c r="B254" i="10"/>
  <c r="B316" i="10" s="1"/>
  <c r="B379" i="10"/>
  <c r="B195" i="10"/>
  <c r="BL631" i="10" l="1"/>
  <c r="O12" i="13" s="1"/>
  <c r="BW1021" i="10"/>
  <c r="AG402" i="13" s="1"/>
  <c r="BL763" i="10"/>
  <c r="Q3" i="13"/>
  <c r="BM637" i="10"/>
  <c r="P18" i="13" s="1"/>
  <c r="AU485" i="10"/>
  <c r="AI485" i="10"/>
  <c r="W485" i="10"/>
  <c r="K485" i="10"/>
  <c r="Q126" i="13"/>
  <c r="N499" i="13"/>
  <c r="BL625" i="10"/>
  <c r="BM625" i="10" s="1"/>
  <c r="P6" i="13" s="1"/>
  <c r="Q6" i="13"/>
  <c r="N489" i="13"/>
  <c r="BL677" i="10"/>
  <c r="O58" i="13" s="1"/>
  <c r="D215" i="13"/>
  <c r="P695" i="10"/>
  <c r="BM1135" i="10"/>
  <c r="P516" i="13" s="1"/>
  <c r="BL766" i="10"/>
  <c r="O147" i="13" s="1"/>
  <c r="BW889" i="10"/>
  <c r="AG270" i="13" s="1"/>
  <c r="D324" i="13"/>
  <c r="BP625" i="10"/>
  <c r="S6" i="13" s="1"/>
  <c r="P720" i="10"/>
  <c r="BK652" i="10"/>
  <c r="N33" i="13" s="1"/>
  <c r="N590" i="13"/>
  <c r="N463" i="13"/>
  <c r="P736" i="10"/>
  <c r="D716" i="10"/>
  <c r="O716" i="10" s="1"/>
  <c r="BG663" i="10"/>
  <c r="J44" i="13" s="1"/>
  <c r="BK676" i="10"/>
  <c r="N57" i="13" s="1"/>
  <c r="BL653" i="10"/>
  <c r="O34" i="13" s="1"/>
  <c r="Q94" i="13"/>
  <c r="BK624" i="10"/>
  <c r="N5" i="13" s="1"/>
  <c r="BW663" i="10"/>
  <c r="AG44" i="13" s="1"/>
  <c r="K459" i="10"/>
  <c r="D741" i="10"/>
  <c r="O741" i="10" s="1"/>
  <c r="AU459" i="10"/>
  <c r="BM1114" i="10"/>
  <c r="P495" i="13" s="1"/>
  <c r="BL622" i="10"/>
  <c r="O3" i="13" s="1"/>
  <c r="W459" i="10"/>
  <c r="BP629" i="10"/>
  <c r="S10" i="13" s="1"/>
  <c r="BP738" i="10"/>
  <c r="S119" i="13" s="1"/>
  <c r="BM1169" i="10"/>
  <c r="BU1169" i="10" s="1"/>
  <c r="X550" i="13" s="1"/>
  <c r="AI459" i="10"/>
  <c r="D751" i="10"/>
  <c r="O751" i="10" s="1"/>
  <c r="P696" i="10"/>
  <c r="D711" i="10"/>
  <c r="O711" i="10" s="1"/>
  <c r="N474" i="13"/>
  <c r="Q10" i="13"/>
  <c r="BP677" i="10"/>
  <c r="S58" i="13" s="1"/>
  <c r="BP622" i="10"/>
  <c r="S3" i="13" s="1"/>
  <c r="N557" i="13"/>
  <c r="BK629" i="10"/>
  <c r="N10" i="13" s="1"/>
  <c r="BP627" i="10"/>
  <c r="S8" i="13" s="1"/>
  <c r="D74" i="13"/>
  <c r="BM1154" i="10"/>
  <c r="P535" i="13" s="1"/>
  <c r="N477" i="13"/>
  <c r="D624" i="10"/>
  <c r="O624" i="10" s="1"/>
  <c r="Q122" i="13"/>
  <c r="D35" i="13"/>
  <c r="BW1008" i="10"/>
  <c r="AG389" i="13" s="1"/>
  <c r="R20" i="13"/>
  <c r="BL639" i="10"/>
  <c r="O20" i="13" s="1"/>
  <c r="BK693" i="10"/>
  <c r="N74" i="13" s="1"/>
  <c r="Q74" i="13"/>
  <c r="BL738" i="10"/>
  <c r="O119" i="13" s="1"/>
  <c r="R119" i="13"/>
  <c r="P688" i="10"/>
  <c r="D688" i="10"/>
  <c r="O688" i="10" s="1"/>
  <c r="D636" i="10"/>
  <c r="O636" i="10" s="1"/>
  <c r="P636" i="10"/>
  <c r="BG637" i="10"/>
  <c r="J18" i="13" s="1"/>
  <c r="D697" i="10"/>
  <c r="O697" i="10" s="1"/>
  <c r="BW664" i="10"/>
  <c r="AG45" i="13" s="1"/>
  <c r="BP763" i="10"/>
  <c r="S144" i="13" s="1"/>
  <c r="BM1162" i="10"/>
  <c r="P543" i="13" s="1"/>
  <c r="BM1183" i="10"/>
  <c r="P564" i="13" s="1"/>
  <c r="R86" i="13"/>
  <c r="BK742" i="10"/>
  <c r="N123" i="13" s="1"/>
  <c r="BM1142" i="10"/>
  <c r="P523" i="13" s="1"/>
  <c r="BP676" i="10"/>
  <c r="S57" i="13" s="1"/>
  <c r="D413" i="13"/>
  <c r="BW1056" i="10"/>
  <c r="AG437" i="13" s="1"/>
  <c r="BP640" i="10"/>
  <c r="S21" i="13" s="1"/>
  <c r="BW957" i="10"/>
  <c r="AG338" i="13" s="1"/>
  <c r="BK639" i="10"/>
  <c r="Q20" i="13"/>
  <c r="BP639" i="10"/>
  <c r="S20" i="13" s="1"/>
  <c r="BK643" i="10"/>
  <c r="N24" i="13" s="1"/>
  <c r="D761" i="10"/>
  <c r="O761" i="10" s="1"/>
  <c r="P651" i="10"/>
  <c r="BW942" i="10"/>
  <c r="AG323" i="13" s="1"/>
  <c r="D653" i="10"/>
  <c r="O653" i="10" s="1"/>
  <c r="D657" i="10"/>
  <c r="O657" i="10" s="1"/>
  <c r="N594" i="13"/>
  <c r="BK738" i="10"/>
  <c r="N119" i="13" s="1"/>
  <c r="D400" i="13"/>
  <c r="BW1044" i="10"/>
  <c r="AG425" i="13" s="1"/>
  <c r="BW1001" i="10"/>
  <c r="AG382" i="13" s="1"/>
  <c r="R10" i="13"/>
  <c r="BL629" i="10"/>
  <c r="O10" i="13" s="1"/>
  <c r="P623" i="10"/>
  <c r="D623" i="10"/>
  <c r="O623" i="10" s="1"/>
  <c r="P637" i="10"/>
  <c r="D637" i="10"/>
  <c r="O637" i="10" s="1"/>
  <c r="BP652" i="10"/>
  <c r="S33" i="13" s="1"/>
  <c r="Q11" i="13"/>
  <c r="N560" i="13"/>
  <c r="P743" i="10"/>
  <c r="D30" i="13"/>
  <c r="BM1157" i="10"/>
  <c r="P538" i="13" s="1"/>
  <c r="Q21" i="13"/>
  <c r="Q58" i="13"/>
  <c r="BG622" i="10"/>
  <c r="J3" i="13" s="1"/>
  <c r="BM1194" i="10"/>
  <c r="P575" i="13" s="1"/>
  <c r="N525" i="13"/>
  <c r="D684" i="10"/>
  <c r="O684" i="10" s="1"/>
  <c r="P709" i="10"/>
  <c r="P704" i="10"/>
  <c r="P642" i="10"/>
  <c r="N512" i="13"/>
  <c r="BM1089" i="10"/>
  <c r="P470" i="13" s="1"/>
  <c r="N486" i="13"/>
  <c r="BW624" i="10"/>
  <c r="AG5" i="13" s="1"/>
  <c r="BK672" i="10"/>
  <c r="N53" i="13" s="1"/>
  <c r="D680" i="10"/>
  <c r="O680" i="10" s="1"/>
  <c r="Q146" i="13"/>
  <c r="BW955" i="10"/>
  <c r="AG336" i="13" s="1"/>
  <c r="P739" i="10"/>
  <c r="BK640" i="10"/>
  <c r="N21" i="13" s="1"/>
  <c r="BK677" i="10"/>
  <c r="N58" i="13" s="1"/>
  <c r="R87" i="13"/>
  <c r="BM1164" i="10"/>
  <c r="P545" i="13" s="1"/>
  <c r="BM1136" i="10"/>
  <c r="P517" i="13" s="1"/>
  <c r="BW833" i="10"/>
  <c r="AG214" i="13" s="1"/>
  <c r="BW1003" i="10"/>
  <c r="AG384" i="13" s="1"/>
  <c r="P663" i="10"/>
  <c r="D663" i="10"/>
  <c r="O663" i="10" s="1"/>
  <c r="P745" i="10"/>
  <c r="D745" i="10"/>
  <c r="O745" i="10" s="1"/>
  <c r="BW651" i="10"/>
  <c r="AG32" i="13" s="1"/>
  <c r="D691" i="10"/>
  <c r="O691" i="10" s="1"/>
  <c r="Q99" i="13"/>
  <c r="BW1007" i="10"/>
  <c r="AG388" i="13" s="1"/>
  <c r="D755" i="10"/>
  <c r="O755" i="10" s="1"/>
  <c r="D747" i="10"/>
  <c r="O747" i="10" s="1"/>
  <c r="P719" i="10"/>
  <c r="P664" i="10"/>
  <c r="D643" i="10"/>
  <c r="O643" i="10" s="1"/>
  <c r="BK662" i="10"/>
  <c r="N43" i="13" s="1"/>
  <c r="BW915" i="10"/>
  <c r="AG296" i="13" s="1"/>
  <c r="BM1214" i="10"/>
  <c r="P595" i="13" s="1"/>
  <c r="P730" i="10"/>
  <c r="D735" i="10"/>
  <c r="O735" i="10" s="1"/>
  <c r="D678" i="10"/>
  <c r="O678" i="10" s="1"/>
  <c r="BL730" i="10"/>
  <c r="O111" i="13" s="1"/>
  <c r="Q119" i="13"/>
  <c r="BW887" i="10"/>
  <c r="AG268" i="13" s="1"/>
  <c r="BU1125" i="10"/>
  <c r="X506" i="13" s="1"/>
  <c r="BW625" i="10"/>
  <c r="AG6" i="13" s="1"/>
  <c r="D6" i="13"/>
  <c r="BM1191" i="10"/>
  <c r="BU1191" i="10" s="1"/>
  <c r="X572" i="13" s="1"/>
  <c r="P692" i="10"/>
  <c r="D692" i="10"/>
  <c r="O692" i="10" s="1"/>
  <c r="D715" i="10"/>
  <c r="O715" i="10" s="1"/>
  <c r="P715" i="10"/>
  <c r="P641" i="10"/>
  <c r="D641" i="10"/>
  <c r="O641" i="10" s="1"/>
  <c r="BL666" i="10"/>
  <c r="O47" i="13" s="1"/>
  <c r="R47" i="13"/>
  <c r="R57" i="13"/>
  <c r="BW919" i="10"/>
  <c r="AG300" i="13" s="1"/>
  <c r="BW1013" i="10"/>
  <c r="AG394" i="13" s="1"/>
  <c r="BM1206" i="10"/>
  <c r="P587" i="13" s="1"/>
  <c r="D668" i="10"/>
  <c r="O668" i="10" s="1"/>
  <c r="P683" i="10"/>
  <c r="P723" i="10"/>
  <c r="BG741" i="10"/>
  <c r="J122" i="13" s="1"/>
  <c r="BW1026" i="10"/>
  <c r="AG407" i="13" s="1"/>
  <c r="S482" i="13"/>
  <c r="BM1159" i="10"/>
  <c r="P540" i="13" s="1"/>
  <c r="BW1057" i="10"/>
  <c r="AG438" i="13" s="1"/>
  <c r="P669" i="10"/>
  <c r="D757" i="10"/>
  <c r="O757" i="10" s="1"/>
  <c r="BK763" i="10"/>
  <c r="N144" i="13" s="1"/>
  <c r="BL663" i="10"/>
  <c r="O44" i="13" s="1"/>
  <c r="D271" i="13"/>
  <c r="P729" i="10"/>
  <c r="BL765" i="10"/>
  <c r="O146" i="13" s="1"/>
  <c r="BM1172" i="10"/>
  <c r="P553" i="13" s="1"/>
  <c r="N553" i="13"/>
  <c r="Q61" i="13"/>
  <c r="BK680" i="10"/>
  <c r="N61" i="13" s="1"/>
  <c r="D61" i="13"/>
  <c r="BW680" i="10"/>
  <c r="AG61" i="13" s="1"/>
  <c r="BL652" i="10"/>
  <c r="O33" i="13" s="1"/>
  <c r="R33" i="13"/>
  <c r="D722" i="10"/>
  <c r="O722" i="10" s="1"/>
  <c r="P722" i="10"/>
  <c r="P694" i="10"/>
  <c r="D694" i="10"/>
  <c r="O694" i="10" s="1"/>
  <c r="D689" i="10"/>
  <c r="O689" i="10" s="1"/>
  <c r="P689" i="10"/>
  <c r="D635" i="10"/>
  <c r="O635" i="10" s="1"/>
  <c r="P635" i="10"/>
  <c r="BW622" i="10"/>
  <c r="AG3" i="13" s="1"/>
  <c r="D3" i="13"/>
  <c r="BW691" i="10"/>
  <c r="AG72" i="13" s="1"/>
  <c r="D72" i="13"/>
  <c r="R113" i="13"/>
  <c r="BL732" i="10"/>
  <c r="O113" i="13" s="1"/>
  <c r="P658" i="10"/>
  <c r="D62" i="13"/>
  <c r="BW681" i="10"/>
  <c r="AG62" i="13" s="1"/>
  <c r="BW1016" i="10"/>
  <c r="AG397" i="13" s="1"/>
  <c r="D269" i="13"/>
  <c r="BW888" i="10"/>
  <c r="AG269" i="13" s="1"/>
  <c r="BL626" i="10"/>
  <c r="O7" i="13" s="1"/>
  <c r="Q9" i="13"/>
  <c r="P705" i="10"/>
  <c r="BW741" i="10"/>
  <c r="AG122" i="13" s="1"/>
  <c r="BV1125" i="10"/>
  <c r="Y506" i="13" s="1"/>
  <c r="N534" i="13"/>
  <c r="BW1191" i="10"/>
  <c r="AG572" i="13" s="1"/>
  <c r="BM1085" i="10"/>
  <c r="P466" i="13" s="1"/>
  <c r="N466" i="13"/>
  <c r="BM1100" i="10"/>
  <c r="P481" i="13" s="1"/>
  <c r="BW1022" i="10"/>
  <c r="AG403" i="13" s="1"/>
  <c r="BP716" i="10"/>
  <c r="S97" i="13" s="1"/>
  <c r="R23" i="13"/>
  <c r="BG668" i="10"/>
  <c r="J49" i="13" s="1"/>
  <c r="D714" i="10"/>
  <c r="O714" i="10" s="1"/>
  <c r="D655" i="10"/>
  <c r="O655" i="10" s="1"/>
  <c r="G77" i="12"/>
  <c r="P742" i="10"/>
  <c r="Q8" i="13"/>
  <c r="BW914" i="10"/>
  <c r="AG295" i="13" s="1"/>
  <c r="BP765" i="10"/>
  <c r="S146" i="13" s="1"/>
  <c r="D10" i="13"/>
  <c r="BW629" i="10"/>
  <c r="AG10" i="13" s="1"/>
  <c r="D482" i="13"/>
  <c r="BW1101" i="10"/>
  <c r="AG482" i="13" s="1"/>
  <c r="D693" i="10"/>
  <c r="O693" i="10" s="1"/>
  <c r="P693" i="10"/>
  <c r="P686" i="10"/>
  <c r="D686" i="10"/>
  <c r="O686" i="10" s="1"/>
  <c r="BL627" i="10"/>
  <c r="O8" i="13" s="1"/>
  <c r="R8" i="13"/>
  <c r="BW676" i="10"/>
  <c r="AG57" i="13" s="1"/>
  <c r="D57" i="13"/>
  <c r="D343" i="13"/>
  <c r="BW962" i="10"/>
  <c r="AG343" i="13" s="1"/>
  <c r="BG667" i="10"/>
  <c r="J48" i="13" s="1"/>
  <c r="N478" i="13"/>
  <c r="BG722" i="10"/>
  <c r="J103" i="13" s="1"/>
  <c r="P753" i="10"/>
  <c r="D728" i="10"/>
  <c r="O728" i="10" s="1"/>
  <c r="D31" i="13"/>
  <c r="BW650" i="10"/>
  <c r="AG31" i="13" s="1"/>
  <c r="D51" i="13"/>
  <c r="BW670" i="10"/>
  <c r="AG51" i="13" s="1"/>
  <c r="BL664" i="10"/>
  <c r="O45" i="13" s="1"/>
  <c r="R45" i="13"/>
  <c r="D58" i="13"/>
  <c r="BW677" i="10"/>
  <c r="AG58" i="13" s="1"/>
  <c r="BK689" i="10"/>
  <c r="N70" i="13" s="1"/>
  <c r="Q70" i="13"/>
  <c r="BW763" i="10"/>
  <c r="AG144" i="13" s="1"/>
  <c r="D144" i="13"/>
  <c r="D132" i="13"/>
  <c r="BW751" i="10"/>
  <c r="AG132" i="13" s="1"/>
  <c r="BW1020" i="10"/>
  <c r="AG401" i="13" s="1"/>
  <c r="BW1031" i="10"/>
  <c r="AG412" i="13" s="1"/>
  <c r="BM1174" i="10"/>
  <c r="P555" i="13" s="1"/>
  <c r="N555" i="13"/>
  <c r="N580" i="13"/>
  <c r="BM1199" i="10"/>
  <c r="P580" i="13" s="1"/>
  <c r="BW662" i="10"/>
  <c r="AG43" i="13" s="1"/>
  <c r="BW1025" i="10"/>
  <c r="AG406" i="13" s="1"/>
  <c r="H62" i="13"/>
  <c r="BG681" i="10"/>
  <c r="J62" i="13" s="1"/>
  <c r="BW646" i="10"/>
  <c r="AG27" i="13" s="1"/>
  <c r="D27" i="13"/>
  <c r="BK649" i="10"/>
  <c r="N30" i="13" s="1"/>
  <c r="Q30" i="13"/>
  <c r="BK650" i="10"/>
  <c r="N31" i="13" s="1"/>
  <c r="Q31" i="13"/>
  <c r="D78" i="13"/>
  <c r="BW697" i="10"/>
  <c r="AG78" i="13" s="1"/>
  <c r="BK670" i="10"/>
  <c r="N51" i="13" s="1"/>
  <c r="Q51" i="13"/>
  <c r="D70" i="13"/>
  <c r="BW689" i="10"/>
  <c r="AG70" i="13" s="1"/>
  <c r="R98" i="13"/>
  <c r="BL717" i="10"/>
  <c r="O98" i="13" s="1"/>
  <c r="BW713" i="10"/>
  <c r="AG94" i="13" s="1"/>
  <c r="D94" i="13"/>
  <c r="BM1090" i="10"/>
  <c r="P471" i="13" s="1"/>
  <c r="N471" i="13"/>
  <c r="BK682" i="10"/>
  <c r="N63" i="13" s="1"/>
  <c r="G81" i="12"/>
  <c r="BW643" i="10"/>
  <c r="AG24" i="13" s="1"/>
  <c r="Q32" i="13"/>
  <c r="BK651" i="10"/>
  <c r="N32" i="13" s="1"/>
  <c r="M18" i="13"/>
  <c r="BV637" i="10"/>
  <c r="Y18" i="13" s="1"/>
  <c r="BL640" i="10"/>
  <c r="O21" i="13" s="1"/>
  <c r="R21" i="13"/>
  <c r="BL681" i="10"/>
  <c r="O62" i="13" s="1"/>
  <c r="BP681" i="10"/>
  <c r="R62" i="13"/>
  <c r="D273" i="13"/>
  <c r="BW892" i="10"/>
  <c r="AG273" i="13" s="1"/>
  <c r="BW1125" i="10"/>
  <c r="AG506" i="13" s="1"/>
  <c r="D506" i="13"/>
  <c r="D329" i="13"/>
  <c r="BW948" i="10"/>
  <c r="AG329" i="13" s="1"/>
  <c r="P752" i="10"/>
  <c r="D752" i="10"/>
  <c r="O752" i="10" s="1"/>
  <c r="P717" i="10"/>
  <c r="D717" i="10"/>
  <c r="O717" i="10" s="1"/>
  <c r="D650" i="10"/>
  <c r="O650" i="10" s="1"/>
  <c r="P650" i="10"/>
  <c r="P630" i="10"/>
  <c r="D630" i="10"/>
  <c r="O630" i="10" s="1"/>
  <c r="D744" i="10"/>
  <c r="O744" i="10" s="1"/>
  <c r="P744" i="10"/>
  <c r="D662" i="10"/>
  <c r="O662" i="10" s="1"/>
  <c r="P662" i="10"/>
  <c r="P633" i="10"/>
  <c r="D633" i="10"/>
  <c r="O633" i="10" s="1"/>
  <c r="D679" i="10"/>
  <c r="O679" i="10" s="1"/>
  <c r="P679" i="10"/>
  <c r="P652" i="10"/>
  <c r="D652" i="10"/>
  <c r="O652" i="10" s="1"/>
  <c r="D631" i="10"/>
  <c r="O631" i="10" s="1"/>
  <c r="P631" i="10"/>
  <c r="BW861" i="10"/>
  <c r="AG242" i="13" s="1"/>
  <c r="BL628" i="10"/>
  <c r="O9" i="13" s="1"/>
  <c r="R9" i="13"/>
  <c r="BK654" i="10"/>
  <c r="N35" i="13" s="1"/>
  <c r="Q35" i="13"/>
  <c r="BL688" i="10"/>
  <c r="O69" i="13" s="1"/>
  <c r="R69" i="13"/>
  <c r="BL655" i="10"/>
  <c r="O36" i="13" s="1"/>
  <c r="R36" i="13"/>
  <c r="BP730" i="10"/>
  <c r="S111" i="13" s="1"/>
  <c r="BK730" i="10"/>
  <c r="N111" i="13" s="1"/>
  <c r="Q111" i="13"/>
  <c r="BW716" i="10"/>
  <c r="AG97" i="13" s="1"/>
  <c r="D97" i="13"/>
  <c r="M146" i="13"/>
  <c r="BL635" i="10"/>
  <c r="O16" i="13" s="1"/>
  <c r="R16" i="13"/>
  <c r="N27" i="13"/>
  <c r="BM646" i="10"/>
  <c r="P27" i="13" s="1"/>
  <c r="H24" i="13"/>
  <c r="BG643" i="10"/>
  <c r="J24" i="13" s="1"/>
  <c r="R126" i="13"/>
  <c r="BP745" i="10"/>
  <c r="BL745" i="10"/>
  <c r="H97" i="13"/>
  <c r="BG716" i="10"/>
  <c r="J97" i="13" s="1"/>
  <c r="BM1107" i="10"/>
  <c r="P488" i="13" s="1"/>
  <c r="N488" i="13"/>
  <c r="D667" i="10"/>
  <c r="O667" i="10" s="1"/>
  <c r="P667" i="10"/>
  <c r="D390" i="13"/>
  <c r="P703" i="10"/>
  <c r="BK635" i="10"/>
  <c r="Q16" i="13"/>
  <c r="BP635" i="10"/>
  <c r="S16" i="13" s="1"/>
  <c r="BG670" i="10"/>
  <c r="J51" i="13" s="1"/>
  <c r="I51" i="13"/>
  <c r="BG689" i="10"/>
  <c r="J70" i="13" s="1"/>
  <c r="H70" i="13"/>
  <c r="R50" i="13"/>
  <c r="BL669" i="10"/>
  <c r="O50" i="13" s="1"/>
  <c r="BG639" i="10"/>
  <c r="H20" i="13"/>
  <c r="R24" i="13"/>
  <c r="BL643" i="10"/>
  <c r="O24" i="13" s="1"/>
  <c r="BP628" i="10"/>
  <c r="S9" i="13" s="1"/>
  <c r="BW628" i="10"/>
  <c r="AG9" i="13" s="1"/>
  <c r="D9" i="13"/>
  <c r="BW626" i="10"/>
  <c r="AG7" i="13" s="1"/>
  <c r="D7" i="13"/>
  <c r="BL662" i="10"/>
  <c r="O43" i="13" s="1"/>
  <c r="R43" i="13"/>
  <c r="D733" i="10"/>
  <c r="O733" i="10" s="1"/>
  <c r="P733" i="10"/>
  <c r="N468" i="13"/>
  <c r="BM1087" i="10"/>
  <c r="P468" i="13" s="1"/>
  <c r="BM1196" i="10"/>
  <c r="P577" i="13" s="1"/>
  <c r="N577" i="13"/>
  <c r="BM1211" i="10"/>
  <c r="P592" i="13" s="1"/>
  <c r="N592" i="13"/>
  <c r="BM1180" i="10"/>
  <c r="P561" i="13" s="1"/>
  <c r="N561" i="13"/>
  <c r="BW688" i="10"/>
  <c r="AG69" i="13" s="1"/>
  <c r="BK716" i="10"/>
  <c r="N97" i="13" s="1"/>
  <c r="D707" i="10"/>
  <c r="O707" i="10" s="1"/>
  <c r="N473" i="13"/>
  <c r="P708" i="10"/>
  <c r="BW1034" i="10"/>
  <c r="AG415" i="13" s="1"/>
  <c r="D645" i="10"/>
  <c r="O645" i="10" s="1"/>
  <c r="BW747" i="10"/>
  <c r="AG128" i="13" s="1"/>
  <c r="BM1122" i="10"/>
  <c r="P503" i="13" s="1"/>
  <c r="N573" i="13"/>
  <c r="P639" i="10"/>
  <c r="P759" i="10"/>
  <c r="P713" i="10"/>
  <c r="P677" i="10"/>
  <c r="D754" i="10"/>
  <c r="O754" i="10" s="1"/>
  <c r="P746" i="10"/>
  <c r="D701" i="10"/>
  <c r="O701" i="10" s="1"/>
  <c r="D681" i="10"/>
  <c r="O681" i="10" s="1"/>
  <c r="P758" i="10"/>
  <c r="G82" i="12"/>
  <c r="BP638" i="10"/>
  <c r="S19" i="13" s="1"/>
  <c r="BL686" i="10"/>
  <c r="O67" i="13" s="1"/>
  <c r="D767" i="10"/>
  <c r="O767" i="10" s="1"/>
  <c r="BM1148" i="10"/>
  <c r="P529" i="13" s="1"/>
  <c r="BV1169" i="10"/>
  <c r="Y550" i="13" s="1"/>
  <c r="P656" i="10"/>
  <c r="D660" i="10"/>
  <c r="O660" i="10" s="1"/>
  <c r="I5" i="13"/>
  <c r="BG624" i="10"/>
  <c r="J5" i="13" s="1"/>
  <c r="D16" i="13"/>
  <c r="BW635" i="10"/>
  <c r="AG16" i="13" s="1"/>
  <c r="BK645" i="10"/>
  <c r="Q26" i="13"/>
  <c r="BG693" i="10"/>
  <c r="J74" i="13" s="1"/>
  <c r="H74" i="13"/>
  <c r="BP645" i="10"/>
  <c r="S26" i="13" s="1"/>
  <c r="M5" i="13"/>
  <c r="BL713" i="10"/>
  <c r="R94" i="13"/>
  <c r="BP713" i="10"/>
  <c r="S94" i="13" s="1"/>
  <c r="BW701" i="10"/>
  <c r="AG82" i="13" s="1"/>
  <c r="D82" i="13"/>
  <c r="BW745" i="10"/>
  <c r="AG126" i="13" s="1"/>
  <c r="D126" i="13"/>
  <c r="Q7" i="13"/>
  <c r="BP626" i="10"/>
  <c r="S7" i="13" s="1"/>
  <c r="BK626" i="10"/>
  <c r="N7" i="13" s="1"/>
  <c r="M43" i="13"/>
  <c r="R17" i="13"/>
  <c r="BL636" i="10"/>
  <c r="O17" i="13" s="1"/>
  <c r="Q17" i="13"/>
  <c r="BP636" i="10"/>
  <c r="BK636" i="10"/>
  <c r="D36" i="13"/>
  <c r="BW655" i="10"/>
  <c r="AG36" i="13" s="1"/>
  <c r="D111" i="13"/>
  <c r="BW730" i="10"/>
  <c r="AG111" i="13" s="1"/>
  <c r="BW738" i="10"/>
  <c r="AG119" i="13" s="1"/>
  <c r="D119" i="13"/>
  <c r="BL716" i="10"/>
  <c r="O97" i="13" s="1"/>
  <c r="R97" i="13"/>
  <c r="BK747" i="10"/>
  <c r="N128" i="13" s="1"/>
  <c r="Q128" i="13"/>
  <c r="D337" i="13"/>
  <c r="BW956" i="10"/>
  <c r="AG337" i="13" s="1"/>
  <c r="D299" i="13"/>
  <c r="BW918" i="10"/>
  <c r="AG299" i="13" s="1"/>
  <c r="N469" i="13"/>
  <c r="BM1088" i="10"/>
  <c r="P469" i="13" s="1"/>
  <c r="BM1094" i="10"/>
  <c r="P475" i="13" s="1"/>
  <c r="N475" i="13"/>
  <c r="BM1161" i="10"/>
  <c r="P542" i="13" s="1"/>
  <c r="N542" i="13"/>
  <c r="D673" i="10"/>
  <c r="O673" i="10" s="1"/>
  <c r="P673" i="10"/>
  <c r="P628" i="10"/>
  <c r="D628" i="10"/>
  <c r="O628" i="10" s="1"/>
  <c r="BW1033" i="10"/>
  <c r="AG414" i="13" s="1"/>
  <c r="N476" i="13"/>
  <c r="BM1095" i="10"/>
  <c r="P476" i="13" s="1"/>
  <c r="N578" i="13"/>
  <c r="BM1197" i="10"/>
  <c r="P578" i="13" s="1"/>
  <c r="N549" i="13"/>
  <c r="BM1168" i="10"/>
  <c r="P549" i="13" s="1"/>
  <c r="D576" i="13"/>
  <c r="BW1195" i="10"/>
  <c r="AG576" i="13" s="1"/>
  <c r="N539" i="13"/>
  <c r="BM1158" i="10"/>
  <c r="P539" i="13" s="1"/>
  <c r="D638" i="10"/>
  <c r="O638" i="10" s="1"/>
  <c r="BG662" i="10"/>
  <c r="J43" i="13" s="1"/>
  <c r="I44" i="13"/>
  <c r="BW630" i="10"/>
  <c r="AG11" i="13" s="1"/>
  <c r="BP726" i="10"/>
  <c r="S107" i="13" s="1"/>
  <c r="BW722" i="10"/>
  <c r="AG103" i="13" s="1"/>
  <c r="G80" i="12"/>
  <c r="BL703" i="10"/>
  <c r="O84" i="13" s="1"/>
  <c r="BP704" i="10"/>
  <c r="S85" i="13" s="1"/>
  <c r="BK726" i="10"/>
  <c r="N107" i="13" s="1"/>
  <c r="BM1155" i="10"/>
  <c r="P536" i="13" s="1"/>
  <c r="D629" i="10"/>
  <c r="O629" i="10" s="1"/>
  <c r="BG628" i="10"/>
  <c r="J9" i="13" s="1"/>
  <c r="M16" i="13"/>
  <c r="BP624" i="10"/>
  <c r="S5" i="13" s="1"/>
  <c r="BL624" i="10"/>
  <c r="O5" i="13" s="1"/>
  <c r="R5" i="13"/>
  <c r="M24" i="13"/>
  <c r="R49" i="13"/>
  <c r="BL668" i="10"/>
  <c r="O49" i="13" s="1"/>
  <c r="BP643" i="10"/>
  <c r="S24" i="13" s="1"/>
  <c r="BL701" i="10"/>
  <c r="O82" i="13" s="1"/>
  <c r="R82" i="13"/>
  <c r="M111" i="13"/>
  <c r="BP662" i="10"/>
  <c r="S43" i="13" s="1"/>
  <c r="H17" i="13"/>
  <c r="BG636" i="10"/>
  <c r="BW636" i="10"/>
  <c r="AG17" i="13" s="1"/>
  <c r="D17" i="13"/>
  <c r="H111" i="13"/>
  <c r="BG730" i="10"/>
  <c r="J111" i="13" s="1"/>
  <c r="BW765" i="10"/>
  <c r="AG146" i="13" s="1"/>
  <c r="D146" i="13"/>
  <c r="H146" i="13"/>
  <c r="BG765" i="10"/>
  <c r="J146" i="13" s="1"/>
  <c r="BW860" i="10"/>
  <c r="AG241" i="13" s="1"/>
  <c r="D241" i="13"/>
  <c r="D676" i="10"/>
  <c r="O676" i="10" s="1"/>
  <c r="P676" i="10"/>
  <c r="D760" i="10"/>
  <c r="O760" i="10" s="1"/>
  <c r="P760" i="10"/>
  <c r="D731" i="10"/>
  <c r="O731" i="10" s="1"/>
  <c r="P731" i="10"/>
  <c r="D710" i="10"/>
  <c r="O710" i="10" s="1"/>
  <c r="P710" i="10"/>
  <c r="BM1166" i="10"/>
  <c r="P547" i="13" s="1"/>
  <c r="N547" i="13"/>
  <c r="D718" i="10"/>
  <c r="O718" i="10" s="1"/>
  <c r="N48" i="13"/>
  <c r="D644" i="10"/>
  <c r="O644" i="10" s="1"/>
  <c r="P644" i="10"/>
  <c r="N4" i="13"/>
  <c r="D740" i="10"/>
  <c r="O740" i="10" s="1"/>
  <c r="P740" i="10"/>
  <c r="P727" i="10"/>
  <c r="D727" i="10"/>
  <c r="O727" i="10" s="1"/>
  <c r="P698" i="10"/>
  <c r="D698" i="10"/>
  <c r="O698" i="10" s="1"/>
  <c r="D771" i="10"/>
  <c r="O771" i="10" s="1"/>
  <c r="P771" i="10"/>
  <c r="BL650" i="10"/>
  <c r="R31" i="13"/>
  <c r="BP650" i="10"/>
  <c r="D23" i="13"/>
  <c r="BW642" i="10"/>
  <c r="AG23" i="13" s="1"/>
  <c r="BW657" i="10"/>
  <c r="AG38" i="13" s="1"/>
  <c r="D38" i="13"/>
  <c r="R74" i="13"/>
  <c r="BP693" i="10"/>
  <c r="S74" i="13" s="1"/>
  <c r="BL693" i="10"/>
  <c r="D64" i="13"/>
  <c r="BW683" i="10"/>
  <c r="AG64" i="13" s="1"/>
  <c r="BP751" i="10"/>
  <c r="H107" i="13"/>
  <c r="BG726" i="10"/>
  <c r="J107" i="13" s="1"/>
  <c r="N494" i="13"/>
  <c r="BM1113" i="10"/>
  <c r="P494" i="13" s="1"/>
  <c r="P706" i="10"/>
  <c r="D706" i="10"/>
  <c r="O706" i="10" s="1"/>
  <c r="P672" i="10"/>
  <c r="D672" i="10"/>
  <c r="O672" i="10" s="1"/>
  <c r="D626" i="10"/>
  <c r="O626" i="10" s="1"/>
  <c r="P626" i="10"/>
  <c r="N483" i="13"/>
  <c r="BM1102" i="10"/>
  <c r="P483" i="13" s="1"/>
  <c r="BM1167" i="10"/>
  <c r="P548" i="13" s="1"/>
  <c r="N548" i="13"/>
  <c r="N567" i="13"/>
  <c r="BM1186" i="10"/>
  <c r="P567" i="13" s="1"/>
  <c r="Q44" i="13"/>
  <c r="BK663" i="10"/>
  <c r="BP663" i="10"/>
  <c r="M9" i="13"/>
  <c r="I53" i="13"/>
  <c r="BG672" i="10"/>
  <c r="M30" i="13"/>
  <c r="BL691" i="10"/>
  <c r="O72" i="13" s="1"/>
  <c r="R72" i="13"/>
  <c r="BG706" i="10"/>
  <c r="H87" i="13"/>
  <c r="BP718" i="10"/>
  <c r="S99" i="13" s="1"/>
  <c r="BL718" i="10"/>
  <c r="R99" i="13"/>
  <c r="Q110" i="13"/>
  <c r="BP729" i="10"/>
  <c r="S110" i="13" s="1"/>
  <c r="N467" i="13"/>
  <c r="BM1086" i="10"/>
  <c r="P467" i="13" s="1"/>
  <c r="BM1203" i="10"/>
  <c r="P584" i="13" s="1"/>
  <c r="N584" i="13"/>
  <c r="P748" i="10"/>
  <c r="D748" i="10"/>
  <c r="O748" i="10" s="1"/>
  <c r="D690" i="10"/>
  <c r="O690" i="10" s="1"/>
  <c r="P690" i="10"/>
  <c r="P702" i="10"/>
  <c r="D702" i="10"/>
  <c r="O702" i="10" s="1"/>
  <c r="D726" i="10"/>
  <c r="O726" i="10" s="1"/>
  <c r="P726" i="10"/>
  <c r="D640" i="10"/>
  <c r="O640" i="10" s="1"/>
  <c r="G78" i="12"/>
  <c r="BP703" i="10"/>
  <c r="S84" i="13" s="1"/>
  <c r="BP705" i="10"/>
  <c r="S86" i="13" s="1"/>
  <c r="BK744" i="10"/>
  <c r="D766" i="10"/>
  <c r="O766" i="10" s="1"/>
  <c r="P766" i="10"/>
  <c r="D773" i="10"/>
  <c r="O773" i="10" s="1"/>
  <c r="P773" i="10"/>
  <c r="M20" i="13"/>
  <c r="M35" i="13"/>
  <c r="Q36" i="13"/>
  <c r="BP655" i="10"/>
  <c r="BK655" i="10"/>
  <c r="R11" i="13"/>
  <c r="BL630" i="10"/>
  <c r="O11" i="13" s="1"/>
  <c r="BP630" i="10"/>
  <c r="H11" i="13"/>
  <c r="BG630" i="10"/>
  <c r="J11" i="13" s="1"/>
  <c r="I6" i="13"/>
  <c r="BG625" i="10"/>
  <c r="BG651" i="10"/>
  <c r="J32" i="13" s="1"/>
  <c r="H32" i="13"/>
  <c r="O22" i="13"/>
  <c r="BM641" i="10"/>
  <c r="H27" i="13"/>
  <c r="BG646" i="10"/>
  <c r="J27" i="13" s="1"/>
  <c r="H45" i="13"/>
  <c r="BG664" i="10"/>
  <c r="J45" i="13" s="1"/>
  <c r="M57" i="13"/>
  <c r="H19" i="13"/>
  <c r="BG638" i="10"/>
  <c r="M23" i="13"/>
  <c r="BV642" i="10"/>
  <c r="Y23" i="13" s="1"/>
  <c r="M4" i="13"/>
  <c r="H30" i="13"/>
  <c r="BG649" i="10"/>
  <c r="J30" i="13" s="1"/>
  <c r="N37" i="13"/>
  <c r="R37" i="13"/>
  <c r="BL656" i="10"/>
  <c r="O37" i="13" s="1"/>
  <c r="Q37" i="13"/>
  <c r="BP656" i="10"/>
  <c r="R38" i="13"/>
  <c r="BL657" i="10"/>
  <c r="BW668" i="10"/>
  <c r="AG49" i="13" s="1"/>
  <c r="BW672" i="10"/>
  <c r="AG53" i="13" s="1"/>
  <c r="BL680" i="10"/>
  <c r="BP680" i="10"/>
  <c r="S61" i="13" s="1"/>
  <c r="R61" i="13"/>
  <c r="Q69" i="13"/>
  <c r="BK688" i="10"/>
  <c r="BP688" i="10"/>
  <c r="H72" i="13"/>
  <c r="BG691" i="10"/>
  <c r="J72" i="13" s="1"/>
  <c r="M74" i="13"/>
  <c r="BK701" i="10"/>
  <c r="Q82" i="13"/>
  <c r="BP701" i="10"/>
  <c r="M61" i="13"/>
  <c r="I85" i="13"/>
  <c r="BG704" i="10"/>
  <c r="BL704" i="10"/>
  <c r="O85" i="13" s="1"/>
  <c r="R85" i="13"/>
  <c r="M94" i="13"/>
  <c r="Q67" i="13"/>
  <c r="BK686" i="10"/>
  <c r="BP686" i="10"/>
  <c r="H99" i="13"/>
  <c r="BG718" i="10"/>
  <c r="J99" i="13" s="1"/>
  <c r="V132" i="13"/>
  <c r="BS762" i="10"/>
  <c r="V143" i="13" s="1"/>
  <c r="D75" i="13"/>
  <c r="BW694" i="10"/>
  <c r="AG75" i="13" s="1"/>
  <c r="Q98" i="13"/>
  <c r="BP717" i="10"/>
  <c r="S98" i="13" s="1"/>
  <c r="M98" i="13"/>
  <c r="H128" i="13"/>
  <c r="BG747" i="10"/>
  <c r="BW733" i="10"/>
  <c r="AG114" i="13" s="1"/>
  <c r="D114" i="13"/>
  <c r="BG766" i="10"/>
  <c r="I126" i="13"/>
  <c r="BG745" i="10"/>
  <c r="BW764" i="10"/>
  <c r="AG145" i="13" s="1"/>
  <c r="D145" i="13"/>
  <c r="I144" i="13"/>
  <c r="BG763" i="10"/>
  <c r="H110" i="13"/>
  <c r="BG729" i="10"/>
  <c r="BK679" i="10"/>
  <c r="D60" i="13"/>
  <c r="BW679" i="10"/>
  <c r="AG60" i="13" s="1"/>
  <c r="BP722" i="10"/>
  <c r="S103" i="13" s="1"/>
  <c r="BK722" i="10"/>
  <c r="Q103" i="13"/>
  <c r="M103" i="13"/>
  <c r="D272" i="13"/>
  <c r="BW891" i="10"/>
  <c r="AG272" i="13" s="1"/>
  <c r="BM1109" i="10"/>
  <c r="P490" i="13" s="1"/>
  <c r="N490" i="13"/>
  <c r="BM1129" i="10"/>
  <c r="P510" i="13" s="1"/>
  <c r="N510" i="13"/>
  <c r="N487" i="13"/>
  <c r="BM1106" i="10"/>
  <c r="P487" i="13" s="1"/>
  <c r="N492" i="13"/>
  <c r="BM1111" i="10"/>
  <c r="P492" i="13" s="1"/>
  <c r="BM1145" i="10"/>
  <c r="P526" i="13" s="1"/>
  <c r="N526" i="13"/>
  <c r="N531" i="13"/>
  <c r="BM1150" i="10"/>
  <c r="P531" i="13" s="1"/>
  <c r="BM1116" i="10"/>
  <c r="P497" i="13" s="1"/>
  <c r="N497" i="13"/>
  <c r="N521" i="13"/>
  <c r="BM1140" i="10"/>
  <c r="P521" i="13" s="1"/>
  <c r="P654" i="10"/>
  <c r="D654" i="10"/>
  <c r="O654" i="10" s="1"/>
  <c r="P646" i="10"/>
  <c r="D646" i="10"/>
  <c r="O646" i="10" s="1"/>
  <c r="BM1126" i="10"/>
  <c r="P507" i="13" s="1"/>
  <c r="N507" i="13"/>
  <c r="N546" i="13"/>
  <c r="BM1165" i="10"/>
  <c r="P546" i="13" s="1"/>
  <c r="S576" i="13"/>
  <c r="BV1195" i="10"/>
  <c r="Y576" i="13" s="1"/>
  <c r="D734" i="10"/>
  <c r="O734" i="10" s="1"/>
  <c r="BG742" i="10"/>
  <c r="J123" i="13" s="1"/>
  <c r="D765" i="10"/>
  <c r="P765" i="10"/>
  <c r="H7" i="13"/>
  <c r="BG626" i="10"/>
  <c r="D21" i="13"/>
  <c r="BW640" i="10"/>
  <c r="AG21" i="13" s="1"/>
  <c r="N8" i="13"/>
  <c r="BL654" i="10"/>
  <c r="R35" i="13"/>
  <c r="V19" i="13"/>
  <c r="BS647" i="10"/>
  <c r="V28" i="13" s="1"/>
  <c r="Q4" i="13"/>
  <c r="BP623" i="10"/>
  <c r="S4" i="13" s="1"/>
  <c r="V4" i="13"/>
  <c r="BS634" i="10"/>
  <c r="V15" i="13" s="1"/>
  <c r="D47" i="13"/>
  <c r="BW666" i="10"/>
  <c r="AG47" i="13" s="1"/>
  <c r="H69" i="13"/>
  <c r="BG688" i="10"/>
  <c r="BL697" i="10"/>
  <c r="O78" i="13" s="1"/>
  <c r="R78" i="13"/>
  <c r="M87" i="13"/>
  <c r="BL744" i="10"/>
  <c r="O125" i="13" s="1"/>
  <c r="R125" i="13"/>
  <c r="BW726" i="10"/>
  <c r="AG107" i="13" s="1"/>
  <c r="D107" i="13"/>
  <c r="R128" i="13"/>
  <c r="BP747" i="10"/>
  <c r="S128" i="13" s="1"/>
  <c r="BL747" i="10"/>
  <c r="BK729" i="10"/>
  <c r="M110" i="13"/>
  <c r="H60" i="13"/>
  <c r="BG679" i="10"/>
  <c r="BM1098" i="10"/>
  <c r="P479" i="13" s="1"/>
  <c r="N479" i="13"/>
  <c r="BW917" i="10"/>
  <c r="AG298" i="13" s="1"/>
  <c r="N514" i="13"/>
  <c r="BM1133" i="10"/>
  <c r="P514" i="13" s="1"/>
  <c r="BG690" i="10"/>
  <c r="J71" i="13" s="1"/>
  <c r="G10" i="12"/>
  <c r="BG666" i="10"/>
  <c r="J47" i="13" s="1"/>
  <c r="BK705" i="10"/>
  <c r="BM705" i="10" s="1"/>
  <c r="P86" i="13" s="1"/>
  <c r="BP744" i="10"/>
  <c r="S125" i="13" s="1"/>
  <c r="BG655" i="10"/>
  <c r="J36" i="13" s="1"/>
  <c r="BL642" i="10"/>
  <c r="O23" i="13" s="1"/>
  <c r="BG701" i="10"/>
  <c r="J82" i="13" s="1"/>
  <c r="BW941" i="10"/>
  <c r="AG322" i="13" s="1"/>
  <c r="H16" i="13"/>
  <c r="BG635" i="10"/>
  <c r="D768" i="10"/>
  <c r="O768" i="10" s="1"/>
  <c r="P768" i="10"/>
  <c r="R30" i="13"/>
  <c r="BL649" i="10"/>
  <c r="BP649" i="10"/>
  <c r="S30" i="13" s="1"/>
  <c r="BL651" i="10"/>
  <c r="R32" i="13"/>
  <c r="BP651" i="10"/>
  <c r="S32" i="13" s="1"/>
  <c r="BP654" i="10"/>
  <c r="S35" i="13" s="1"/>
  <c r="D772" i="10"/>
  <c r="O772" i="10" s="1"/>
  <c r="P772" i="10"/>
  <c r="M32" i="13"/>
  <c r="H31" i="13"/>
  <c r="BG650" i="10"/>
  <c r="M22" i="13"/>
  <c r="BV641" i="10"/>
  <c r="Y22" i="13" s="1"/>
  <c r="Q45" i="13"/>
  <c r="BK664" i="10"/>
  <c r="BP664" i="10"/>
  <c r="BK638" i="10"/>
  <c r="Q19" i="13"/>
  <c r="D19" i="13"/>
  <c r="BW638" i="10"/>
  <c r="AG19" i="13" s="1"/>
  <c r="BG642" i="10"/>
  <c r="J23" i="13" s="1"/>
  <c r="I23" i="13"/>
  <c r="BG623" i="10"/>
  <c r="H37" i="13"/>
  <c r="BG656" i="10"/>
  <c r="BK657" i="10"/>
  <c r="N38" i="13" s="1"/>
  <c r="BP657" i="10"/>
  <c r="Q38" i="13"/>
  <c r="H38" i="13"/>
  <c r="BG657" i="10"/>
  <c r="M47" i="13"/>
  <c r="BK668" i="10"/>
  <c r="Q49" i="13"/>
  <c r="BP668" i="10"/>
  <c r="BP672" i="10"/>
  <c r="S53" i="13" s="1"/>
  <c r="R53" i="13"/>
  <c r="BL672" i="10"/>
  <c r="H61" i="13"/>
  <c r="BG680" i="10"/>
  <c r="J61" i="13" s="1"/>
  <c r="BK691" i="10"/>
  <c r="BP691" i="10"/>
  <c r="S72" i="13" s="1"/>
  <c r="Q72" i="13"/>
  <c r="I78" i="13"/>
  <c r="BG697" i="10"/>
  <c r="BW667" i="10"/>
  <c r="AG48" i="13" s="1"/>
  <c r="R64" i="13"/>
  <c r="BL683" i="10"/>
  <c r="O64" i="13" s="1"/>
  <c r="BK683" i="10"/>
  <c r="Q64" i="13"/>
  <c r="BP683" i="10"/>
  <c r="BK704" i="10"/>
  <c r="BG713" i="10"/>
  <c r="H94" i="13"/>
  <c r="H57" i="13"/>
  <c r="BG676" i="10"/>
  <c r="H67" i="13"/>
  <c r="BG686" i="10"/>
  <c r="M99" i="13"/>
  <c r="H75" i="13"/>
  <c r="BG694" i="10"/>
  <c r="J75" i="13" s="1"/>
  <c r="Q75" i="13"/>
  <c r="BK694" i="10"/>
  <c r="BP694" i="10"/>
  <c r="S75" i="13" s="1"/>
  <c r="D99" i="13"/>
  <c r="BW718" i="10"/>
  <c r="AG99" i="13" s="1"/>
  <c r="N122" i="13"/>
  <c r="BP733" i="10"/>
  <c r="S114" i="13" s="1"/>
  <c r="Q114" i="13"/>
  <c r="BK733" i="10"/>
  <c r="N114" i="13" s="1"/>
  <c r="BP766" i="10"/>
  <c r="S147" i="13" s="1"/>
  <c r="BK766" i="10"/>
  <c r="Q147" i="13"/>
  <c r="M147" i="13"/>
  <c r="H145" i="13"/>
  <c r="BG764" i="10"/>
  <c r="J145" i="13" s="1"/>
  <c r="BL729" i="10"/>
  <c r="O110" i="13" s="1"/>
  <c r="R110" i="13"/>
  <c r="BW729" i="10"/>
  <c r="AG110" i="13" s="1"/>
  <c r="D110" i="13"/>
  <c r="BP679" i="10"/>
  <c r="S60" i="13" s="1"/>
  <c r="BM1081" i="10"/>
  <c r="P462" i="13" s="1"/>
  <c r="N462" i="13"/>
  <c r="BM1151" i="10"/>
  <c r="P532" i="13" s="1"/>
  <c r="N532" i="13"/>
  <c r="N464" i="13"/>
  <c r="BM1083" i="10"/>
  <c r="P464" i="13" s="1"/>
  <c r="N480" i="13"/>
  <c r="BM1099" i="10"/>
  <c r="P480" i="13" s="1"/>
  <c r="N588" i="13"/>
  <c r="BM1207" i="10"/>
  <c r="P588" i="13" s="1"/>
  <c r="BM1212" i="10"/>
  <c r="P593" i="13" s="1"/>
  <c r="N593" i="13"/>
  <c r="P721" i="10"/>
  <c r="D721" i="10"/>
  <c r="O721" i="10" s="1"/>
  <c r="P659" i="10"/>
  <c r="D659" i="10"/>
  <c r="O659" i="10" s="1"/>
  <c r="P625" i="10"/>
  <c r="D625" i="10"/>
  <c r="O625" i="10" s="1"/>
  <c r="BM1173" i="10"/>
  <c r="P554" i="13" s="1"/>
  <c r="N554" i="13"/>
  <c r="N566" i="13"/>
  <c r="BM1185" i="10"/>
  <c r="P566" i="13" s="1"/>
  <c r="BM1188" i="10"/>
  <c r="P569" i="13" s="1"/>
  <c r="N569" i="13"/>
  <c r="D670" i="10"/>
  <c r="O670" i="10" s="1"/>
  <c r="P670" i="10"/>
  <c r="P649" i="10"/>
  <c r="D649" i="10"/>
  <c r="O649" i="10" s="1"/>
  <c r="D622" i="10"/>
  <c r="O622" i="10" s="1"/>
  <c r="P622" i="10"/>
  <c r="N556" i="13"/>
  <c r="BM1175" i="10"/>
  <c r="P556" i="13" s="1"/>
  <c r="S572" i="13"/>
  <c r="BV1191" i="10"/>
  <c r="Y572" i="13" s="1"/>
  <c r="N520" i="13"/>
  <c r="BM1139" i="10"/>
  <c r="P520" i="13" s="1"/>
  <c r="BM1195" i="10"/>
  <c r="N576" i="13"/>
  <c r="D770" i="10"/>
  <c r="O770" i="10" s="1"/>
  <c r="P770" i="10"/>
  <c r="V30" i="13"/>
  <c r="BS661" i="10"/>
  <c r="V42" i="13" s="1"/>
  <c r="D769" i="10"/>
  <c r="O769" i="10" s="1"/>
  <c r="P769" i="10"/>
  <c r="Q12" i="13"/>
  <c r="BK631" i="10"/>
  <c r="BP631" i="10"/>
  <c r="BG629" i="10"/>
  <c r="BG641" i="10"/>
  <c r="J22" i="13" s="1"/>
  <c r="BG654" i="10"/>
  <c r="J35" i="13" s="1"/>
  <c r="H35" i="13"/>
  <c r="BW623" i="10"/>
  <c r="AG4" i="13" s="1"/>
  <c r="D4" i="13"/>
  <c r="BL670" i="10"/>
  <c r="R51" i="13"/>
  <c r="BP670" i="10"/>
  <c r="R19" i="13"/>
  <c r="BL638" i="10"/>
  <c r="O19" i="13" s="1"/>
  <c r="BL623" i="10"/>
  <c r="O4" i="13" s="1"/>
  <c r="R4" i="13"/>
  <c r="BW656" i="10"/>
  <c r="AG37" i="13" s="1"/>
  <c r="D37" i="13"/>
  <c r="BK666" i="10"/>
  <c r="Q47" i="13"/>
  <c r="BP666" i="10"/>
  <c r="S47" i="13" s="1"/>
  <c r="M53" i="13"/>
  <c r="BK697" i="10"/>
  <c r="Q78" i="13"/>
  <c r="BP697" i="10"/>
  <c r="BK706" i="10"/>
  <c r="Q87" i="13"/>
  <c r="BP706" i="10"/>
  <c r="S87" i="13" s="1"/>
  <c r="R70" i="13"/>
  <c r="BP689" i="10"/>
  <c r="BL689" i="10"/>
  <c r="M72" i="13"/>
  <c r="Q48" i="13"/>
  <c r="BP667" i="10"/>
  <c r="BL667" i="10"/>
  <c r="O48" i="13" s="1"/>
  <c r="R48" i="13"/>
  <c r="H64" i="13"/>
  <c r="BG683" i="10"/>
  <c r="M75" i="13"/>
  <c r="BW704" i="10"/>
  <c r="AG85" i="13" s="1"/>
  <c r="D85" i="13"/>
  <c r="BW717" i="10"/>
  <c r="AG98" i="13" s="1"/>
  <c r="D98" i="13"/>
  <c r="R122" i="13"/>
  <c r="BP741" i="10"/>
  <c r="BL741" i="10"/>
  <c r="O122" i="13" s="1"/>
  <c r="BG751" i="10"/>
  <c r="H132" i="13"/>
  <c r="BG677" i="10"/>
  <c r="J58" i="13" s="1"/>
  <c r="I58" i="13"/>
  <c r="BW686" i="10"/>
  <c r="AG67" i="13" s="1"/>
  <c r="D67" i="13"/>
  <c r="H98" i="13"/>
  <c r="BG717" i="10"/>
  <c r="J98" i="13" s="1"/>
  <c r="BK751" i="10"/>
  <c r="R75" i="13"/>
  <c r="BL694" i="10"/>
  <c r="O75" i="13" s="1"/>
  <c r="BL726" i="10"/>
  <c r="O107" i="13" s="1"/>
  <c r="R107" i="13"/>
  <c r="M128" i="13"/>
  <c r="BG733" i="10"/>
  <c r="J114" i="13" s="1"/>
  <c r="O144" i="13"/>
  <c r="BK764" i="10"/>
  <c r="Q145" i="13"/>
  <c r="BP764" i="10"/>
  <c r="S145" i="13" s="1"/>
  <c r="M145" i="13"/>
  <c r="M144" i="13"/>
  <c r="BL679" i="10"/>
  <c r="O60" i="13" s="1"/>
  <c r="R60" i="13"/>
  <c r="M60" i="13"/>
  <c r="R103" i="13"/>
  <c r="BL722" i="10"/>
  <c r="O103" i="13" s="1"/>
  <c r="BW1071" i="10"/>
  <c r="AG452" i="13" s="1"/>
  <c r="D452" i="13"/>
  <c r="N505" i="13"/>
  <c r="BM1124" i="10"/>
  <c r="P505" i="13" s="1"/>
  <c r="BM1104" i="10"/>
  <c r="P485" i="13" s="1"/>
  <c r="N485" i="13"/>
  <c r="N502" i="13"/>
  <c r="BM1121" i="10"/>
  <c r="P502" i="13" s="1"/>
  <c r="BM1210" i="10"/>
  <c r="P591" i="13" s="1"/>
  <c r="N591" i="13"/>
  <c r="BW1169" i="10"/>
  <c r="AG550" i="13" s="1"/>
  <c r="P756" i="10"/>
  <c r="D756" i="10"/>
  <c r="O756" i="10" s="1"/>
  <c r="P671" i="10"/>
  <c r="D671" i="10"/>
  <c r="O671" i="10" s="1"/>
  <c r="P632" i="10"/>
  <c r="D632" i="10"/>
  <c r="O632" i="10" s="1"/>
  <c r="BM1177" i="10"/>
  <c r="P558" i="13" s="1"/>
  <c r="N558" i="13"/>
  <c r="N579" i="13"/>
  <c r="BM1198" i="10"/>
  <c r="P579" i="13" s="1"/>
  <c r="N582" i="13"/>
  <c r="BM1201" i="10"/>
  <c r="P582" i="13" s="1"/>
  <c r="BW944" i="10"/>
  <c r="AG325" i="13" s="1"/>
  <c r="O713" i="10"/>
  <c r="BG645" i="10"/>
  <c r="J26" i="13" s="1"/>
  <c r="P665" i="10"/>
  <c r="N62" i="13"/>
  <c r="BU1101" i="10"/>
  <c r="X482" i="13" s="1"/>
  <c r="P482" i="13"/>
  <c r="O114" i="13"/>
  <c r="N98" i="13"/>
  <c r="N146" i="13"/>
  <c r="BP653" i="10"/>
  <c r="S34" i="13" s="1"/>
  <c r="BK665" i="10"/>
  <c r="N46" i="13" s="1"/>
  <c r="BW1058" i="10"/>
  <c r="AG439" i="13" s="1"/>
  <c r="N11" i="13"/>
  <c r="N9" i="13"/>
  <c r="D430" i="13"/>
  <c r="BW1049" i="10"/>
  <c r="AG430" i="13" s="1"/>
  <c r="D738" i="10"/>
  <c r="BG738" i="10"/>
  <c r="J119" i="13" s="1"/>
  <c r="M119" i="13"/>
  <c r="D732" i="10"/>
  <c r="D682" i="10"/>
  <c r="O682" i="10" s="1"/>
  <c r="D685" i="10"/>
  <c r="O685" i="10" s="1"/>
  <c r="BL685" i="10"/>
  <c r="O66" i="13" s="1"/>
  <c r="BM1137" i="10"/>
  <c r="P518" i="13" s="1"/>
  <c r="N518" i="13"/>
  <c r="M66" i="13"/>
  <c r="BG685" i="10"/>
  <c r="H66" i="13"/>
  <c r="BK685" i="10"/>
  <c r="BP685" i="10"/>
  <c r="S66" i="13" s="1"/>
  <c r="Q66" i="13"/>
  <c r="BW685" i="10"/>
  <c r="AG66" i="13" s="1"/>
  <c r="BW1028" i="10"/>
  <c r="AG409" i="13" s="1"/>
  <c r="N50" i="13"/>
  <c r="BG669" i="10"/>
  <c r="H50" i="13"/>
  <c r="M50" i="13"/>
  <c r="BP669" i="10"/>
  <c r="S50" i="13" s="1"/>
  <c r="Q50" i="13"/>
  <c r="BW669" i="10"/>
  <c r="AG50" i="13" s="1"/>
  <c r="BW1037" i="10"/>
  <c r="AG418" i="13" s="1"/>
  <c r="D418" i="13"/>
  <c r="BW1147" i="10"/>
  <c r="AG528" i="13" s="1"/>
  <c r="U528" i="13"/>
  <c r="BV1147" i="10"/>
  <c r="Y528" i="13" s="1"/>
  <c r="BK696" i="10"/>
  <c r="BL696" i="10"/>
  <c r="O77" i="13" s="1"/>
  <c r="BP696" i="10"/>
  <c r="BM1147" i="10"/>
  <c r="N528" i="13"/>
  <c r="BG696" i="10"/>
  <c r="R123" i="13"/>
  <c r="BP742" i="10"/>
  <c r="S123" i="13" s="1"/>
  <c r="BL742" i="10"/>
  <c r="O123" i="13" s="1"/>
  <c r="BS749" i="10"/>
  <c r="V130" i="13" s="1"/>
  <c r="D123" i="13"/>
  <c r="BW742" i="10"/>
  <c r="AG123" i="13" s="1"/>
  <c r="BW958" i="10"/>
  <c r="AG339" i="13" s="1"/>
  <c r="D339" i="13"/>
  <c r="D125" i="13"/>
  <c r="BW744" i="10"/>
  <c r="AG125" i="13" s="1"/>
  <c r="N570" i="13"/>
  <c r="V113" i="13"/>
  <c r="BS737" i="10"/>
  <c r="V118" i="13" s="1"/>
  <c r="BP732" i="10"/>
  <c r="Q113" i="13"/>
  <c r="BW732" i="10"/>
  <c r="AG113" i="13" s="1"/>
  <c r="D113" i="13"/>
  <c r="H113" i="13"/>
  <c r="BG732" i="10"/>
  <c r="N559" i="13"/>
  <c r="BM1178" i="10"/>
  <c r="P559" i="13" s="1"/>
  <c r="BK732" i="10"/>
  <c r="I125" i="13"/>
  <c r="BG744" i="10"/>
  <c r="M125" i="13"/>
  <c r="BW705" i="10"/>
  <c r="AG86" i="13" s="1"/>
  <c r="D86" i="13"/>
  <c r="M86" i="13"/>
  <c r="H86" i="13"/>
  <c r="BG705" i="10"/>
  <c r="BL552" i="10"/>
  <c r="BW1015" i="10"/>
  <c r="AG396" i="13" s="1"/>
  <c r="BP682" i="10"/>
  <c r="S63" i="13" s="1"/>
  <c r="BL682" i="10"/>
  <c r="O63" i="13" s="1"/>
  <c r="G83" i="12"/>
  <c r="G79" i="12"/>
  <c r="D71" i="13"/>
  <c r="N522" i="13"/>
  <c r="BM1141" i="10"/>
  <c r="P522" i="13" s="1"/>
  <c r="Q71" i="13"/>
  <c r="BP690" i="10"/>
  <c r="S71" i="13" s="1"/>
  <c r="BL690" i="10"/>
  <c r="O71" i="13" s="1"/>
  <c r="R71" i="13"/>
  <c r="M63" i="13"/>
  <c r="BW682" i="10"/>
  <c r="AG63" i="13" s="1"/>
  <c r="D63" i="13"/>
  <c r="H63" i="13"/>
  <c r="BG682" i="10"/>
  <c r="BM1134" i="10"/>
  <c r="P515" i="13" s="1"/>
  <c r="N515" i="13"/>
  <c r="P666" i="10"/>
  <c r="O666" i="10"/>
  <c r="BL665" i="10"/>
  <c r="O46" i="13" s="1"/>
  <c r="BP665" i="10"/>
  <c r="S46" i="13" s="1"/>
  <c r="V46" i="13"/>
  <c r="BS674" i="10"/>
  <c r="V55" i="13" s="1"/>
  <c r="BM1119" i="10"/>
  <c r="P500" i="13" s="1"/>
  <c r="N500" i="13"/>
  <c r="BG665" i="10"/>
  <c r="M33" i="13"/>
  <c r="D33" i="13"/>
  <c r="BW652" i="10"/>
  <c r="AG33" i="13" s="1"/>
  <c r="H33" i="13"/>
  <c r="BG652" i="10"/>
  <c r="BW1010" i="10"/>
  <c r="AG391" i="13" s="1"/>
  <c r="BK653" i="10"/>
  <c r="D34" i="13"/>
  <c r="BW653" i="10"/>
  <c r="AG34" i="13" s="1"/>
  <c r="H34" i="13"/>
  <c r="BG653" i="10"/>
  <c r="M34" i="13"/>
  <c r="G44" i="12"/>
  <c r="H46" i="12" s="1"/>
  <c r="P627" i="10"/>
  <c r="BW1002" i="10"/>
  <c r="AG383" i="13" s="1"/>
  <c r="BK707" i="10"/>
  <c r="N88" i="13" s="1"/>
  <c r="Q88" i="13"/>
  <c r="I8" i="13"/>
  <c r="BG627" i="10"/>
  <c r="BG640" i="10"/>
  <c r="I21" i="13"/>
  <c r="I12" i="13"/>
  <c r="BG631" i="10"/>
  <c r="I57" i="12"/>
  <c r="I58" i="12"/>
  <c r="O627" i="10"/>
  <c r="M88" i="13"/>
  <c r="BP707" i="10"/>
  <c r="S88" i="13" s="1"/>
  <c r="BL707" i="10"/>
  <c r="R88" i="13"/>
  <c r="D88" i="13"/>
  <c r="BW707" i="10"/>
  <c r="AG88" i="13" s="1"/>
  <c r="BM1156" i="10"/>
  <c r="P537" i="13" s="1"/>
  <c r="N537" i="13"/>
  <c r="H88" i="13"/>
  <c r="BG707" i="10"/>
  <c r="BW961" i="10"/>
  <c r="AG342" i="13" s="1"/>
  <c r="BW947" i="10"/>
  <c r="AG328" i="13" s="1"/>
  <c r="R73" i="13"/>
  <c r="BL692" i="10"/>
  <c r="O73" i="13" s="1"/>
  <c r="BW692" i="10"/>
  <c r="AG73" i="13" s="1"/>
  <c r="BM1143" i="10"/>
  <c r="P524" i="13" s="1"/>
  <c r="N524" i="13"/>
  <c r="BG692" i="10"/>
  <c r="H73" i="13"/>
  <c r="Q73" i="13"/>
  <c r="BK692" i="10"/>
  <c r="BP692" i="10"/>
  <c r="S73" i="13" s="1"/>
  <c r="M73" i="13"/>
  <c r="BW1027" i="10"/>
  <c r="AG408" i="13" s="1"/>
  <c r="D408" i="13"/>
  <c r="BW1014" i="10"/>
  <c r="AG395" i="13" s="1"/>
  <c r="Q96" i="13"/>
  <c r="BP715" i="10"/>
  <c r="S96" i="13" s="1"/>
  <c r="BK715" i="10"/>
  <c r="M96" i="13"/>
  <c r="D96" i="13"/>
  <c r="BW715" i="10"/>
  <c r="AG96" i="13" s="1"/>
  <c r="H96" i="13"/>
  <c r="BG715" i="10"/>
  <c r="R96" i="13"/>
  <c r="BL715" i="10"/>
  <c r="O96" i="13" s="1"/>
  <c r="N84" i="13"/>
  <c r="M84" i="13"/>
  <c r="BS712" i="10"/>
  <c r="V93" i="13" s="1"/>
  <c r="V84" i="13"/>
  <c r="BG703" i="10"/>
  <c r="BW703" i="10"/>
  <c r="AG84" i="13" s="1"/>
  <c r="D84" i="13"/>
  <c r="BM1152" i="10"/>
  <c r="P533" i="13" s="1"/>
  <c r="N533" i="13"/>
  <c r="V96" i="13"/>
  <c r="BS777" i="10"/>
  <c r="V158" i="13" s="1"/>
  <c r="BS724" i="10"/>
  <c r="V105" i="13" s="1"/>
  <c r="N59" i="13"/>
  <c r="Q59" i="13"/>
  <c r="BP678" i="10"/>
  <c r="S59" i="13" s="1"/>
  <c r="D59" i="13"/>
  <c r="BW678" i="10"/>
  <c r="AG59" i="13" s="1"/>
  <c r="M59" i="13"/>
  <c r="H59" i="13"/>
  <c r="BG678" i="10"/>
  <c r="BL678" i="10"/>
  <c r="O59" i="13" s="1"/>
  <c r="BS699" i="10"/>
  <c r="V80" i="13" s="1"/>
  <c r="V71" i="13"/>
  <c r="N71" i="13"/>
  <c r="M71" i="13"/>
  <c r="BS687" i="10"/>
  <c r="V68" i="13" s="1"/>
  <c r="V59" i="13"/>
  <c r="O6" i="13" l="1"/>
  <c r="BM676" i="10"/>
  <c r="P57" i="13" s="1"/>
  <c r="BV625" i="10"/>
  <c r="Y6" i="13" s="1"/>
  <c r="BM677" i="10"/>
  <c r="P58" i="13" s="1"/>
  <c r="BV738" i="10"/>
  <c r="Y119" i="13" s="1"/>
  <c r="BV763" i="10"/>
  <c r="Y144" i="13" s="1"/>
  <c r="BM622" i="10"/>
  <c r="P3" i="13" s="1"/>
  <c r="BM629" i="10"/>
  <c r="P10" i="13" s="1"/>
  <c r="BU637" i="10"/>
  <c r="X18" i="13" s="1"/>
  <c r="BM716" i="10"/>
  <c r="P97" i="13" s="1"/>
  <c r="BV629" i="10"/>
  <c r="Y10" i="13" s="1"/>
  <c r="BV677" i="10"/>
  <c r="Y58" i="13" s="1"/>
  <c r="BV627" i="10"/>
  <c r="Y8" i="13" s="1"/>
  <c r="BV635" i="10"/>
  <c r="Y16" i="13" s="1"/>
  <c r="BM703" i="10"/>
  <c r="P84" i="13" s="1"/>
  <c r="P572" i="13"/>
  <c r="BV652" i="10"/>
  <c r="Y33" i="13" s="1"/>
  <c r="BV639" i="10"/>
  <c r="Y20" i="13" s="1"/>
  <c r="P550" i="13"/>
  <c r="BM765" i="10"/>
  <c r="P146" i="13" s="1"/>
  <c r="BV640" i="10"/>
  <c r="Y21" i="13" s="1"/>
  <c r="BM652" i="10"/>
  <c r="P33" i="13" s="1"/>
  <c r="BV622" i="10"/>
  <c r="Y3" i="13" s="1"/>
  <c r="BM738" i="10"/>
  <c r="P119" i="13" s="1"/>
  <c r="BV676" i="10"/>
  <c r="Y57" i="13" s="1"/>
  <c r="N20" i="13"/>
  <c r="BM639" i="10"/>
  <c r="P20" i="13" s="1"/>
  <c r="BV680" i="10"/>
  <c r="Y61" i="13" s="1"/>
  <c r="BM726" i="10"/>
  <c r="P107" i="13" s="1"/>
  <c r="BM681" i="10"/>
  <c r="P62" i="13" s="1"/>
  <c r="BV722" i="10"/>
  <c r="Y103" i="13" s="1"/>
  <c r="BV651" i="10"/>
  <c r="Y32" i="13" s="1"/>
  <c r="O724" i="10"/>
  <c r="J25" i="12" s="1"/>
  <c r="BM730" i="10"/>
  <c r="BU730" i="10" s="1"/>
  <c r="X111" i="13" s="1"/>
  <c r="BM763" i="10"/>
  <c r="P144" i="13" s="1"/>
  <c r="BM642" i="10"/>
  <c r="BU642" i="10" s="1"/>
  <c r="X23" i="13" s="1"/>
  <c r="BM717" i="10"/>
  <c r="P98" i="13" s="1"/>
  <c r="BV679" i="10"/>
  <c r="Y60" i="13" s="1"/>
  <c r="BV691" i="10"/>
  <c r="Y72" i="13" s="1"/>
  <c r="N749" i="10"/>
  <c r="BV638" i="10"/>
  <c r="Y19" i="13" s="1"/>
  <c r="BM640" i="10"/>
  <c r="P21" i="13" s="1"/>
  <c r="N762" i="10"/>
  <c r="N699" i="10"/>
  <c r="BV718" i="10"/>
  <c r="Y99" i="13" s="1"/>
  <c r="BV729" i="10"/>
  <c r="Y110" i="13" s="1"/>
  <c r="BV717" i="10"/>
  <c r="Y98" i="13" s="1"/>
  <c r="BV693" i="10"/>
  <c r="Y74" i="13" s="1"/>
  <c r="BV730" i="10"/>
  <c r="Y111" i="13" s="1"/>
  <c r="BV716" i="10"/>
  <c r="Y97" i="13" s="1"/>
  <c r="BM662" i="10"/>
  <c r="BM628" i="10"/>
  <c r="BU628" i="10" s="1"/>
  <c r="X9" i="13" s="1"/>
  <c r="BM627" i="10"/>
  <c r="P8" i="13" s="1"/>
  <c r="BV713" i="10"/>
  <c r="Y94" i="13" s="1"/>
  <c r="O647" i="10"/>
  <c r="J22" i="12" s="1"/>
  <c r="BV765" i="10"/>
  <c r="Y146" i="13" s="1"/>
  <c r="S62" i="13"/>
  <c r="BV681" i="10"/>
  <c r="Y62" i="13" s="1"/>
  <c r="BV628" i="10"/>
  <c r="Y9" i="13" s="1"/>
  <c r="O661" i="10"/>
  <c r="I23" i="12" s="1"/>
  <c r="BV744" i="10"/>
  <c r="Y125" i="13" s="1"/>
  <c r="BV704" i="10"/>
  <c r="Y85" i="13" s="1"/>
  <c r="BV726" i="10"/>
  <c r="Y107" i="13" s="1"/>
  <c r="BV623" i="10"/>
  <c r="Y4" i="13" s="1"/>
  <c r="BV733" i="10"/>
  <c r="Y114" i="13" s="1"/>
  <c r="BV624" i="10"/>
  <c r="Y5" i="13" s="1"/>
  <c r="BM626" i="10"/>
  <c r="P7" i="13" s="1"/>
  <c r="S126" i="13"/>
  <c r="BV745" i="10"/>
  <c r="Y126" i="13" s="1"/>
  <c r="O634" i="10"/>
  <c r="I22" i="12" s="1"/>
  <c r="F737" i="10"/>
  <c r="O712" i="10"/>
  <c r="I25" i="12" s="1"/>
  <c r="F724" i="10"/>
  <c r="BM643" i="10"/>
  <c r="BU643" i="10" s="1"/>
  <c r="X24" i="13" s="1"/>
  <c r="BV649" i="10"/>
  <c r="Y30" i="13" s="1"/>
  <c r="N17" i="13"/>
  <c r="BM636" i="10"/>
  <c r="P17" i="13" s="1"/>
  <c r="BM713" i="10"/>
  <c r="P94" i="13" s="1"/>
  <c r="O94" i="13"/>
  <c r="N16" i="13"/>
  <c r="BM635" i="10"/>
  <c r="P16" i="13" s="1"/>
  <c r="F712" i="10"/>
  <c r="BM630" i="10"/>
  <c r="P11" i="13" s="1"/>
  <c r="J17" i="13"/>
  <c r="BU636" i="10"/>
  <c r="X17" i="13" s="1"/>
  <c r="N647" i="10"/>
  <c r="N86" i="13"/>
  <c r="BV705" i="10"/>
  <c r="Y86" i="13" s="1"/>
  <c r="BM669" i="10"/>
  <c r="P50" i="13" s="1"/>
  <c r="N661" i="10"/>
  <c r="N724" i="10"/>
  <c r="BV626" i="10"/>
  <c r="Y7" i="13" s="1"/>
  <c r="BV764" i="10"/>
  <c r="Y145" i="13" s="1"/>
  <c r="BV747" i="10"/>
  <c r="Y128" i="13" s="1"/>
  <c r="BV672" i="10"/>
  <c r="Y53" i="13" s="1"/>
  <c r="BM624" i="10"/>
  <c r="P5" i="13" s="1"/>
  <c r="BV643" i="10"/>
  <c r="Y24" i="13" s="1"/>
  <c r="BV636" i="10"/>
  <c r="Y17" i="13" s="1"/>
  <c r="S17" i="13"/>
  <c r="BV662" i="10"/>
  <c r="Y43" i="13" s="1"/>
  <c r="N26" i="13"/>
  <c r="BM645" i="10"/>
  <c r="P26" i="13" s="1"/>
  <c r="J20" i="13"/>
  <c r="BM745" i="10"/>
  <c r="P126" i="13" s="1"/>
  <c r="O126" i="13"/>
  <c r="BM741" i="10"/>
  <c r="N72" i="13"/>
  <c r="BM691" i="10"/>
  <c r="J4" i="13"/>
  <c r="N45" i="13"/>
  <c r="BM664" i="10"/>
  <c r="O35" i="13"/>
  <c r="BM654" i="10"/>
  <c r="J6" i="13"/>
  <c r="BU625" i="10"/>
  <c r="X6" i="13" s="1"/>
  <c r="BM693" i="10"/>
  <c r="O74" i="13"/>
  <c r="F762" i="10"/>
  <c r="N145" i="13"/>
  <c r="BM764" i="10"/>
  <c r="S122" i="13"/>
  <c r="BV741" i="10"/>
  <c r="Y122" i="13" s="1"/>
  <c r="BV667" i="10"/>
  <c r="Y48" i="13" s="1"/>
  <c r="S48" i="13"/>
  <c r="N78" i="13"/>
  <c r="BM697" i="10"/>
  <c r="P78" i="13" s="1"/>
  <c r="BM670" i="10"/>
  <c r="O51" i="13"/>
  <c r="BU676" i="10"/>
  <c r="X57" i="13" s="1"/>
  <c r="J57" i="13"/>
  <c r="O53" i="13"/>
  <c r="BM672" i="10"/>
  <c r="P53" i="13" s="1"/>
  <c r="O32" i="13"/>
  <c r="BM651" i="10"/>
  <c r="J69" i="13"/>
  <c r="J126" i="13"/>
  <c r="S82" i="13"/>
  <c r="BV701" i="10"/>
  <c r="Y82" i="13" s="1"/>
  <c r="O61" i="13"/>
  <c r="BM680" i="10"/>
  <c r="J87" i="13"/>
  <c r="S132" i="13"/>
  <c r="BV751" i="10"/>
  <c r="Y132" i="13" s="1"/>
  <c r="O31" i="13"/>
  <c r="BM650" i="10"/>
  <c r="P31" i="13" s="1"/>
  <c r="P111" i="13"/>
  <c r="P576" i="13"/>
  <c r="BU1195" i="10"/>
  <c r="X576" i="13" s="1"/>
  <c r="J94" i="13"/>
  <c r="J78" i="13"/>
  <c r="S38" i="13"/>
  <c r="BV657" i="10"/>
  <c r="Y38" i="13" s="1"/>
  <c r="S69" i="13"/>
  <c r="BV688" i="10"/>
  <c r="Y69" i="13" s="1"/>
  <c r="BU641" i="10"/>
  <c r="X22" i="13" s="1"/>
  <c r="P22" i="13"/>
  <c r="S36" i="13"/>
  <c r="BV655" i="10"/>
  <c r="Y36" i="13" s="1"/>
  <c r="F674" i="10"/>
  <c r="O70" i="13"/>
  <c r="BM689" i="10"/>
  <c r="N75" i="13"/>
  <c r="BM694" i="10"/>
  <c r="N85" i="13"/>
  <c r="BM704" i="10"/>
  <c r="P85" i="13" s="1"/>
  <c r="J38" i="13"/>
  <c r="J7" i="13"/>
  <c r="F634" i="10"/>
  <c r="N674" i="10"/>
  <c r="S64" i="13"/>
  <c r="BV683" i="10"/>
  <c r="Y64" i="13" s="1"/>
  <c r="N49" i="13"/>
  <c r="BM668" i="10"/>
  <c r="J37" i="13"/>
  <c r="N19" i="13"/>
  <c r="BM638" i="10"/>
  <c r="P19" i="13" s="1"/>
  <c r="O128" i="13"/>
  <c r="BM747" i="10"/>
  <c r="P128" i="13" s="1"/>
  <c r="N103" i="13"/>
  <c r="BM722" i="10"/>
  <c r="N60" i="13"/>
  <c r="BM679" i="10"/>
  <c r="P60" i="13" s="1"/>
  <c r="J128" i="13"/>
  <c r="S67" i="13"/>
  <c r="BV686" i="10"/>
  <c r="Y67" i="13" s="1"/>
  <c r="S37" i="13"/>
  <c r="BV656" i="10"/>
  <c r="Y37" i="13" s="1"/>
  <c r="BM656" i="10"/>
  <c r="P37" i="13" s="1"/>
  <c r="J19" i="13"/>
  <c r="BV654" i="10"/>
  <c r="Y35" i="13" s="1"/>
  <c r="BM744" i="10"/>
  <c r="P125" i="13" s="1"/>
  <c r="N125" i="13"/>
  <c r="BM718" i="10"/>
  <c r="O99" i="13"/>
  <c r="J53" i="13"/>
  <c r="S44" i="13"/>
  <c r="BV663" i="10"/>
  <c r="Y44" i="13" s="1"/>
  <c r="BM623" i="10"/>
  <c r="P4" i="13" s="1"/>
  <c r="BM667" i="10"/>
  <c r="S12" i="13"/>
  <c r="BV631" i="10"/>
  <c r="Y12" i="13" s="1"/>
  <c r="N64" i="13"/>
  <c r="BM683" i="10"/>
  <c r="P64" i="13" s="1"/>
  <c r="BV668" i="10"/>
  <c r="Y49" i="13" s="1"/>
  <c r="S49" i="13"/>
  <c r="J31" i="13"/>
  <c r="O765" i="10"/>
  <c r="O774" i="10" s="1"/>
  <c r="J27" i="12" s="1"/>
  <c r="F774" i="10"/>
  <c r="N774" i="10"/>
  <c r="BM657" i="10"/>
  <c r="P38" i="13" s="1"/>
  <c r="O38" i="13"/>
  <c r="S11" i="13"/>
  <c r="BV630" i="10"/>
  <c r="Y11" i="13" s="1"/>
  <c r="J64" i="13"/>
  <c r="BM631" i="10"/>
  <c r="P12" i="13" s="1"/>
  <c r="N12" i="13"/>
  <c r="BV766" i="10"/>
  <c r="Y147" i="13" s="1"/>
  <c r="BV706" i="10"/>
  <c r="Y87" i="13" s="1"/>
  <c r="J144" i="13"/>
  <c r="J85" i="13"/>
  <c r="N69" i="13"/>
  <c r="BM688" i="10"/>
  <c r="P69" i="13" s="1"/>
  <c r="F647" i="10"/>
  <c r="O762" i="10"/>
  <c r="I27" i="12" s="1"/>
  <c r="F699" i="10"/>
  <c r="BV689" i="10"/>
  <c r="Y70" i="13" s="1"/>
  <c r="S70" i="13"/>
  <c r="N87" i="13"/>
  <c r="BM706" i="10"/>
  <c r="P87" i="13" s="1"/>
  <c r="N47" i="13"/>
  <c r="BM666" i="10"/>
  <c r="BV703" i="10"/>
  <c r="Y84" i="13" s="1"/>
  <c r="N634" i="10"/>
  <c r="O674" i="10"/>
  <c r="J23" i="12" s="1"/>
  <c r="N712" i="10"/>
  <c r="BM733" i="10"/>
  <c r="BU733" i="10" s="1"/>
  <c r="X114" i="13" s="1"/>
  <c r="F661" i="10"/>
  <c r="O699" i="10"/>
  <c r="J24" i="12" s="1"/>
  <c r="BM751" i="10"/>
  <c r="P132" i="13" s="1"/>
  <c r="N132" i="13"/>
  <c r="J132" i="13"/>
  <c r="BV694" i="10"/>
  <c r="Y75" i="13" s="1"/>
  <c r="BV697" i="10"/>
  <c r="Y78" i="13" s="1"/>
  <c r="S78" i="13"/>
  <c r="BV670" i="10"/>
  <c r="Y51" i="13" s="1"/>
  <c r="S51" i="13"/>
  <c r="J10" i="13"/>
  <c r="N147" i="13"/>
  <c r="BM766" i="10"/>
  <c r="P147" i="13" s="1"/>
  <c r="J67" i="13"/>
  <c r="BV666" i="10"/>
  <c r="Y47" i="13" s="1"/>
  <c r="BV664" i="10"/>
  <c r="Y45" i="13" s="1"/>
  <c r="S45" i="13"/>
  <c r="BM649" i="10"/>
  <c r="O30" i="13"/>
  <c r="J16" i="13"/>
  <c r="J60" i="13"/>
  <c r="N110" i="13"/>
  <c r="BM729" i="10"/>
  <c r="P110" i="13" s="1"/>
  <c r="J110" i="13"/>
  <c r="J147" i="13"/>
  <c r="N67" i="13"/>
  <c r="BM686" i="10"/>
  <c r="P67" i="13" s="1"/>
  <c r="N82" i="13"/>
  <c r="BM701" i="10"/>
  <c r="N36" i="13"/>
  <c r="BM655" i="10"/>
  <c r="P36" i="13" s="1"/>
  <c r="N44" i="13"/>
  <c r="BM663" i="10"/>
  <c r="S31" i="13"/>
  <c r="BV650" i="10"/>
  <c r="Y31" i="13" s="1"/>
  <c r="BM665" i="10"/>
  <c r="P46" i="13" s="1"/>
  <c r="O732" i="10"/>
  <c r="O737" i="10" s="1"/>
  <c r="I26" i="12" s="1"/>
  <c r="BV653" i="10"/>
  <c r="Y34" i="13" s="1"/>
  <c r="N737" i="10"/>
  <c r="BV707" i="10"/>
  <c r="Y88" i="13" s="1"/>
  <c r="BM742" i="10"/>
  <c r="P123" i="13" s="1"/>
  <c r="F749" i="10"/>
  <c r="O738" i="10"/>
  <c r="O749" i="10" s="1"/>
  <c r="J26" i="12" s="1"/>
  <c r="F687" i="10"/>
  <c r="N687" i="10"/>
  <c r="O687" i="10"/>
  <c r="I24" i="12" s="1"/>
  <c r="N66" i="13"/>
  <c r="BM685" i="10"/>
  <c r="P66" i="13" s="1"/>
  <c r="J66" i="13"/>
  <c r="BV685" i="10"/>
  <c r="Y66" i="13" s="1"/>
  <c r="BV669" i="10"/>
  <c r="Y50" i="13" s="1"/>
  <c r="J50" i="13"/>
  <c r="P528" i="13"/>
  <c r="BU1147" i="10"/>
  <c r="X528" i="13" s="1"/>
  <c r="J77" i="13"/>
  <c r="S77" i="13"/>
  <c r="BV696" i="10"/>
  <c r="Y77" i="13" s="1"/>
  <c r="N77" i="13"/>
  <c r="BM696" i="10"/>
  <c r="P77" i="13" s="1"/>
  <c r="BV742" i="10"/>
  <c r="Y123" i="13" s="1"/>
  <c r="J113" i="13"/>
  <c r="N113" i="13"/>
  <c r="BM732" i="10"/>
  <c r="P113" i="13" s="1"/>
  <c r="S113" i="13"/>
  <c r="BV732" i="10"/>
  <c r="Y113" i="13" s="1"/>
  <c r="J125" i="13"/>
  <c r="BU705" i="10"/>
  <c r="X86" i="13" s="1"/>
  <c r="J86" i="13"/>
  <c r="BM682" i="10"/>
  <c r="P63" i="13" s="1"/>
  <c r="BV682" i="10"/>
  <c r="Y63" i="13" s="1"/>
  <c r="BV690" i="10"/>
  <c r="Y71" i="13" s="1"/>
  <c r="BM690" i="10"/>
  <c r="P71" i="13" s="1"/>
  <c r="J63" i="13"/>
  <c r="BV665" i="10"/>
  <c r="Y46" i="13" s="1"/>
  <c r="J46" i="13"/>
  <c r="J33" i="13"/>
  <c r="J34" i="13"/>
  <c r="N34" i="13"/>
  <c r="BM653" i="10"/>
  <c r="P34" i="13" s="1"/>
  <c r="H47" i="12"/>
  <c r="H45" i="12"/>
  <c r="J8" i="13"/>
  <c r="J21" i="13"/>
  <c r="J12" i="13"/>
  <c r="BM707" i="10"/>
  <c r="P88" i="13" s="1"/>
  <c r="O88" i="13"/>
  <c r="J88" i="13"/>
  <c r="J73" i="13"/>
  <c r="BV692" i="10"/>
  <c r="Y73" i="13" s="1"/>
  <c r="N73" i="13"/>
  <c r="BM692" i="10"/>
  <c r="P73" i="13" s="1"/>
  <c r="BV715" i="10"/>
  <c r="Y96" i="13" s="1"/>
  <c r="N96" i="13"/>
  <c r="BM715" i="10"/>
  <c r="P96" i="13" s="1"/>
  <c r="J96" i="13"/>
  <c r="J84" i="13"/>
  <c r="BV678" i="10"/>
  <c r="Y59" i="13" s="1"/>
  <c r="J59" i="13"/>
  <c r="BM678" i="10"/>
  <c r="P59" i="13" s="1"/>
  <c r="BU677" i="10" l="1"/>
  <c r="X58" i="13" s="1"/>
  <c r="BU629" i="10"/>
  <c r="X10" i="13" s="1"/>
  <c r="BU622" i="10"/>
  <c r="X3" i="13" s="1"/>
  <c r="BU716" i="10"/>
  <c r="X97" i="13" s="1"/>
  <c r="BU640" i="10"/>
  <c r="X21" i="13" s="1"/>
  <c r="BU681" i="10"/>
  <c r="X62" i="13" s="1"/>
  <c r="P712" i="10"/>
  <c r="N25" i="12" s="1"/>
  <c r="P647" i="10"/>
  <c r="O22" i="12" s="1"/>
  <c r="BU652" i="10"/>
  <c r="X33" i="13" s="1"/>
  <c r="BU703" i="10"/>
  <c r="X84" i="13" s="1"/>
  <c r="BU765" i="10"/>
  <c r="X146" i="13" s="1"/>
  <c r="BU763" i="10"/>
  <c r="X144" i="13" s="1"/>
  <c r="BU738" i="10"/>
  <c r="X119" i="13" s="1"/>
  <c r="P762" i="10"/>
  <c r="N27" i="12" s="1"/>
  <c r="P661" i="10"/>
  <c r="N23" i="12" s="1"/>
  <c r="P24" i="13"/>
  <c r="BU626" i="10"/>
  <c r="X7" i="13" s="1"/>
  <c r="BU726" i="10"/>
  <c r="X107" i="13" s="1"/>
  <c r="P749" i="10"/>
  <c r="O26" i="12" s="1"/>
  <c r="BU679" i="10"/>
  <c r="X60" i="13" s="1"/>
  <c r="P23" i="13"/>
  <c r="P774" i="10"/>
  <c r="O27" i="12" s="1"/>
  <c r="BU639" i="10"/>
  <c r="X20" i="13" s="1"/>
  <c r="BU672" i="10"/>
  <c r="X53" i="13" s="1"/>
  <c r="BU747" i="10"/>
  <c r="X128" i="13" s="1"/>
  <c r="BU717" i="10"/>
  <c r="X98" i="13" s="1"/>
  <c r="BU669" i="10"/>
  <c r="X50" i="13" s="1"/>
  <c r="P724" i="10"/>
  <c r="O25" i="12" s="1"/>
  <c r="BU627" i="10"/>
  <c r="X8" i="13" s="1"/>
  <c r="BU635" i="10"/>
  <c r="X16" i="13" s="1"/>
  <c r="BU745" i="10"/>
  <c r="X126" i="13" s="1"/>
  <c r="P43" i="13"/>
  <c r="BU662" i="10"/>
  <c r="X43" i="13" s="1"/>
  <c r="P9" i="13"/>
  <c r="BU631" i="10"/>
  <c r="X12" i="13" s="1"/>
  <c r="P699" i="10"/>
  <c r="O24" i="12" s="1"/>
  <c r="BU624" i="10"/>
  <c r="X5" i="13" s="1"/>
  <c r="P114" i="13"/>
  <c r="BU704" i="10"/>
  <c r="X85" i="13" s="1"/>
  <c r="BU630" i="10"/>
  <c r="X11" i="13" s="1"/>
  <c r="P634" i="10"/>
  <c r="N22" i="12" s="1"/>
  <c r="BU650" i="10"/>
  <c r="X31" i="13" s="1"/>
  <c r="BU766" i="10"/>
  <c r="X147" i="13" s="1"/>
  <c r="BU751" i="10"/>
  <c r="X132" i="13" s="1"/>
  <c r="BU683" i="10"/>
  <c r="X64" i="13" s="1"/>
  <c r="P674" i="10"/>
  <c r="O23" i="12" s="1"/>
  <c r="BU713" i="10"/>
  <c r="X94" i="13" s="1"/>
  <c r="BU744" i="10"/>
  <c r="X125" i="13" s="1"/>
  <c r="BU665" i="10"/>
  <c r="X46" i="13" s="1"/>
  <c r="P737" i="10"/>
  <c r="N26" i="12" s="1"/>
  <c r="BU656" i="10"/>
  <c r="X37" i="13" s="1"/>
  <c r="P47" i="13"/>
  <c r="BU666" i="10"/>
  <c r="X47" i="13" s="1"/>
  <c r="BU718" i="10"/>
  <c r="X99" i="13" s="1"/>
  <c r="P99" i="13"/>
  <c r="BU657" i="10"/>
  <c r="X38" i="13" s="1"/>
  <c r="BU697" i="10"/>
  <c r="X78" i="13" s="1"/>
  <c r="P35" i="13"/>
  <c r="BU654" i="10"/>
  <c r="X35" i="13" s="1"/>
  <c r="BU623" i="10"/>
  <c r="X4" i="13" s="1"/>
  <c r="P122" i="13"/>
  <c r="BU741" i="10"/>
  <c r="X122" i="13" s="1"/>
  <c r="P82" i="13"/>
  <c r="BU701" i="10"/>
  <c r="X82" i="13" s="1"/>
  <c r="BU694" i="10"/>
  <c r="X75" i="13" s="1"/>
  <c r="P75" i="13"/>
  <c r="BU680" i="10"/>
  <c r="X61" i="13" s="1"/>
  <c r="P61" i="13"/>
  <c r="P32" i="13"/>
  <c r="BU651" i="10"/>
  <c r="X32" i="13" s="1"/>
  <c r="BU729" i="10"/>
  <c r="X110" i="13" s="1"/>
  <c r="P48" i="13"/>
  <c r="BU667" i="10"/>
  <c r="X48" i="13" s="1"/>
  <c r="BU638" i="10"/>
  <c r="X19" i="13" s="1"/>
  <c r="BU689" i="10"/>
  <c r="X70" i="13" s="1"/>
  <c r="P70" i="13"/>
  <c r="BU706" i="10"/>
  <c r="X87" i="13" s="1"/>
  <c r="BU688" i="10"/>
  <c r="X69" i="13" s="1"/>
  <c r="P145" i="13"/>
  <c r="BU764" i="10"/>
  <c r="X145" i="13" s="1"/>
  <c r="BU693" i="10"/>
  <c r="X74" i="13" s="1"/>
  <c r="P74" i="13"/>
  <c r="P44" i="13"/>
  <c r="BU663" i="10"/>
  <c r="X44" i="13" s="1"/>
  <c r="BU722" i="10"/>
  <c r="X103" i="13" s="1"/>
  <c r="P103" i="13"/>
  <c r="P49" i="13"/>
  <c r="BU668" i="10"/>
  <c r="X49" i="13" s="1"/>
  <c r="BU742" i="10"/>
  <c r="X123" i="13" s="1"/>
  <c r="BU649" i="10"/>
  <c r="X30" i="13" s="1"/>
  <c r="P30" i="13"/>
  <c r="BU686" i="10"/>
  <c r="X67" i="13" s="1"/>
  <c r="P51" i="13"/>
  <c r="BU670" i="10"/>
  <c r="X51" i="13" s="1"/>
  <c r="P45" i="13"/>
  <c r="BU664" i="10"/>
  <c r="X45" i="13" s="1"/>
  <c r="P72" i="13"/>
  <c r="BU691" i="10"/>
  <c r="X72" i="13" s="1"/>
  <c r="BU655" i="10"/>
  <c r="X36" i="13" s="1"/>
  <c r="P687" i="10"/>
  <c r="N24" i="12" s="1"/>
  <c r="BU685" i="10"/>
  <c r="X66" i="13" s="1"/>
  <c r="BU696" i="10"/>
  <c r="X77" i="13" s="1"/>
  <c r="BU732" i="10"/>
  <c r="X113" i="13" s="1"/>
  <c r="BU682" i="10"/>
  <c r="X63" i="13" s="1"/>
  <c r="BU715" i="10"/>
  <c r="X96" i="13" s="1"/>
  <c r="BU690" i="10"/>
  <c r="X71" i="13" s="1"/>
  <c r="BU653" i="10"/>
  <c r="X34" i="13" s="1"/>
  <c r="BU707" i="10"/>
  <c r="X88" i="13" s="1"/>
  <c r="BU692" i="10"/>
  <c r="X73" i="13" s="1"/>
  <c r="BU678" i="10"/>
  <c r="X5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tc={54095418-491D-4C7E-8F0A-31C8632E7BD8}</author>
    <author>tc={DB00E6E6-2048-442C-9C38-7EB366AF44D4}</author>
    <author>tc={8257E323-29D5-4A78-A5EC-41E271047AD6}</author>
  </authors>
  <commentList>
    <comment ref="B452" authorId="0" shapeId="0" xr:uid="{54095418-491D-4C7E-8F0A-31C8632E7BD8}">
      <text>
        <t>[Threaded comment]
Your version of Excel allows you to read this threaded comment; however, any edits to it will get removed if the file is opened in a newer version of Excel. Learn more: https://go.microsoft.com/fwlink/?linkid=870924
Comment:
    Matematica facultativ seminar</t>
      </text>
    </comment>
    <comment ref="AL478" authorId="1" shapeId="0" xr:uid="{DB00E6E6-2048-442C-9C38-7EB366AF44D4}">
      <text>
        <t>[Threaded comment]
Your version of Excel allows you to read this threaded comment; however, any edits to it will get removed if the file is opened in a newer version of Excel. Learn more: https://go.microsoft.com/fwlink/?linkid=870924
Comment:
    Curs facultativ scanare S1 sau S2</t>
      </text>
    </comment>
    <comment ref="AL481" authorId="2" shapeId="0" xr:uid="{8257E323-29D5-4A78-A5EC-41E271047AD6}">
      <text>
        <t>[Threaded comment]
Your version of Excel allows you to read this threaded comment; however, any edits to it will get removed if the file is opened in a newer version of Excel. Learn more: https://go.microsoft.com/fwlink/?linkid=870924
Comment:
    Curs facultativ scanare S1 sau S2</t>
      </text>
    </comment>
  </commentList>
</comments>
</file>

<file path=xl/sharedStrings.xml><?xml version="1.0" encoding="utf-8"?>
<sst xmlns="http://schemas.openxmlformats.org/spreadsheetml/2006/main" count="1574" uniqueCount="502">
  <si>
    <t>Universitatea Politehnica Timişoara</t>
  </si>
  <si>
    <t xml:space="preserve">Facultatea Arhitectură şi Urbanism </t>
  </si>
  <si>
    <t>PLAN DE ÎNVĂȚĂMÂNT</t>
  </si>
  <si>
    <t>Programul de studii - Licență:</t>
  </si>
  <si>
    <t>Arhitectură</t>
  </si>
  <si>
    <t xml:space="preserve">Domeniul fundamental (DFI): </t>
  </si>
  <si>
    <t>Ştiinţe umaniste şi arte</t>
  </si>
  <si>
    <t xml:space="preserve">Ramura de stiinta (RSI): </t>
  </si>
  <si>
    <t>Arhitectură şi urbanism</t>
  </si>
  <si>
    <t xml:space="preserve">Domeniul de licenta (DL): </t>
  </si>
  <si>
    <t xml:space="preserve"> Arhitectură</t>
  </si>
  <si>
    <t>Durata studiilor / Numărul de credite:</t>
  </si>
  <si>
    <t>6 ani / 360 credite</t>
  </si>
  <si>
    <t>Forma de învățământ:</t>
  </si>
  <si>
    <t>IF - Invatamant cu frecventa</t>
  </si>
  <si>
    <t>RECTOR,</t>
  </si>
  <si>
    <t>DECAN,</t>
  </si>
  <si>
    <t>Conf.univ.dr.ing. Florin DRĂGAN</t>
  </si>
  <si>
    <t>Misiunea programului de studii:</t>
  </si>
  <si>
    <t>Obiectivele programului de studii:</t>
  </si>
  <si>
    <t>Competențele programului de studii:</t>
  </si>
  <si>
    <t>Competenţe profesionale:</t>
  </si>
  <si>
    <t>Competenţe transversale:</t>
  </si>
  <si>
    <t>CT1 - Atitudini și valori etice: desfășurarea sarcinilor profesionale printr-un comportament onorabil, etic, în spiritul legii, pentru a asigura reputația profesiei
CT2 - Munca cu colegii / în echipă: integrarea în cadrul unui grup de lucru și îndeplinirea cu responsabilitate a rolului rezervat în echipa de proiectare
CT3 - A ști să înveți / formarea continuă: valorificarea experiențelor profesionale și utilizarea lor în vederea dezvoltării continue a competențelor și abilităților personale</t>
  </si>
  <si>
    <t>Finalități:</t>
  </si>
  <si>
    <t>Absolvenții programului de studii universitare de licență vor accesa următoarele ocupații posibile conform Clasificării Ocupațiilor din România ISCO-08:</t>
  </si>
  <si>
    <t>IFR - Invatamant cu frecventa redusa</t>
  </si>
  <si>
    <t>Invatamant la distanta</t>
  </si>
  <si>
    <t xml:space="preserve"> </t>
  </si>
  <si>
    <r>
      <t xml:space="preserve">Domeniul fundamental </t>
    </r>
    <r>
      <rPr>
        <b/>
        <sz val="11"/>
        <color indexed="18"/>
        <rFont val="Arial"/>
        <family val="2"/>
        <charset val="238"/>
      </rPr>
      <t>(DFI):</t>
    </r>
    <r>
      <rPr>
        <sz val="11"/>
        <color indexed="18"/>
        <rFont val="Arial"/>
        <family val="2"/>
        <charset val="238"/>
      </rPr>
      <t xml:space="preserve"> </t>
    </r>
  </si>
  <si>
    <r>
      <t xml:space="preserve">Ramura de stiinta </t>
    </r>
    <r>
      <rPr>
        <b/>
        <sz val="11"/>
        <color indexed="18"/>
        <rFont val="Arial"/>
        <family val="2"/>
        <charset val="238"/>
      </rPr>
      <t>(RSI):</t>
    </r>
    <r>
      <rPr>
        <sz val="11"/>
        <color indexed="18"/>
        <rFont val="Arial"/>
        <family val="2"/>
        <charset val="238"/>
      </rPr>
      <t xml:space="preserve"> </t>
    </r>
  </si>
  <si>
    <r>
      <t xml:space="preserve">Domeniul de licenta </t>
    </r>
    <r>
      <rPr>
        <b/>
        <sz val="11"/>
        <color indexed="18"/>
        <rFont val="Arial"/>
        <family val="2"/>
        <charset val="238"/>
      </rPr>
      <t>(DL):</t>
    </r>
    <r>
      <rPr>
        <sz val="11"/>
        <color indexed="18"/>
        <rFont val="Arial"/>
        <family val="2"/>
        <charset val="238"/>
      </rPr>
      <t xml:space="preserve"> </t>
    </r>
  </si>
  <si>
    <t>Cod DFI</t>
  </si>
  <si>
    <t>CodRSI</t>
  </si>
  <si>
    <t>CodDL</t>
  </si>
  <si>
    <t>Cod S</t>
  </si>
  <si>
    <t>ciclul</t>
  </si>
  <si>
    <t>c1c2c3</t>
  </si>
  <si>
    <t>a1a2</t>
  </si>
  <si>
    <t>L</t>
  </si>
  <si>
    <t>061</t>
  </si>
  <si>
    <t xml:space="preserve">PLAN DE ÎNVĂŢĂMÂNT </t>
  </si>
  <si>
    <t>SEMESTRUL 1</t>
  </si>
  <si>
    <t>SEMESTRUL 2</t>
  </si>
  <si>
    <t>SEMESTRUL 3</t>
  </si>
  <si>
    <t>SEMESTRUL 4</t>
  </si>
  <si>
    <t>1</t>
  </si>
  <si>
    <t>Proiectare de arhitectură 1</t>
  </si>
  <si>
    <t>Proiectare de arhitectură 2</t>
  </si>
  <si>
    <t>Proiectare de arhitectură 3</t>
  </si>
  <si>
    <t>Proiectare de arhitectură 4</t>
  </si>
  <si>
    <t>P-D</t>
  </si>
  <si>
    <t>DS</t>
  </si>
  <si>
    <t>2</t>
  </si>
  <si>
    <t>Teoria arhitecturii 1</t>
  </si>
  <si>
    <t>Teoria arhitecturii 2</t>
  </si>
  <si>
    <t>Teoria arhitecturii 3</t>
  </si>
  <si>
    <t>Teoria arhitecturii 4</t>
  </si>
  <si>
    <t>E</t>
  </si>
  <si>
    <t>DF</t>
  </si>
  <si>
    <t>3</t>
  </si>
  <si>
    <t>Reprezentari grafice 1</t>
  </si>
  <si>
    <t>Reprezentari grafice 2</t>
  </si>
  <si>
    <t>Studiul formei 1</t>
  </si>
  <si>
    <t>Studiul formei 2</t>
  </si>
  <si>
    <t>D</t>
  </si>
  <si>
    <t>4</t>
  </si>
  <si>
    <t>Geometrie descriptivă</t>
  </si>
  <si>
    <t>DU</t>
  </si>
  <si>
    <t>5</t>
  </si>
  <si>
    <t>Materiale de constructii</t>
  </si>
  <si>
    <t>Constructii 1</t>
  </si>
  <si>
    <t>Constructii 2</t>
  </si>
  <si>
    <t>Mecanica structurilor</t>
  </si>
  <si>
    <t>DD</t>
  </si>
  <si>
    <t>6</t>
  </si>
  <si>
    <t>Matematica 1</t>
  </si>
  <si>
    <t>Matematica 2</t>
  </si>
  <si>
    <t>Bazele proiectarii 2</t>
  </si>
  <si>
    <t>Finisaje 1</t>
  </si>
  <si>
    <t>7</t>
  </si>
  <si>
    <t>Istoria artei</t>
  </si>
  <si>
    <t>Istoria arhitecturii antice</t>
  </si>
  <si>
    <t>Istoria arhitecturii pana in evul mediu</t>
  </si>
  <si>
    <t>Istoria arhitecturii pana la revolutia industriala</t>
  </si>
  <si>
    <t>DC</t>
  </si>
  <si>
    <t>8</t>
  </si>
  <si>
    <t>Limbi străine 1</t>
  </si>
  <si>
    <t>Limbi străine 2</t>
  </si>
  <si>
    <t>Istoria urbanismului</t>
  </si>
  <si>
    <t>9</t>
  </si>
  <si>
    <t>Educaţie fizică 1</t>
  </si>
  <si>
    <t>Educaţie fizică 2</t>
  </si>
  <si>
    <t>Educaţie fizică 3</t>
  </si>
  <si>
    <t>Educaţie fizică 4</t>
  </si>
  <si>
    <t>10</t>
  </si>
  <si>
    <t>Bazele proiectarii 1</t>
  </si>
  <si>
    <t>Practică 1</t>
  </si>
  <si>
    <t>Practică 2</t>
  </si>
  <si>
    <t>C</t>
  </si>
  <si>
    <t>11</t>
  </si>
  <si>
    <t>Proiect de verificare 1</t>
  </si>
  <si>
    <t>Proiect de verificare 2</t>
  </si>
  <si>
    <t>12</t>
  </si>
  <si>
    <t>Disciplină facultativă</t>
  </si>
  <si>
    <t>f</t>
  </si>
  <si>
    <t>total/ sem.</t>
  </si>
  <si>
    <t xml:space="preserve">ore didactice: </t>
  </si>
  <si>
    <t>VPI:</t>
  </si>
  <si>
    <t xml:space="preserve">ore: </t>
  </si>
  <si>
    <t xml:space="preserve">credite: </t>
  </si>
  <si>
    <t xml:space="preserve">evaluări: </t>
  </si>
  <si>
    <t>total/ săpt.</t>
  </si>
  <si>
    <t>din care:</t>
  </si>
  <si>
    <t>(c, s, l, p)</t>
  </si>
  <si>
    <t>PLAN DE ÎNVĂŢĂMÂNT</t>
  </si>
  <si>
    <t>SEMESTRUL 5</t>
  </si>
  <si>
    <t>SEMESTRUL 6</t>
  </si>
  <si>
    <t>SEMESTRUL 7</t>
  </si>
  <si>
    <t>SEMESTRUL 8</t>
  </si>
  <si>
    <t>Proiectare de arhitectură 5</t>
  </si>
  <si>
    <t>Proiectare de arhitectură 6</t>
  </si>
  <si>
    <t>Proiectare de arhitectură 7</t>
  </si>
  <si>
    <t>Proiectare de arhitectură 8</t>
  </si>
  <si>
    <t>Teoria arhitecturii 5</t>
  </si>
  <si>
    <t>Fenomenologia şi poetica spaţiului</t>
  </si>
  <si>
    <r>
      <t xml:space="preserve">Opţional 3.1/3.2 cuplat cu Opţional 4.1/4.2
</t>
    </r>
    <r>
      <rPr>
        <sz val="14"/>
        <color rgb="FFFF0000"/>
        <rFont val="Arial"/>
        <family val="2"/>
      </rPr>
      <t xml:space="preserve">(se alege din pozitiile 1-2 din lista sem. 7) </t>
    </r>
  </si>
  <si>
    <r>
      <t xml:space="preserve">Opţional 6.1/6.2 cuplat cu Opţional 7.1/7.2
</t>
    </r>
    <r>
      <rPr>
        <sz val="14"/>
        <color rgb="FFFF0000"/>
        <rFont val="Arial"/>
        <family val="2"/>
      </rPr>
      <t xml:space="preserve">(se alege din pozitiile 1-2 din lista sem. 8) </t>
    </r>
  </si>
  <si>
    <t>Proiectare asist. de calculator 1</t>
  </si>
  <si>
    <t>Proiectare asist. de calculator 2</t>
  </si>
  <si>
    <t>Proiectarea structurilor 1</t>
  </si>
  <si>
    <t>Proiectarea structurilor 2</t>
  </si>
  <si>
    <t>Proiectarea structurilor 3</t>
  </si>
  <si>
    <t>Proiectarea structurilor 4</t>
  </si>
  <si>
    <t>Finisaje 2</t>
  </si>
  <si>
    <t>Fizica constructiilor</t>
  </si>
  <si>
    <t>Tehnologie</t>
  </si>
  <si>
    <t>Istoria arhitecturii moderne 1</t>
  </si>
  <si>
    <t>Istoria arhitecturii moderne 2</t>
  </si>
  <si>
    <t>Istoria arhitecturii romanesti pana in per. moderna</t>
  </si>
  <si>
    <t xml:space="preserve">Istoria arhitecturii romanesti moderne </t>
  </si>
  <si>
    <t>Geometria formelor arhitecturale</t>
  </si>
  <si>
    <t>Stilistică</t>
  </si>
  <si>
    <t>Sociologie urbana</t>
  </si>
  <si>
    <r>
      <t xml:space="preserve">Opţional 7.1/7.2 cuplat cu Opţional 6.1/6.2
</t>
    </r>
    <r>
      <rPr>
        <sz val="14"/>
        <color rgb="FFFF0000"/>
        <rFont val="Arial"/>
        <family val="2"/>
      </rPr>
      <t xml:space="preserve">(se alege din pozitiile 3-4 din lista sem. 8) </t>
    </r>
  </si>
  <si>
    <t xml:space="preserve">Optional 2 
(se alege din pozitiile 1-2 din lista sem. 6) </t>
  </si>
  <si>
    <r>
      <t xml:space="preserve">Opţional 4.1/4.2 cuplat cu Opţional 3.1/3.2
</t>
    </r>
    <r>
      <rPr>
        <sz val="14"/>
        <color rgb="FFFF0000"/>
        <rFont val="Arial"/>
        <family val="2"/>
      </rPr>
      <t xml:space="preserve">(se alege din pozitiile 3-4 din lista sem. 7) </t>
    </r>
  </si>
  <si>
    <r>
      <t xml:space="preserve">Opţional 8
</t>
    </r>
    <r>
      <rPr>
        <sz val="14"/>
        <color rgb="FFFF0000"/>
        <rFont val="Arial"/>
        <family val="2"/>
      </rPr>
      <t xml:space="preserve">(se alege din pozitiile 5-6 din lista sem. 8) </t>
    </r>
  </si>
  <si>
    <t xml:space="preserve">Optional 1 
(se alege din pozitiile 1-2 din lista sem. 5) </t>
  </si>
  <si>
    <t>Practică 3</t>
  </si>
  <si>
    <r>
      <t xml:space="preserve">Opţional 5  
</t>
    </r>
    <r>
      <rPr>
        <sz val="14"/>
        <color rgb="FFFF0000"/>
        <rFont val="Arial"/>
        <family val="2"/>
        <charset val="238"/>
      </rPr>
      <t xml:space="preserve">(se alege din pozitiile 5-6 din lista sem. 7) </t>
    </r>
  </si>
  <si>
    <t>Practică 4</t>
  </si>
  <si>
    <t>Proiect de verificare 3</t>
  </si>
  <si>
    <t>Proiect de verificare 4</t>
  </si>
  <si>
    <t>Disciplivă facultativă</t>
  </si>
  <si>
    <t>SEMESTRUL 9</t>
  </si>
  <si>
    <t>SEMESTRUL 10</t>
  </si>
  <si>
    <t>SEMESTRUL 11</t>
  </si>
  <si>
    <t>SEMESTRUL 12</t>
  </si>
  <si>
    <t>Proiectare de arhitectură 9</t>
  </si>
  <si>
    <t>Proiectare de arhitectură 10</t>
  </si>
  <si>
    <t>Proiectare de licenţă</t>
  </si>
  <si>
    <t>Elaborare proiect de diplomă</t>
  </si>
  <si>
    <r>
      <t xml:space="preserve">Opţional 9.1/9.2/9.3 cuplat cu Opţional 10.1/10.2/10.3
</t>
    </r>
    <r>
      <rPr>
        <sz val="14"/>
        <color rgb="FFFF0000"/>
        <rFont val="Arial"/>
        <family val="2"/>
      </rPr>
      <t xml:space="preserve">(se alege din pozitiile 1-3 din lista sem. 9) </t>
    </r>
  </si>
  <si>
    <r>
      <t xml:space="preserve">Opţional 12.1/12.2/12.3 cuplat cu Opţional 13.1/13.2/13.3
</t>
    </r>
    <r>
      <rPr>
        <sz val="14"/>
        <color rgb="FFFF0000"/>
        <rFont val="Arial"/>
        <family val="2"/>
      </rPr>
      <t xml:space="preserve">(se alege din pozitiile 1-3 din lista sem. 10) </t>
    </r>
  </si>
  <si>
    <t>Practică 6</t>
  </si>
  <si>
    <t>Elaborare proiect de disertatie</t>
  </si>
  <si>
    <r>
      <t xml:space="preserve">Opţional 10.1/10.2/10.3 cuplat cu Opţional 9.1/9.2/9.3
</t>
    </r>
    <r>
      <rPr>
        <sz val="14"/>
        <color rgb="FFFF0000"/>
        <rFont val="Arial"/>
        <family val="2"/>
      </rPr>
      <t xml:space="preserve">(se alege din pozitiile 4-6 din lista sem. 9) </t>
    </r>
  </si>
  <si>
    <r>
      <t xml:space="preserve">Opţional 13.1/13.2/13.3 cuplat cu Opţional 12.1/12.2./12.3
</t>
    </r>
    <r>
      <rPr>
        <sz val="14"/>
        <color rgb="FFFF0000"/>
        <rFont val="Arial"/>
        <family val="2"/>
      </rPr>
      <t xml:space="preserve">(se alege din pozitiile 4-6 din lista sem. 10) </t>
    </r>
  </si>
  <si>
    <t>Drept urbanistic</t>
  </si>
  <si>
    <t>Legislatie in proiectare</t>
  </si>
  <si>
    <t>Sustinere proiect de disertație</t>
  </si>
  <si>
    <t>Instalatii si PSI</t>
  </si>
  <si>
    <t>Eficienta economica a proiectului</t>
  </si>
  <si>
    <r>
      <t xml:space="preserve">Opţional 11
</t>
    </r>
    <r>
      <rPr>
        <sz val="14"/>
        <color rgb="FFFF0000"/>
        <rFont val="Arial"/>
        <family val="2"/>
      </rPr>
      <t xml:space="preserve">(se alege din pozitiile 7-8 din lista sem. 9) </t>
    </r>
  </si>
  <si>
    <r>
      <t xml:space="preserve">Opţional 14
</t>
    </r>
    <r>
      <rPr>
        <sz val="14"/>
        <color rgb="FFFF0000"/>
        <rFont val="Arial"/>
        <family val="2"/>
      </rPr>
      <t xml:space="preserve">(se alege din pozitiile 7-8 din lista sem. 10) </t>
    </r>
  </si>
  <si>
    <t>Compoziţie urbană</t>
  </si>
  <si>
    <t>Exercitarea profesiei</t>
  </si>
  <si>
    <t>Estetica</t>
  </si>
  <si>
    <t>Practică 5</t>
  </si>
  <si>
    <t>Proiect de verificare 5</t>
  </si>
  <si>
    <t>Legenda</t>
  </si>
  <si>
    <t>Nume disciplina</t>
  </si>
  <si>
    <t>Pr - volum de ore necesar activitatilor partial asistate / practica</t>
  </si>
  <si>
    <t>Cod</t>
  </si>
  <si>
    <t>nc</t>
  </si>
  <si>
    <t>FE</t>
  </si>
  <si>
    <t>c</t>
  </si>
  <si>
    <t>s</t>
  </si>
  <si>
    <t>l</t>
  </si>
  <si>
    <t>p</t>
  </si>
  <si>
    <t>Pr</t>
  </si>
  <si>
    <t>CF</t>
  </si>
  <si>
    <t>VPI</t>
  </si>
  <si>
    <t>CF=categorie formativa careia ii apartine disciplina</t>
  </si>
  <si>
    <t>Cod = cod disciplina</t>
  </si>
  <si>
    <t>nc = nr.credite transferabile</t>
  </si>
  <si>
    <t>DC - disciplina complementara</t>
  </si>
  <si>
    <t>DF - disciplina fundamentala</t>
  </si>
  <si>
    <t>VPI = volum de ore necesar pregatirii individuale</t>
  </si>
  <si>
    <t>c=nr.ore curs</t>
  </si>
  <si>
    <t>s=nr.ore seminar</t>
  </si>
  <si>
    <t>Exemplu</t>
  </si>
  <si>
    <t>l=nr.ore laborator</t>
  </si>
  <si>
    <t>p=nr.ore proiect</t>
  </si>
  <si>
    <t>DISCIPLINE OPTIONALE</t>
  </si>
  <si>
    <t>01</t>
  </si>
  <si>
    <t>02</t>
  </si>
  <si>
    <t>03</t>
  </si>
  <si>
    <t>04</t>
  </si>
  <si>
    <t>05</t>
  </si>
  <si>
    <t>06</t>
  </si>
  <si>
    <t>07</t>
  </si>
  <si>
    <t>08</t>
  </si>
  <si>
    <t>09</t>
  </si>
  <si>
    <r>
      <t>Nota</t>
    </r>
    <r>
      <rPr>
        <sz val="11"/>
        <color indexed="18"/>
        <rFont val="Arial"/>
        <family val="2"/>
        <charset val="238"/>
      </rPr>
      <t xml:space="preserve">: Din fiecare dintre grupurile de </t>
    </r>
    <r>
      <rPr>
        <b/>
        <sz val="11"/>
        <color indexed="18"/>
        <rFont val="Arial"/>
        <family val="2"/>
        <charset val="238"/>
      </rPr>
      <t xml:space="preserve">Discipline opţionale </t>
    </r>
    <r>
      <rPr>
        <sz val="11"/>
        <color indexed="18"/>
        <rFont val="Arial"/>
        <family val="2"/>
        <charset val="238"/>
      </rPr>
      <t>se activează un număr de discipline  în funcţie de opţiunile studenţilor, de numărul studenţilor şi de acoperirea financiară.</t>
    </r>
  </si>
  <si>
    <r>
      <t>Observatii:</t>
    </r>
    <r>
      <rPr>
        <b/>
        <i/>
        <sz val="11"/>
        <color indexed="18"/>
        <rFont val="Arial"/>
        <family val="2"/>
      </rPr>
      <t xml:space="preserve"> </t>
    </r>
    <r>
      <rPr>
        <b/>
        <sz val="11"/>
        <color indexed="18"/>
        <rFont val="Arial"/>
        <family val="2"/>
      </rPr>
      <t xml:space="preserve">(*) </t>
    </r>
    <r>
      <rPr>
        <b/>
        <i/>
        <sz val="11"/>
        <color indexed="18"/>
        <rFont val="Arial"/>
        <family val="2"/>
      </rPr>
      <t xml:space="preserve">- </t>
    </r>
    <r>
      <rPr>
        <i/>
        <sz val="11"/>
        <color indexed="18"/>
        <rFont val="Arial"/>
        <family val="2"/>
      </rPr>
      <t>discipline opționale activate în anul univ. 2020-2021</t>
    </r>
  </si>
  <si>
    <t>Optional 1 Etica și integritate academică</t>
  </si>
  <si>
    <t>Optional 2 Design grafic</t>
  </si>
  <si>
    <r>
      <t xml:space="preserve">Opţional 3.1 cuplat cu Opţional 4.1
</t>
    </r>
    <r>
      <rPr>
        <sz val="14"/>
        <color rgb="FFFF0000"/>
        <rFont val="Arial"/>
        <family val="2"/>
      </rPr>
      <t>Peisagistică - proiect</t>
    </r>
  </si>
  <si>
    <r>
      <t xml:space="preserve">Opţional 6.1 cuplat cu Opţional 7.1
</t>
    </r>
    <r>
      <rPr>
        <sz val="14"/>
        <color rgb="FFFF0000"/>
        <rFont val="Arial"/>
        <family val="2"/>
      </rPr>
      <t>Proiect tehnic de reconversie</t>
    </r>
  </si>
  <si>
    <t>Optional 1 Psihologie enviromentală</t>
  </si>
  <si>
    <t>Optional 2 Arte vizuale</t>
  </si>
  <si>
    <r>
      <t xml:space="preserve">Opţional 3.2 cuplat cu Opţional 4.2
</t>
    </r>
    <r>
      <rPr>
        <sz val="14"/>
        <color rgb="FFFF0000"/>
        <rFont val="Arial"/>
        <family val="2"/>
      </rPr>
      <t>Amenajări interioare - proiect</t>
    </r>
  </si>
  <si>
    <r>
      <t xml:space="preserve">Opţional 6.2 cuplat cu Opţional 7.2
</t>
    </r>
    <r>
      <rPr>
        <sz val="14"/>
        <color rgb="FFFF0000"/>
        <rFont val="Arial"/>
        <family val="2"/>
      </rPr>
      <t>Amenajari de interioare - proiect mobilier</t>
    </r>
  </si>
  <si>
    <r>
      <t xml:space="preserve">Opţional 4.1 cuplat cu Opţional 3.1
</t>
    </r>
    <r>
      <rPr>
        <sz val="14"/>
        <color rgb="FFFF0000"/>
        <rFont val="Arial"/>
        <family val="2"/>
      </rPr>
      <t>Peisagistică</t>
    </r>
    <r>
      <rPr>
        <sz val="14"/>
        <color rgb="FF002060"/>
        <rFont val="Arial"/>
        <family val="2"/>
        <charset val="238"/>
      </rPr>
      <t xml:space="preserve"> </t>
    </r>
    <r>
      <rPr>
        <sz val="14"/>
        <color rgb="FFFF0000"/>
        <rFont val="Arial"/>
        <family val="2"/>
        <charset val="238"/>
      </rPr>
      <t>- teorie</t>
    </r>
  </si>
  <si>
    <r>
      <t xml:space="preserve">Opţional 7.1 cuplat cu Opţional 6.1
</t>
    </r>
    <r>
      <rPr>
        <sz val="14"/>
        <color rgb="FFFF0000"/>
        <rFont val="Arial"/>
        <family val="2"/>
      </rPr>
      <t>Metode de consolidare si interventii - teorie</t>
    </r>
  </si>
  <si>
    <r>
      <t xml:space="preserve">Opţional 4.2 cuplat cu Opţional 3.2
</t>
    </r>
    <r>
      <rPr>
        <sz val="14"/>
        <color rgb="FFFF0000"/>
        <rFont val="Arial"/>
        <family val="2"/>
      </rPr>
      <t>Amenajări interioare - teorie</t>
    </r>
  </si>
  <si>
    <r>
      <t xml:space="preserve">Opţional 7.2 cuplat cu Opţional 6.2
</t>
    </r>
    <r>
      <rPr>
        <sz val="14"/>
        <color rgb="FFFF0000"/>
        <rFont val="Arial"/>
        <family val="2"/>
      </rPr>
      <t>Amenajari interioare - teorie mobilier si ergonomie</t>
    </r>
  </si>
  <si>
    <r>
      <t xml:space="preserve">Opţional 5  
</t>
    </r>
    <r>
      <rPr>
        <sz val="14"/>
        <color rgb="FFFF0000"/>
        <rFont val="Arial"/>
        <family val="2"/>
        <charset val="238"/>
      </rPr>
      <t>Cladiri sustenabile</t>
    </r>
  </si>
  <si>
    <r>
      <t xml:space="preserve">Opţional 8
</t>
    </r>
    <r>
      <rPr>
        <sz val="14"/>
        <color rgb="FFFF0000"/>
        <rFont val="Arial"/>
        <family val="2"/>
      </rPr>
      <t>Antropologie</t>
    </r>
  </si>
  <si>
    <r>
      <t xml:space="preserve">Opţional 5  
</t>
    </r>
    <r>
      <rPr>
        <sz val="14"/>
        <color rgb="FFFF0000"/>
        <rFont val="Arial"/>
        <family val="2"/>
        <charset val="238"/>
      </rPr>
      <t>Estetica anvelopei</t>
    </r>
  </si>
  <si>
    <r>
      <t xml:space="preserve">Opţional 8
</t>
    </r>
    <r>
      <rPr>
        <sz val="14"/>
        <color rgb="FFFF0000"/>
        <rFont val="Arial"/>
        <family val="2"/>
      </rPr>
      <t>Fotografie si film</t>
    </r>
  </si>
  <si>
    <t>13</t>
  </si>
  <si>
    <r>
      <t xml:space="preserve">Observatii: (*) - </t>
    </r>
    <r>
      <rPr>
        <i/>
        <sz val="11"/>
        <color indexed="18"/>
        <rFont val="Arial"/>
        <family val="2"/>
      </rPr>
      <t>discipline opționale activate în anul univ. 2020-2021</t>
    </r>
  </si>
  <si>
    <t>14</t>
  </si>
  <si>
    <t>15</t>
  </si>
  <si>
    <t>16</t>
  </si>
  <si>
    <t>17</t>
  </si>
  <si>
    <t>18</t>
  </si>
  <si>
    <t>19</t>
  </si>
  <si>
    <t>20</t>
  </si>
  <si>
    <t>21</t>
  </si>
  <si>
    <t>22</t>
  </si>
  <si>
    <t>23</t>
  </si>
  <si>
    <t>24</t>
  </si>
  <si>
    <t>25</t>
  </si>
  <si>
    <t>26</t>
  </si>
  <si>
    <r>
      <t>Observatii: (*) -</t>
    </r>
    <r>
      <rPr>
        <i/>
        <sz val="11"/>
        <color indexed="18"/>
        <rFont val="Arial"/>
        <family val="2"/>
      </rPr>
      <t xml:space="preserve"> discipline opționale activate în anul univ. 2020-2021</t>
    </r>
  </si>
  <si>
    <r>
      <t xml:space="preserve">Opţional 9.1 cuplat cu Opţional 10.1
</t>
    </r>
    <r>
      <rPr>
        <sz val="14"/>
        <color rgb="FFFF0000"/>
        <rFont val="Arial"/>
        <family val="2"/>
      </rPr>
      <t>Restaurare 1 - proiect</t>
    </r>
  </si>
  <si>
    <r>
      <t xml:space="preserve">Opţional 12.1 cuplat cu Opţional 13.1
</t>
    </r>
    <r>
      <rPr>
        <sz val="14"/>
        <color rgb="FFFF0000"/>
        <rFont val="Arial"/>
        <family val="2"/>
      </rPr>
      <t>Restaurare 2 - proiect</t>
    </r>
  </si>
  <si>
    <r>
      <t xml:space="preserve">Opţional 9.2 cuplat cu Opţional 10.2
</t>
    </r>
    <r>
      <rPr>
        <sz val="14"/>
        <color rgb="FFFF0000"/>
        <rFont val="Arial"/>
        <family val="2"/>
      </rPr>
      <t>Urbanism 1 - proiect</t>
    </r>
  </si>
  <si>
    <r>
      <t xml:space="preserve">Opţional 12.2 cuplat cu Opţional 13.2
</t>
    </r>
    <r>
      <rPr>
        <sz val="14"/>
        <color rgb="FFFF0000"/>
        <rFont val="Arial"/>
        <family val="2"/>
      </rPr>
      <t>Urbanism 2 - proiect</t>
    </r>
  </si>
  <si>
    <r>
      <t xml:space="preserve">Opţional 9.3 cuplat cu Opţional 10.3
</t>
    </r>
    <r>
      <rPr>
        <sz val="14"/>
        <color rgb="FFFF0000"/>
        <rFont val="Arial"/>
        <family val="2"/>
      </rPr>
      <t>Fizica constructilor - proiect</t>
    </r>
  </si>
  <si>
    <r>
      <t xml:space="preserve">Opţional 12.3 cuplat cu Opţional 13.3
</t>
    </r>
    <r>
      <rPr>
        <sz val="14"/>
        <color rgb="FFFF0000"/>
        <rFont val="Arial"/>
        <family val="2"/>
      </rPr>
      <t>Proiect tehnic arhitectura</t>
    </r>
  </si>
  <si>
    <r>
      <t xml:space="preserve">Opţional 10.2 cuplat cu Opţional 9.2
</t>
    </r>
    <r>
      <rPr>
        <sz val="14"/>
        <color rgb="FFFF0000"/>
        <rFont val="Arial"/>
        <family val="2"/>
      </rPr>
      <t>Structuri urbane - teorie</t>
    </r>
  </si>
  <si>
    <r>
      <t xml:space="preserve">Opţional 13.2 cuplat cu Opţional 12.2
</t>
    </r>
    <r>
      <rPr>
        <sz val="14"/>
        <color rgb="FFFF0000"/>
        <rFont val="Arial"/>
        <family val="2"/>
      </rPr>
      <t>Mobilitate urbana - teorie</t>
    </r>
  </si>
  <si>
    <r>
      <t xml:space="preserve">Opţional 11
</t>
    </r>
    <r>
      <rPr>
        <sz val="14"/>
        <color rgb="FFFF0000"/>
        <rFont val="Arial"/>
        <family val="2"/>
      </rPr>
      <t>Clădiri industriale</t>
    </r>
  </si>
  <si>
    <r>
      <t xml:space="preserve">Opţional 14
</t>
    </r>
    <r>
      <rPr>
        <sz val="14"/>
        <color rgb="FFFF0000"/>
        <rFont val="Arial"/>
        <family val="2"/>
      </rPr>
      <t>Estetica structurilor</t>
    </r>
  </si>
  <si>
    <t>DISCIPLINE FACULTATIVE</t>
  </si>
  <si>
    <t>Psihologia educaţiei</t>
  </si>
  <si>
    <t>Pedagogie 1
 Fundamentele pedagogiei. Teoria şi metodologia curriculum-ului</t>
  </si>
  <si>
    <t>Pedagogie 2. Teoria şi metodologia instruirii. Teoria şi metodologia evaluării</t>
  </si>
  <si>
    <t>Responsabilitate socială şi activism civic</t>
  </si>
  <si>
    <t>Voluntariat</t>
  </si>
  <si>
    <t>Didactica specialităţii</t>
  </si>
  <si>
    <t>Limbi straine 3</t>
  </si>
  <si>
    <t>Limbi straine 4</t>
  </si>
  <si>
    <t>Observatii:</t>
  </si>
  <si>
    <t>Instruire asistată de calculator</t>
  </si>
  <si>
    <t>Managementul clasei de elevi</t>
  </si>
  <si>
    <t>Practică pedagogică în învăţământul preuniversitar obligatoriu 1</t>
  </si>
  <si>
    <t>Practică pedagogică în învăţământul preuniversitar obligatoriu 2</t>
  </si>
  <si>
    <t>Practică Erasmus+  (90 ore)</t>
  </si>
  <si>
    <t>Examen de absolvire NIVEL I</t>
  </si>
  <si>
    <t>Zona de date</t>
  </si>
  <si>
    <t>nr.discipline</t>
  </si>
  <si>
    <t>credite.discipline</t>
  </si>
  <si>
    <t>ore.discipline</t>
  </si>
  <si>
    <t>ore curs</t>
  </si>
  <si>
    <t>An /semestru</t>
  </si>
  <si>
    <t>Ex</t>
  </si>
  <si>
    <t>Explicatii</t>
  </si>
  <si>
    <t>tot</t>
  </si>
  <si>
    <t>impus</t>
  </si>
  <si>
    <t>opt</t>
  </si>
  <si>
    <t>semestrul</t>
  </si>
  <si>
    <t>prac</t>
  </si>
  <si>
    <t>elab</t>
  </si>
  <si>
    <t>sus</t>
  </si>
  <si>
    <t>edfiz</t>
  </si>
  <si>
    <t>prac DS</t>
  </si>
  <si>
    <t>fac</t>
  </si>
  <si>
    <t>corectat  P-e si P-d</t>
  </si>
  <si>
    <t>preluare decan in planuri</t>
  </si>
  <si>
    <t>VPI actualizat la anii 3 si 4</t>
  </si>
  <si>
    <t>Corectat practica la 3 cifre</t>
  </si>
  <si>
    <t>12.06.2019</t>
  </si>
  <si>
    <t>S-a corectat calculul formelor de evaluare la sem 4</t>
  </si>
  <si>
    <t>03.09.2019</t>
  </si>
  <si>
    <t>S-a introdus un rand suplimentar la anii 3 si 4 (randul 10)</t>
  </si>
  <si>
    <t>03.06.2020</t>
  </si>
  <si>
    <t>s-a introdus celula pt Vap /practica</t>
  </si>
  <si>
    <t>total</t>
  </si>
  <si>
    <t>facultative</t>
  </si>
  <si>
    <t>practica</t>
  </si>
  <si>
    <t>denumire</t>
  </si>
  <si>
    <t>nr.ore</t>
  </si>
  <si>
    <t>sem</t>
  </si>
  <si>
    <t>V4</t>
  </si>
  <si>
    <t>2019_01_01_1230</t>
  </si>
  <si>
    <t>24 optionale</t>
  </si>
  <si>
    <t>Universitatea</t>
  </si>
  <si>
    <t>Facultatea</t>
  </si>
  <si>
    <t>Ciclu</t>
  </si>
  <si>
    <t>Program Studii</t>
  </si>
  <si>
    <t>Semestrul 1</t>
  </si>
  <si>
    <t>compl</t>
  </si>
  <si>
    <t>Nr credite</t>
  </si>
  <si>
    <t>S/L/P</t>
  </si>
  <si>
    <t>VAI</t>
  </si>
  <si>
    <t>VPI/sem</t>
  </si>
  <si>
    <t>SUM CA+VPI</t>
  </si>
  <si>
    <t>Crt 25ore/credit</t>
  </si>
  <si>
    <t>codDisciplina</t>
  </si>
  <si>
    <t>ID</t>
  </si>
  <si>
    <t>Disciplina</t>
  </si>
  <si>
    <t>An</t>
  </si>
  <si>
    <t>Sem</t>
  </si>
  <si>
    <t>Tip Ev</t>
  </si>
  <si>
    <t>Regim Disc</t>
  </si>
  <si>
    <t>C/sapt</t>
  </si>
  <si>
    <t>S/L/P/sapt</t>
  </si>
  <si>
    <t>Total ore integral/sapt</t>
  </si>
  <si>
    <t>C/sem</t>
  </si>
  <si>
    <t>S/L/P/sem</t>
  </si>
  <si>
    <t>Total ore integral /sem</t>
  </si>
  <si>
    <t>PracticaVap/sapt</t>
  </si>
  <si>
    <t>Elab proiect/sapt</t>
  </si>
  <si>
    <t>Total ore partial /sapt</t>
  </si>
  <si>
    <t>VAPPractica/sem</t>
  </si>
  <si>
    <t>Elab proiect/sem</t>
  </si>
  <si>
    <t>Total ore partial /sem</t>
  </si>
  <si>
    <t>VPI/sapt</t>
  </si>
  <si>
    <t>Categorie formativa</t>
  </si>
  <si>
    <t>Total ore/sapt</t>
  </si>
  <si>
    <t>Total ore/sem</t>
  </si>
  <si>
    <t>Semestrul 2</t>
  </si>
  <si>
    <t>Semestrul 3</t>
  </si>
  <si>
    <t>Semestrul 4</t>
  </si>
  <si>
    <t>Semestrul 5</t>
  </si>
  <si>
    <t>Semestrul 6</t>
  </si>
  <si>
    <t>Semestrul 7</t>
  </si>
  <si>
    <t>Semestrul 8</t>
  </si>
  <si>
    <t>Semestrul 9</t>
  </si>
  <si>
    <t>sem9</t>
  </si>
  <si>
    <t>Semestrul 10</t>
  </si>
  <si>
    <t>Semestrul 11</t>
  </si>
  <si>
    <t>Semestrul 12</t>
  </si>
  <si>
    <t>Optionale</t>
  </si>
  <si>
    <t>Practica/sapt</t>
  </si>
  <si>
    <t>Practica/sem</t>
  </si>
  <si>
    <t>Facultative</t>
  </si>
  <si>
    <t>Practica</t>
  </si>
  <si>
    <r>
      <t xml:space="preserve">Domeniul fundamental </t>
    </r>
    <r>
      <rPr>
        <b/>
        <sz val="12"/>
        <color indexed="62"/>
        <rFont val="Arial"/>
        <family val="2"/>
        <charset val="238"/>
      </rPr>
      <t>(DFI):</t>
    </r>
    <r>
      <rPr>
        <sz val="12"/>
        <color indexed="62"/>
        <rFont val="Arial"/>
        <family val="2"/>
        <charset val="238"/>
      </rPr>
      <t xml:space="preserve"> </t>
    </r>
  </si>
  <si>
    <r>
      <t xml:space="preserve">Ramura de stiinta </t>
    </r>
    <r>
      <rPr>
        <b/>
        <sz val="12"/>
        <color indexed="62"/>
        <rFont val="Arial"/>
        <family val="2"/>
        <charset val="238"/>
      </rPr>
      <t>(RSI):</t>
    </r>
    <r>
      <rPr>
        <sz val="12"/>
        <color indexed="62"/>
        <rFont val="Arial"/>
        <family val="2"/>
        <charset val="238"/>
      </rPr>
      <t xml:space="preserve"> </t>
    </r>
  </si>
  <si>
    <r>
      <t xml:space="preserve">Domeniul de licenta </t>
    </r>
    <r>
      <rPr>
        <b/>
        <sz val="12"/>
        <color indexed="62"/>
        <rFont val="Arial"/>
        <family val="2"/>
        <charset val="238"/>
      </rPr>
      <t>(DL):</t>
    </r>
    <r>
      <rPr>
        <sz val="12"/>
        <color indexed="62"/>
        <rFont val="Arial"/>
        <family val="2"/>
        <charset val="238"/>
      </rPr>
      <t xml:space="preserve"> </t>
    </r>
  </si>
  <si>
    <t>Programul de studii-Licență:</t>
  </si>
  <si>
    <t>I. Credite</t>
  </si>
  <si>
    <t>Numărul de credite alocate conform legislației</t>
  </si>
  <si>
    <t>min 360</t>
  </si>
  <si>
    <t>Credite pentru disciplinele obligatorii:</t>
  </si>
  <si>
    <t>Credite pentru disciplinele opționale:</t>
  </si>
  <si>
    <t>Credite la practică (în cadrul disciplinelor obligatorii):</t>
  </si>
  <si>
    <t xml:space="preserve">  din care credite alocate pentru practica de specialitate:</t>
  </si>
  <si>
    <t>min 2 credite</t>
  </si>
  <si>
    <t>Credite pentru elaborarea proiectului de diplomă:</t>
  </si>
  <si>
    <t>Credite pentru promovarea examenului de diplomă:</t>
  </si>
  <si>
    <t>10 credite</t>
  </si>
  <si>
    <t>Credite pentru disciplinele de Educație Fizică:</t>
  </si>
  <si>
    <t>Distribuția numărului de credite pe semestre:</t>
  </si>
  <si>
    <t>Au toate disciplinele 25 ore/credit?</t>
  </si>
  <si>
    <t>Numar ore/credit</t>
  </si>
  <si>
    <t>Anul</t>
  </si>
  <si>
    <t>sem. I</t>
  </si>
  <si>
    <t>sem. II</t>
  </si>
  <si>
    <t>Total</t>
  </si>
  <si>
    <t>Anul I</t>
  </si>
  <si>
    <t>Anul II</t>
  </si>
  <si>
    <t>Anul III</t>
  </si>
  <si>
    <t>Anul IV</t>
  </si>
  <si>
    <t>Anul V</t>
  </si>
  <si>
    <t>Anul VI</t>
  </si>
  <si>
    <t>II. Structura Anului Universitar (în nr. săptămâni)</t>
  </si>
  <si>
    <t>Activități didactice</t>
  </si>
  <si>
    <t>Sesiuni</t>
  </si>
  <si>
    <t>Iarnă</t>
  </si>
  <si>
    <t>Restanțe iarnă</t>
  </si>
  <si>
    <t>Vară</t>
  </si>
  <si>
    <t>Restanță vară</t>
  </si>
  <si>
    <t>Restanță Toamnă</t>
  </si>
  <si>
    <t>Practică*</t>
  </si>
  <si>
    <r>
      <t xml:space="preserve">* Practica se elaborează pe baza unor programe elaborate în departamente și aprobate de Consiliul Facultății. Practica se desfășoară în cadrul facultății sau în unități economice de profil, pe baza unor convenții de practică. În semestrul VIII cele </t>
    </r>
    <r>
      <rPr>
        <sz val="18"/>
        <color indexed="10"/>
        <rFont val="Arial"/>
        <family val="2"/>
      </rPr>
      <t>două</t>
    </r>
    <r>
      <rPr>
        <sz val="18"/>
        <rFont val="Arial"/>
        <family val="2"/>
      </rPr>
      <t xml:space="preserve"> săptămâni de practică sunt distribuite în timpul întregului semestru.</t>
    </r>
  </si>
  <si>
    <t>III. Examinare</t>
  </si>
  <si>
    <t>procent:</t>
  </si>
  <si>
    <t>Nr. total discipline obligatorii:</t>
  </si>
  <si>
    <t>Nr. discipline finalizate cu Examen:</t>
  </si>
  <si>
    <t>Nr. discipline finalizate cu Colocviu:</t>
  </si>
  <si>
    <t>IV. Ponderile disciplinelor</t>
  </si>
  <si>
    <t>Număr total de ore (obligatorii+opționale):</t>
  </si>
  <si>
    <t>ore</t>
  </si>
  <si>
    <t>Discipline obligatorii:</t>
  </si>
  <si>
    <t>Discipline opționale:</t>
  </si>
  <si>
    <t>Raport ore curs / ore aplicații</t>
  </si>
  <si>
    <t>V. Distribuția orelor la disciplinele obligatorii pe săptămână</t>
  </si>
  <si>
    <t>ore / săptămână</t>
  </si>
  <si>
    <t>Stagiu anual de practica - anul I</t>
  </si>
  <si>
    <t>28-56 ore</t>
  </si>
  <si>
    <t>Stagiu anual de practica - anul II</t>
  </si>
  <si>
    <t>Stagiu anual de practica - anul III</t>
  </si>
  <si>
    <t>Stagiu anual de practica - anul IV</t>
  </si>
  <si>
    <t>Stagiu anual de practica - anul V</t>
  </si>
  <si>
    <t>Stagiu anual de practica - anul VI</t>
  </si>
  <si>
    <t>Număr total ore practică</t>
  </si>
  <si>
    <t>VI. Examenul de finalizare a studiilor</t>
  </si>
  <si>
    <t>1. Comunicarea temei proiectului de diplomă - semestrul XI</t>
  </si>
  <si>
    <t>2. Elaborarea proiectului de diplomă - semestrul XII</t>
  </si>
  <si>
    <t>3. Susținerea proiectului de diplomă: sesiuni iunie, septembrie, februarie</t>
  </si>
  <si>
    <t>Facultate</t>
  </si>
  <si>
    <t>Domeniu</t>
  </si>
  <si>
    <t>Cod_DL</t>
  </si>
  <si>
    <t>Program</t>
  </si>
  <si>
    <t>DFI</t>
  </si>
  <si>
    <t>RSI</t>
  </si>
  <si>
    <t>Cod_S</t>
  </si>
  <si>
    <r>
      <t>Observatii:</t>
    </r>
    <r>
      <rPr>
        <b/>
        <i/>
        <sz val="11"/>
        <color indexed="18"/>
        <rFont val="Arial"/>
        <family val="2"/>
      </rPr>
      <t xml:space="preserve"> </t>
    </r>
  </si>
  <si>
    <r>
      <t>Observatii:</t>
    </r>
    <r>
      <rPr>
        <b/>
        <i/>
        <sz val="11"/>
        <color indexed="18"/>
        <rFont val="Arial"/>
        <family val="2"/>
      </rPr>
      <t xml:space="preserve"> *constă din: a. verificarea cunoştinţelor fundamentale şi de specialitate; b. susţinerea lucrării de licenţă/diplomă.</t>
    </r>
  </si>
  <si>
    <t>29.07.2021</t>
  </si>
  <si>
    <t>Randuri pentru observatii</t>
  </si>
  <si>
    <t>Calcul ore/credit cu practica</t>
  </si>
  <si>
    <t>organizare pe serii de studenti + contorizare ore practica la indicatorul de creditere</t>
  </si>
  <si>
    <t>diverse formatari</t>
  </si>
  <si>
    <t>08.09.2021</t>
  </si>
  <si>
    <t>pr</t>
  </si>
  <si>
    <t>An_cal</t>
  </si>
  <si>
    <t>versiune</t>
  </si>
  <si>
    <t>Arhitectura</t>
  </si>
  <si>
    <t>20.06.2022</t>
  </si>
  <si>
    <t>se calculeaza raportul ore curs/activitati  cu tot cu practica</t>
  </si>
  <si>
    <t>C1 - Capacitatea de a utiliza cunoștințele de istorie și teorie a arhitecturii și urbanismului, precum și a metodelor aplicative derivate, în efectuarea de activități profesionale de calitate
C2 - Capacitatea de a realiza proiecte de arhitectură și urbanism sustenabile și cu valoare estetică
C3 - Capacitatea de a utiliza competent tehnologia
C4 - Capacitatea de a fundamenta decizii pe baza înțelegerii contextului social, cultural și economic
C5 - Capacitatea de aplicare a metodelor de organizare a practicii profesionale în domeniul arhitecturii și urbanismului
C6 - Capacitatea de aplicare a managementului profesional în domeniul arhitecturii și urbanismului; managementul firmei de proiectare, al proiectului și al execuției</t>
  </si>
  <si>
    <t>Perspectiva</t>
  </si>
  <si>
    <t>Unelte digitale</t>
  </si>
  <si>
    <t>Introducere in fabricatie digitala</t>
  </si>
  <si>
    <t>Conf.univ.dr.arh. Cristian BLIDARIU</t>
  </si>
  <si>
    <t>216108 - proiectant architect; 
216101 – arhitect cladiri; 
216104 - consilier arhitect;</t>
  </si>
  <si>
    <t xml:space="preserve"> Fabricatie digitala</t>
  </si>
  <si>
    <t>Comunicarea in arhitectura</t>
  </si>
  <si>
    <t>Reprezentare digitala asistata de calculator</t>
  </si>
  <si>
    <r>
      <t xml:space="preserve">Opţional 13.3 cuplat cu Opţional 12.3
</t>
    </r>
    <r>
      <rPr>
        <sz val="14"/>
        <color rgb="FFFF0000"/>
        <rFont val="Arial"/>
        <family val="2"/>
      </rPr>
      <t>NZEB si sisteme de certificare - teorie</t>
    </r>
  </si>
  <si>
    <r>
      <t xml:space="preserve">Opţional 10.3 cuplat cu Opţional 9.3
</t>
    </r>
    <r>
      <rPr>
        <sz val="14"/>
        <color rgb="FFFF0000"/>
        <rFont val="Arial"/>
        <family val="2"/>
      </rPr>
      <t xml:space="preserve">Proiectare complexa - teorie </t>
    </r>
  </si>
  <si>
    <r>
      <t xml:space="preserve">Opţional 14
</t>
    </r>
    <r>
      <rPr>
        <sz val="14"/>
        <color rgb="FFFF0000"/>
        <rFont val="Arial"/>
        <family val="2"/>
      </rPr>
      <t>Edilitare</t>
    </r>
  </si>
  <si>
    <r>
      <t xml:space="preserve">Opţional 11
</t>
    </r>
    <r>
      <rPr>
        <sz val="14"/>
        <color rgb="FFFF0000"/>
        <rFont val="Arial"/>
        <family val="2"/>
      </rPr>
      <t xml:space="preserve">Arhitectura antiseismica </t>
    </r>
  </si>
  <si>
    <t>Bazele restaurarii</t>
  </si>
  <si>
    <t>Matematica - aplicatii 1</t>
  </si>
  <si>
    <t>Matematica - aplicatii 2</t>
  </si>
  <si>
    <t>Introducere in proiectarea asistata de calculator 1</t>
  </si>
  <si>
    <t>Introducere in proiectarea asistata de calculator 2</t>
  </si>
  <si>
    <t>Proiectare asist. de calculator 3</t>
  </si>
  <si>
    <t xml:space="preserve">Instalatii si arhitectura </t>
  </si>
  <si>
    <t xml:space="preserve">Teorii si metode contemporane </t>
  </si>
  <si>
    <r>
      <t xml:space="preserve">Opţional 10.1 cuplat cu Opţional 9.1
</t>
    </r>
    <r>
      <rPr>
        <sz val="14"/>
        <color rgb="FFFF0000"/>
        <rFont val="Arial"/>
        <family val="2"/>
      </rPr>
      <t xml:space="preserve">Arhitectura comparată - teorie </t>
    </r>
  </si>
  <si>
    <r>
      <t xml:space="preserve">Opţional 13.1 cuplat cu Opţional 12.1
</t>
    </r>
    <r>
      <rPr>
        <sz val="14"/>
        <color rgb="FFFF0000"/>
        <rFont val="Arial"/>
        <family val="2"/>
      </rPr>
      <t>Restaurare - teorie</t>
    </r>
  </si>
  <si>
    <t>GIS</t>
  </si>
  <si>
    <t>Vizualizare date si infografice</t>
  </si>
  <si>
    <t>Proiectare asist. de calculator 4</t>
  </si>
  <si>
    <t>h</t>
  </si>
  <si>
    <t>k</t>
  </si>
  <si>
    <t>02.08.2024</t>
  </si>
  <si>
    <t>randuri suplimentare oentru disciplinele facultative (5/6)</t>
  </si>
  <si>
    <t>Susținere proiect de diplomă</t>
  </si>
  <si>
    <t>corectie date sintetice (ore sustinere proiect   si raport ore curs/aplicatii</t>
  </si>
  <si>
    <t xml:space="preserve">Rezultatele învățării specifice programului de studii:	</t>
  </si>
  <si>
    <t>Cunoștințe</t>
  </si>
  <si>
    <t>Aptitudini</t>
  </si>
  <si>
    <t>Responsabilitate și autonomie</t>
  </si>
  <si>
    <t xml:space="preserve">Rezultatele complementare ale învățării:	</t>
  </si>
  <si>
    <t>FE = forma de evaluare {E, V, C}</t>
  </si>
  <si>
    <t>E=examen, V-verificare, C-colocviu</t>
  </si>
  <si>
    <t>CF      {DF, DS, DC}</t>
  </si>
  <si>
    <t>DS - disciplina de specializare</t>
  </si>
  <si>
    <t>09.06.2025</t>
  </si>
  <si>
    <t>Actualizare dupa noile norme aracis -forma de evaluare si DD</t>
  </si>
  <si>
    <t>V</t>
  </si>
  <si>
    <t>Nr. discipline finalizate cu Verificare:</t>
  </si>
  <si>
    <t>proportia minima de ore alocate: 15%</t>
  </si>
  <si>
    <t>26-28 ore/săptămână sau conform standardelor ARACIS</t>
  </si>
  <si>
    <t>conform standardelor ARACIS pentru fiecare domeniu</t>
  </si>
  <si>
    <t>L6</t>
  </si>
  <si>
    <t>&lt;1</t>
  </si>
  <si>
    <t>Numar total de ore didactice şi de studiu individual aferent activităţilor didactice obligatorii şi opţionale:</t>
  </si>
  <si>
    <t>min 9000 max 10800</t>
  </si>
  <si>
    <t>(exclusiv orele de practica)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</si>
</sst>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79" x14ac:knownFonts="1">
    <font>
      <sz val="10"/>
      <name val="Arial"/>
      <charset val="238"/>
    </font>
    <font>
      <sz val="8"/>
      <name val="Arial"/>
      <family val="2"/>
    </font>
    <font>
      <b/>
      <sz val="14"/>
      <color indexed="18"/>
      <name val="Arial"/>
      <family val="2"/>
      <charset val="238"/>
    </font>
    <font>
      <b/>
      <sz val="11"/>
      <color indexed="18"/>
      <name val="Arial"/>
      <family val="2"/>
      <charset val="238"/>
    </font>
    <font>
      <b/>
      <sz val="10"/>
      <color indexed="18"/>
      <name val="Arial"/>
      <family val="2"/>
      <charset val="238"/>
    </font>
    <font>
      <sz val="11"/>
      <color indexed="18"/>
      <name val="Arial"/>
      <family val="2"/>
      <charset val="238"/>
    </font>
    <font>
      <sz val="10"/>
      <color indexed="18"/>
      <name val="Arial"/>
      <family val="2"/>
      <charset val="238"/>
    </font>
    <font>
      <b/>
      <sz val="10"/>
      <color indexed="18"/>
      <name val="Arial"/>
      <family val="2"/>
    </font>
    <font>
      <b/>
      <sz val="12"/>
      <color indexed="18"/>
      <name val="Arial"/>
      <family val="2"/>
      <charset val="238"/>
    </font>
    <font>
      <sz val="14"/>
      <color indexed="18"/>
      <name val="Arial"/>
      <family val="2"/>
      <charset val="238"/>
    </font>
    <font>
      <sz val="12"/>
      <color indexed="18"/>
      <name val="Arial"/>
      <family val="2"/>
      <charset val="238"/>
    </font>
    <font>
      <b/>
      <sz val="14"/>
      <name val="Arial"/>
      <family val="2"/>
      <charset val="238"/>
    </font>
    <font>
      <sz val="11"/>
      <name val="Arial"/>
      <family val="2"/>
      <charset val="238"/>
    </font>
    <font>
      <sz val="14"/>
      <name val="Arial"/>
      <family val="2"/>
      <charset val="238"/>
    </font>
    <font>
      <sz val="10"/>
      <name val="Arial"/>
      <family val="2"/>
      <charset val="238"/>
    </font>
    <font>
      <b/>
      <sz val="11"/>
      <color indexed="62"/>
      <name val="Arial"/>
      <family val="2"/>
      <charset val="238"/>
    </font>
    <font>
      <sz val="11"/>
      <color indexed="8"/>
      <name val="Arial"/>
      <family val="2"/>
      <charset val="238"/>
    </font>
    <font>
      <sz val="14"/>
      <color indexed="8"/>
      <name val="Arial"/>
      <family val="2"/>
      <charset val="238"/>
    </font>
    <font>
      <sz val="12"/>
      <name val="Arial"/>
      <family val="2"/>
      <charset val="238"/>
    </font>
    <font>
      <sz val="11"/>
      <color indexed="62"/>
      <name val="Arial"/>
      <family val="2"/>
      <charset val="238"/>
    </font>
    <font>
      <sz val="20"/>
      <color indexed="18"/>
      <name val="Arial"/>
      <family val="2"/>
      <charset val="238"/>
    </font>
    <font>
      <sz val="16"/>
      <name val="Arial"/>
      <family val="2"/>
      <charset val="238"/>
    </font>
    <font>
      <b/>
      <sz val="18"/>
      <color indexed="8"/>
      <name val="Arial"/>
      <family val="2"/>
      <charset val="238"/>
    </font>
    <font>
      <sz val="18"/>
      <name val="Arial"/>
      <family val="2"/>
      <charset val="238"/>
    </font>
    <font>
      <sz val="18"/>
      <name val="Arial"/>
      <family val="2"/>
    </font>
    <font>
      <b/>
      <sz val="18"/>
      <name val="Arial"/>
      <family val="2"/>
    </font>
    <font>
      <sz val="18"/>
      <color indexed="10"/>
      <name val="Arial"/>
      <family val="2"/>
    </font>
    <font>
      <i/>
      <sz val="18"/>
      <name val="Arial"/>
      <family val="2"/>
    </font>
    <font>
      <sz val="18"/>
      <color indexed="18"/>
      <name val="Arial"/>
      <family val="2"/>
      <charset val="238"/>
    </font>
    <font>
      <b/>
      <sz val="12"/>
      <color indexed="8"/>
      <name val="Arial"/>
      <family val="2"/>
      <charset val="238"/>
    </font>
    <font>
      <sz val="12"/>
      <color indexed="8"/>
      <name val="Arial"/>
      <family val="2"/>
      <charset val="238"/>
    </font>
    <font>
      <b/>
      <sz val="24"/>
      <color indexed="18"/>
      <name val="Arial"/>
      <family val="2"/>
    </font>
    <font>
      <sz val="9"/>
      <color indexed="18"/>
      <name val="Arial"/>
      <family val="2"/>
      <charset val="238"/>
    </font>
    <font>
      <b/>
      <sz val="12"/>
      <color indexed="62"/>
      <name val="Arial"/>
      <family val="2"/>
      <charset val="238"/>
    </font>
    <font>
      <sz val="12"/>
      <color indexed="62"/>
      <name val="Arial"/>
      <family val="2"/>
      <charset val="238"/>
    </font>
    <font>
      <sz val="16"/>
      <name val="Arial"/>
      <family val="2"/>
    </font>
    <font>
      <sz val="11"/>
      <color rgb="FF006100"/>
      <name val="Calibri"/>
      <family val="2"/>
      <charset val="238"/>
      <scheme val="minor"/>
    </font>
    <font>
      <sz val="16"/>
      <color rgb="FF006100"/>
      <name val="Calibri"/>
      <family val="2"/>
      <charset val="238"/>
      <scheme val="minor"/>
    </font>
    <font>
      <b/>
      <sz val="18"/>
      <color rgb="FFFF0000"/>
      <name val="Arial"/>
      <family val="2"/>
    </font>
    <font>
      <sz val="18"/>
      <color theme="9" tint="-0.249977111117893"/>
      <name val="Arial"/>
      <family val="2"/>
    </font>
    <font>
      <i/>
      <sz val="18"/>
      <color theme="9" tint="-0.249977111117893"/>
      <name val="Arial"/>
      <family val="2"/>
    </font>
    <font>
      <sz val="12"/>
      <color rgb="FF000000"/>
      <name val="Calibri"/>
      <family val="2"/>
    </font>
    <font>
      <b/>
      <sz val="18"/>
      <color theme="3" tint="-0.249977111117893"/>
      <name val="Arial"/>
      <family val="2"/>
    </font>
    <font>
      <b/>
      <sz val="12"/>
      <color theme="3" tint="-0.249977111117893"/>
      <name val="Arial"/>
      <family val="2"/>
      <charset val="238"/>
    </font>
    <font>
      <sz val="12"/>
      <color theme="3" tint="-0.249977111117893"/>
      <name val="Arial"/>
      <family val="2"/>
      <charset val="238"/>
    </font>
    <font>
      <sz val="18"/>
      <color theme="3" tint="-0.249977111117893"/>
      <name val="Arial"/>
      <family val="2"/>
    </font>
    <font>
      <sz val="14"/>
      <color rgb="FF002060"/>
      <name val="Arial"/>
      <family val="2"/>
      <charset val="238"/>
    </font>
    <font>
      <sz val="12"/>
      <color rgb="FF002060"/>
      <name val="Arial"/>
      <family val="2"/>
      <charset val="238"/>
    </font>
    <font>
      <b/>
      <sz val="18"/>
      <color rgb="FF002060"/>
      <name val="Arial"/>
      <family val="2"/>
    </font>
    <font>
      <sz val="18"/>
      <color rgb="FF002060"/>
      <name val="Arial"/>
      <family val="2"/>
    </font>
    <font>
      <i/>
      <sz val="18"/>
      <color rgb="FF002060"/>
      <name val="Arial"/>
      <family val="2"/>
    </font>
    <font>
      <sz val="13"/>
      <color rgb="FF002060"/>
      <name val="Arial"/>
      <family val="2"/>
      <charset val="238"/>
    </font>
    <font>
      <sz val="9"/>
      <color indexed="18"/>
      <name val="Verdana"/>
      <family val="2"/>
    </font>
    <font>
      <b/>
      <sz val="11"/>
      <color indexed="18"/>
      <name val="Arial"/>
      <family val="2"/>
    </font>
    <font>
      <sz val="10"/>
      <name val="Arial"/>
      <family val="2"/>
    </font>
    <font>
      <sz val="10"/>
      <color indexed="8"/>
      <name val="Arial"/>
      <family val="2"/>
    </font>
    <font>
      <sz val="14"/>
      <color rgb="FF00007A"/>
      <name val="Arial"/>
      <family val="2"/>
    </font>
    <font>
      <b/>
      <sz val="12"/>
      <color rgb="FF00007A"/>
      <name val="Arial"/>
      <family val="2"/>
    </font>
    <font>
      <b/>
      <sz val="12"/>
      <color rgb="FFFF0000"/>
      <name val="Arial"/>
      <family val="2"/>
      <charset val="238"/>
    </font>
    <font>
      <sz val="14"/>
      <color indexed="18"/>
      <name val="Arial"/>
      <family val="2"/>
    </font>
    <font>
      <sz val="14"/>
      <color rgb="FF000080"/>
      <name val="Arial"/>
      <family val="2"/>
    </font>
    <font>
      <sz val="10"/>
      <color rgb="FF000080"/>
      <name val="Arial"/>
      <family val="2"/>
    </font>
    <font>
      <sz val="10"/>
      <color indexed="8"/>
      <name val="Arial"/>
      <family val="2"/>
      <charset val="238"/>
    </font>
    <font>
      <b/>
      <sz val="9"/>
      <color indexed="18"/>
      <name val="Arial"/>
      <family val="2"/>
      <charset val="238"/>
    </font>
    <font>
      <sz val="9"/>
      <name val="Arial"/>
      <family val="2"/>
      <charset val="238"/>
    </font>
    <font>
      <sz val="11"/>
      <color indexed="18"/>
      <name val="Arial"/>
      <family val="2"/>
    </font>
    <font>
      <b/>
      <i/>
      <sz val="11"/>
      <color indexed="18"/>
      <name val="Arial"/>
      <family val="2"/>
    </font>
    <font>
      <i/>
      <sz val="11"/>
      <color indexed="18"/>
      <name val="Arial"/>
      <family val="2"/>
    </font>
    <font>
      <sz val="11"/>
      <color rgb="FFFF0000"/>
      <name val="Arial"/>
      <family val="2"/>
      <charset val="238"/>
    </font>
    <font>
      <sz val="14"/>
      <color rgb="FF002060"/>
      <name val="Arial"/>
      <family val="2"/>
    </font>
    <font>
      <sz val="14"/>
      <color rgb="FFFF0000"/>
      <name val="Arial"/>
      <family val="2"/>
    </font>
    <font>
      <sz val="14"/>
      <color rgb="FF00B050"/>
      <name val="Arial"/>
      <family val="2"/>
      <charset val="238"/>
    </font>
    <font>
      <sz val="14"/>
      <name val="Arial"/>
      <family val="2"/>
    </font>
    <font>
      <sz val="14"/>
      <color rgb="FF00B050"/>
      <name val="Arial"/>
      <family val="2"/>
    </font>
    <font>
      <sz val="14"/>
      <color rgb="FFFF0000"/>
      <name val="Arial"/>
      <family val="2"/>
      <charset val="238"/>
    </font>
    <font>
      <b/>
      <sz val="11"/>
      <color rgb="FFC00000"/>
      <name val="Arial"/>
      <family val="2"/>
    </font>
    <font>
      <sz val="11"/>
      <color rgb="FFC00000"/>
      <name val="Arial"/>
      <family val="2"/>
      <charset val="238"/>
    </font>
    <font>
      <sz val="10"/>
      <color theme="9" tint="-0.249977111117893"/>
      <name val="Arial"/>
      <family val="2"/>
      <charset val="238"/>
    </font>
    <font>
      <sz val="11"/>
      <color theme="9" tint="-0.249977111117893"/>
      <name val="Arial"/>
      <family val="2"/>
      <charset val="238"/>
    </font>
  </fonts>
  <fills count="13">
    <fill>
      <patternFill patternType="none"/>
    </fill>
    <fill>
      <patternFill patternType="gray125"/>
    </fill>
    <fill>
      <patternFill patternType="solid">
        <fgColor indexed="42"/>
        <bgColor indexed="64"/>
      </patternFill>
    </fill>
    <fill>
      <patternFill patternType="solid">
        <fgColor rgb="FFC6EFCE"/>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6"/>
        <bgColor indexed="64"/>
      </patternFill>
    </fill>
  </fills>
  <borders count="76">
    <border>
      <left/>
      <right/>
      <top/>
      <bottom/>
      <diagonal/>
    </border>
    <border>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right style="double">
        <color indexed="64"/>
      </right>
      <top style="double">
        <color indexed="64"/>
      </top>
      <bottom style="thin">
        <color indexed="64"/>
      </bottom>
      <diagonal/>
    </border>
    <border>
      <left/>
      <right/>
      <top style="double">
        <color indexed="64"/>
      </top>
      <bottom style="double">
        <color indexed="64"/>
      </bottom>
      <diagonal/>
    </border>
    <border>
      <left/>
      <right style="double">
        <color indexed="64"/>
      </right>
      <top/>
      <bottom style="double">
        <color indexed="64"/>
      </bottom>
      <diagonal/>
    </border>
    <border>
      <left style="medium">
        <color indexed="62"/>
      </left>
      <right/>
      <top style="medium">
        <color indexed="62"/>
      </top>
      <bottom/>
      <diagonal/>
    </border>
    <border>
      <left/>
      <right/>
      <top style="medium">
        <color indexed="62"/>
      </top>
      <bottom/>
      <diagonal/>
    </border>
    <border>
      <left/>
      <right/>
      <top style="medium">
        <color indexed="62"/>
      </top>
      <bottom style="double">
        <color indexed="64"/>
      </bottom>
      <diagonal/>
    </border>
    <border>
      <left/>
      <right style="medium">
        <color indexed="62"/>
      </right>
      <top style="medium">
        <color indexed="62"/>
      </top>
      <bottom/>
      <diagonal/>
    </border>
    <border>
      <left style="medium">
        <color indexed="62"/>
      </left>
      <right/>
      <top/>
      <bottom/>
      <diagonal/>
    </border>
    <border>
      <left/>
      <right style="medium">
        <color indexed="62"/>
      </right>
      <top/>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2"/>
      </left>
      <right/>
      <top/>
      <bottom style="medium">
        <color indexed="62"/>
      </bottom>
      <diagonal/>
    </border>
    <border>
      <left/>
      <right/>
      <top/>
      <bottom style="medium">
        <color indexed="62"/>
      </bottom>
      <diagonal/>
    </border>
    <border>
      <left style="double">
        <color indexed="64"/>
      </left>
      <right style="double">
        <color indexed="64"/>
      </right>
      <top style="double">
        <color indexed="64"/>
      </top>
      <bottom style="medium">
        <color indexed="62"/>
      </bottom>
      <diagonal/>
    </border>
    <border>
      <left style="double">
        <color indexed="64"/>
      </left>
      <right/>
      <top style="double">
        <color indexed="64"/>
      </top>
      <bottom style="medium">
        <color indexed="62"/>
      </bottom>
      <diagonal/>
    </border>
    <border>
      <left style="double">
        <color indexed="64"/>
      </left>
      <right style="medium">
        <color indexed="62"/>
      </right>
      <top style="double">
        <color indexed="64"/>
      </top>
      <bottom style="medium">
        <color indexed="62"/>
      </bottom>
      <diagonal/>
    </border>
    <border>
      <left style="double">
        <color indexed="64"/>
      </left>
      <right style="double">
        <color indexed="64"/>
      </right>
      <top style="double">
        <color indexed="64"/>
      </top>
      <bottom/>
      <diagonal/>
    </border>
    <border>
      <left/>
      <right/>
      <top style="double">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double">
        <color indexed="64"/>
      </left>
      <right/>
      <top style="double">
        <color indexed="64"/>
      </top>
      <bottom style="thin">
        <color indexed="64"/>
      </bottom>
      <diagonal/>
    </border>
    <border>
      <left/>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medium">
        <color indexed="62"/>
      </bottom>
      <diagonal/>
    </border>
    <border>
      <left/>
      <right style="double">
        <color indexed="64"/>
      </right>
      <top style="double">
        <color indexed="64"/>
      </top>
      <bottom style="medium">
        <color indexed="62"/>
      </bottom>
      <diagonal/>
    </border>
    <border>
      <left/>
      <right style="medium">
        <color indexed="62"/>
      </right>
      <top style="double">
        <color indexed="64"/>
      </top>
      <bottom style="double">
        <color indexed="64"/>
      </bottom>
      <diagonal/>
    </border>
    <border>
      <left/>
      <right/>
      <top/>
      <bottom style="double">
        <color indexed="64"/>
      </bottom>
      <diagonal/>
    </border>
    <border>
      <left/>
      <right style="medium">
        <color indexed="62"/>
      </right>
      <top/>
      <bottom style="double">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s>
  <cellStyleXfs count="2">
    <xf numFmtId="0" fontId="0" fillId="0" borderId="0"/>
    <xf numFmtId="0" fontId="36" fillId="3" borderId="0" applyNumberFormat="0" applyBorder="0" applyAlignment="0" applyProtection="0"/>
  </cellStyleXfs>
  <cellXfs count="576">
    <xf numFmtId="0" fontId="0" fillId="0" borderId="0" xfId="0"/>
    <xf numFmtId="0" fontId="3" fillId="0" borderId="0" xfId="0" applyFont="1"/>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5" fillId="0" borderId="0" xfId="0" applyFont="1"/>
    <xf numFmtId="0" fontId="6" fillId="0" borderId="0" xfId="0" applyFont="1"/>
    <xf numFmtId="0" fontId="5" fillId="0" borderId="0" xfId="0" applyFont="1" applyAlignment="1">
      <alignment vertical="center"/>
    </xf>
    <xf numFmtId="0" fontId="9" fillId="0" borderId="0" xfId="0" applyFont="1"/>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0" fillId="0" borderId="0" xfId="0" applyFont="1"/>
    <xf numFmtId="0" fontId="5" fillId="0" borderId="0" xfId="0" applyFont="1" applyAlignment="1">
      <alignment horizontal="center" vertical="center" wrapText="1"/>
    </xf>
    <xf numFmtId="0" fontId="6" fillId="0" borderId="0" xfId="0" applyFont="1" applyAlignment="1">
      <alignment horizontal="center" vertical="center" wrapText="1"/>
    </xf>
    <xf numFmtId="0" fontId="9" fillId="0" borderId="5" xfId="0" applyFont="1" applyBorder="1"/>
    <xf numFmtId="0" fontId="2"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4" fillId="0" borderId="6" xfId="0" applyFont="1" applyBorder="1" applyAlignment="1">
      <alignment vertical="center"/>
    </xf>
    <xf numFmtId="0" fontId="5" fillId="0" borderId="7" xfId="0" applyFont="1" applyBorder="1"/>
    <xf numFmtId="0" fontId="5" fillId="0" borderId="8" xfId="0" applyFont="1" applyBorder="1"/>
    <xf numFmtId="0" fontId="3" fillId="0" borderId="7" xfId="0" applyFont="1" applyBorder="1" applyAlignment="1">
      <alignment vertical="center"/>
    </xf>
    <xf numFmtId="0" fontId="6" fillId="0" borderId="7" xfId="0" applyFont="1" applyBorder="1"/>
    <xf numFmtId="0" fontId="6" fillId="0" borderId="9" xfId="0" applyFont="1" applyBorder="1"/>
    <xf numFmtId="0" fontId="4" fillId="0" borderId="10" xfId="0" applyFont="1" applyBorder="1"/>
    <xf numFmtId="0" fontId="6" fillId="0" borderId="11" xfId="0" applyFont="1" applyBorder="1"/>
    <xf numFmtId="0" fontId="6" fillId="0" borderId="10" xfId="0" applyFont="1" applyBorder="1" applyAlignment="1">
      <alignment vertical="center" wrapText="1"/>
    </xf>
    <xf numFmtId="0" fontId="6" fillId="0" borderId="0" xfId="0" applyFont="1" applyAlignment="1">
      <alignment vertical="center" wrapText="1"/>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6" fillId="0" borderId="0" xfId="0" applyFont="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1" xfId="0" quotePrefix="1" applyFont="1" applyBorder="1" applyAlignment="1">
      <alignment vertical="center" wrapText="1"/>
    </xf>
    <xf numFmtId="0" fontId="6" fillId="0" borderId="11" xfId="0" applyFont="1" applyBorder="1" applyAlignment="1">
      <alignment vertical="center" wrapText="1"/>
    </xf>
    <xf numFmtId="0" fontId="6" fillId="0" borderId="10" xfId="0" quotePrefix="1" applyFont="1" applyBorder="1" applyAlignment="1">
      <alignment vertical="center" wrapText="1"/>
    </xf>
    <xf numFmtId="0" fontId="6" fillId="0" borderId="15" xfId="0" applyFont="1" applyBorder="1"/>
    <xf numFmtId="0" fontId="6" fillId="0" borderId="0" xfId="0" applyFont="1" applyAlignment="1">
      <alignment horizontal="center" vertical="center"/>
    </xf>
    <xf numFmtId="0" fontId="5" fillId="0" borderId="16" xfId="0" applyFont="1" applyBorder="1"/>
    <xf numFmtId="0" fontId="5" fillId="0" borderId="16" xfId="0" applyFont="1" applyBorder="1" applyAlignment="1">
      <alignment vertical="center"/>
    </xf>
    <xf numFmtId="0" fontId="6" fillId="0" borderId="16" xfId="0" applyFont="1" applyBorder="1" applyAlignment="1">
      <alignment vertical="center"/>
    </xf>
    <xf numFmtId="0" fontId="5"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11" fillId="0" borderId="0" xfId="0" applyFont="1" applyAlignment="1">
      <alignment horizontal="center"/>
    </xf>
    <xf numFmtId="0" fontId="12" fillId="0" borderId="0" xfId="0" applyFont="1"/>
    <xf numFmtId="0" fontId="5" fillId="0" borderId="5" xfId="0" applyFont="1" applyBorder="1"/>
    <xf numFmtId="0" fontId="13" fillId="0" borderId="0" xfId="0" applyFont="1"/>
    <xf numFmtId="0" fontId="13" fillId="0" borderId="0" xfId="0" applyFont="1" applyAlignment="1">
      <alignment horizontal="center"/>
    </xf>
    <xf numFmtId="0" fontId="5" fillId="0" borderId="21" xfId="0" applyFont="1" applyBorder="1" applyAlignment="1">
      <alignment horizontal="center" vertical="center"/>
    </xf>
    <xf numFmtId="0" fontId="3" fillId="0" borderId="21" xfId="0" applyFont="1" applyBorder="1" applyAlignment="1">
      <alignment horizontal="center" vertical="center"/>
    </xf>
    <xf numFmtId="0" fontId="5" fillId="0" borderId="22" xfId="0" applyFont="1" applyBorder="1" applyAlignment="1">
      <alignment horizontal="center" vertical="center"/>
    </xf>
    <xf numFmtId="0" fontId="12" fillId="0" borderId="22" xfId="0" applyFont="1" applyBorder="1" applyAlignment="1">
      <alignment horizontal="center" vertical="center"/>
    </xf>
    <xf numFmtId="0" fontId="5" fillId="0" borderId="23" xfId="0" applyFont="1" applyBorder="1" applyAlignment="1">
      <alignment horizontal="center" vertical="center"/>
    </xf>
    <xf numFmtId="0" fontId="3" fillId="0" borderId="24" xfId="0" applyFont="1" applyBorder="1" applyAlignment="1">
      <alignment horizontal="center" vertical="center"/>
    </xf>
    <xf numFmtId="0" fontId="12" fillId="0" borderId="1" xfId="0" applyFont="1" applyBorder="1" applyAlignment="1">
      <alignment horizontal="center" vertical="center"/>
    </xf>
    <xf numFmtId="164" fontId="5" fillId="0" borderId="13" xfId="0" applyNumberFormat="1" applyFont="1" applyBorder="1" applyAlignment="1">
      <alignment horizontal="center" vertical="center"/>
    </xf>
    <xf numFmtId="0" fontId="12" fillId="0" borderId="0" xfId="0" applyFont="1" applyAlignment="1">
      <alignment horizontal="center"/>
    </xf>
    <xf numFmtId="0" fontId="14" fillId="0" borderId="0" xfId="0" applyFont="1" applyAlignment="1">
      <alignment horizontal="center"/>
    </xf>
    <xf numFmtId="0" fontId="3" fillId="0" borderId="3" xfId="0" applyFont="1" applyBorder="1" applyAlignment="1">
      <alignment horizontal="center" vertical="center"/>
    </xf>
    <xf numFmtId="0" fontId="13" fillId="0" borderId="0" xfId="0" applyFont="1" applyAlignment="1">
      <alignment horizontal="left" vertical="center"/>
    </xf>
    <xf numFmtId="0" fontId="17" fillId="0" borderId="0" xfId="0" applyFont="1"/>
    <xf numFmtId="0" fontId="18" fillId="0" borderId="0" xfId="0" applyFont="1"/>
    <xf numFmtId="0" fontId="12" fillId="0" borderId="25" xfId="0" applyFont="1" applyBorder="1"/>
    <xf numFmtId="0" fontId="12" fillId="0" borderId="25" xfId="0" applyFont="1" applyBorder="1" applyAlignment="1">
      <alignment horizontal="center"/>
    </xf>
    <xf numFmtId="0" fontId="14" fillId="0" borderId="25" xfId="0" applyFont="1" applyBorder="1" applyAlignment="1">
      <alignment horizontal="center"/>
    </xf>
    <xf numFmtId="49" fontId="5" fillId="0" borderId="0" xfId="0" applyNumberFormat="1" applyFont="1" applyAlignment="1">
      <alignment horizontal="center" vertical="center" wrapText="1"/>
    </xf>
    <xf numFmtId="0" fontId="3" fillId="0" borderId="0" xfId="0" quotePrefix="1" applyFont="1" applyAlignment="1">
      <alignment horizontal="center" vertical="center" wrapText="1" shrinkToFit="1"/>
    </xf>
    <xf numFmtId="0" fontId="19" fillId="0" borderId="0" xfId="0" applyFont="1" applyAlignment="1">
      <alignment horizontal="center"/>
    </xf>
    <xf numFmtId="0" fontId="19" fillId="0" borderId="0" xfId="0" applyFont="1"/>
    <xf numFmtId="49" fontId="5" fillId="0" borderId="0" xfId="0" applyNumberFormat="1" applyFont="1" applyAlignment="1">
      <alignment horizontal="center" vertical="top" wrapText="1"/>
    </xf>
    <xf numFmtId="0" fontId="5" fillId="0" borderId="0" xfId="0" applyFont="1" applyAlignment="1">
      <alignment horizontal="center" vertical="center"/>
    </xf>
    <xf numFmtId="0" fontId="12" fillId="0" borderId="0" xfId="0" applyFont="1" applyAlignment="1">
      <alignment horizontal="center" vertical="center"/>
    </xf>
    <xf numFmtId="164" fontId="5" fillId="0" borderId="0" xfId="0" applyNumberFormat="1" applyFont="1" applyAlignment="1">
      <alignment horizontal="center" vertical="center"/>
    </xf>
    <xf numFmtId="0" fontId="20" fillId="0" borderId="0" xfId="0" applyFont="1"/>
    <xf numFmtId="0" fontId="21" fillId="0" borderId="0" xfId="0" applyFont="1"/>
    <xf numFmtId="0" fontId="37" fillId="3" borderId="0" xfId="1" applyFont="1"/>
    <xf numFmtId="0" fontId="7" fillId="0" borderId="0" xfId="0" applyFont="1" applyAlignment="1">
      <alignment horizontal="center" vertical="center"/>
    </xf>
    <xf numFmtId="49" fontId="7" fillId="0" borderId="0" xfId="0" applyNumberFormat="1" applyFont="1" applyAlignment="1">
      <alignment horizontal="center" vertical="center"/>
    </xf>
    <xf numFmtId="0" fontId="24" fillId="0" borderId="0" xfId="0" applyFont="1"/>
    <xf numFmtId="0" fontId="25" fillId="0" borderId="0" xfId="0" applyFont="1"/>
    <xf numFmtId="0" fontId="38" fillId="0" borderId="0" xfId="0" applyFont="1"/>
    <xf numFmtId="0" fontId="24" fillId="0" borderId="0" xfId="0" applyFont="1" applyAlignment="1">
      <alignment wrapText="1"/>
    </xf>
    <xf numFmtId="0" fontId="24" fillId="0" borderId="26" xfId="0" applyFont="1" applyBorder="1"/>
    <xf numFmtId="0" fontId="24" fillId="0" borderId="27" xfId="0" applyFont="1" applyBorder="1"/>
    <xf numFmtId="0" fontId="24" fillId="0" borderId="28" xfId="0" applyFont="1" applyBorder="1"/>
    <xf numFmtId="0" fontId="24" fillId="0" borderId="31" xfId="0" applyFont="1" applyBorder="1" applyAlignment="1">
      <alignment vertical="top"/>
    </xf>
    <xf numFmtId="0" fontId="24" fillId="0" borderId="29" xfId="0" applyFont="1" applyBorder="1" applyAlignment="1">
      <alignment vertical="top"/>
    </xf>
    <xf numFmtId="0" fontId="0" fillId="0" borderId="0" xfId="0" applyAlignment="1">
      <alignment wrapText="1"/>
    </xf>
    <xf numFmtId="9" fontId="24" fillId="0" borderId="0" xfId="0" applyNumberFormat="1" applyFont="1"/>
    <xf numFmtId="0" fontId="27" fillId="0" borderId="0" xfId="0" applyFont="1"/>
    <xf numFmtId="0" fontId="24" fillId="0" borderId="33" xfId="0" applyFont="1" applyBorder="1"/>
    <xf numFmtId="0" fontId="24" fillId="0" borderId="34" xfId="0" applyFont="1" applyBorder="1"/>
    <xf numFmtId="0" fontId="24" fillId="0" borderId="35" xfId="0" applyFont="1" applyBorder="1"/>
    <xf numFmtId="9" fontId="39" fillId="0" borderId="0" xfId="0" applyNumberFormat="1" applyFont="1"/>
    <xf numFmtId="0" fontId="40" fillId="0" borderId="0" xfId="0" applyFont="1"/>
    <xf numFmtId="0" fontId="5" fillId="0" borderId="36" xfId="0" applyFont="1" applyBorder="1" applyAlignment="1">
      <alignment horizontal="center"/>
    </xf>
    <xf numFmtId="0" fontId="5" fillId="0" borderId="36" xfId="0" applyFont="1" applyBorder="1"/>
    <xf numFmtId="10" fontId="39" fillId="4" borderId="0" xfId="0" applyNumberFormat="1" applyFont="1" applyFill="1"/>
    <xf numFmtId="0" fontId="6" fillId="0" borderId="37" xfId="0" applyFont="1" applyBorder="1" applyAlignment="1">
      <alignment horizontal="center"/>
    </xf>
    <xf numFmtId="0" fontId="5" fillId="0" borderId="37" xfId="0" applyFont="1" applyBorder="1" applyAlignment="1">
      <alignment horizontal="center"/>
    </xf>
    <xf numFmtId="0" fontId="6" fillId="5" borderId="36" xfId="0" applyFont="1" applyFill="1" applyBorder="1" applyAlignment="1">
      <alignment horizontal="center"/>
    </xf>
    <xf numFmtId="0" fontId="5" fillId="5" borderId="36" xfId="0" applyFont="1" applyFill="1" applyBorder="1" applyAlignment="1">
      <alignment horizontal="center"/>
    </xf>
    <xf numFmtId="0" fontId="12" fillId="0" borderId="36" xfId="0" applyFont="1" applyBorder="1" applyAlignment="1">
      <alignment horizontal="center"/>
    </xf>
    <xf numFmtId="0" fontId="5" fillId="4" borderId="37" xfId="0" applyFont="1" applyFill="1" applyBorder="1" applyAlignment="1">
      <alignment horizontal="center"/>
    </xf>
    <xf numFmtId="0" fontId="28" fillId="0" borderId="0" xfId="0" applyFont="1"/>
    <xf numFmtId="0" fontId="28" fillId="0" borderId="0" xfId="0" applyFont="1" applyAlignment="1">
      <alignment horizontal="center"/>
    </xf>
    <xf numFmtId="0" fontId="10" fillId="0" borderId="0" xfId="0" applyFont="1" applyAlignment="1">
      <alignment horizontal="center"/>
    </xf>
    <xf numFmtId="0" fontId="8" fillId="0" borderId="0" xfId="0" applyFont="1"/>
    <xf numFmtId="0" fontId="8" fillId="0" borderId="0" xfId="0" applyFont="1" applyAlignment="1">
      <alignment horizontal="center"/>
    </xf>
    <xf numFmtId="0" fontId="18" fillId="0" borderId="0" xfId="0" applyFont="1" applyAlignment="1">
      <alignment horizontal="center"/>
    </xf>
    <xf numFmtId="0" fontId="2" fillId="0" borderId="0" xfId="0" applyFont="1"/>
    <xf numFmtId="0" fontId="2" fillId="0" borderId="0" xfId="0" applyFont="1" applyAlignment="1">
      <alignment horizontal="center"/>
    </xf>
    <xf numFmtId="0" fontId="18" fillId="6" borderId="0" xfId="0" applyFont="1" applyFill="1" applyAlignment="1">
      <alignment horizontal="center"/>
    </xf>
    <xf numFmtId="0" fontId="31" fillId="0" borderId="0" xfId="0" applyFont="1"/>
    <xf numFmtId="0" fontId="16" fillId="0" borderId="0" xfId="0" applyFont="1" applyAlignment="1">
      <alignment wrapText="1"/>
    </xf>
    <xf numFmtId="0" fontId="18" fillId="6" borderId="0" xfId="0" applyFont="1" applyFill="1"/>
    <xf numFmtId="0" fontId="18" fillId="2" borderId="0" xfId="0" applyFont="1" applyFill="1"/>
    <xf numFmtId="0" fontId="41" fillId="0" borderId="36" xfId="0" applyFont="1" applyBorder="1" applyAlignment="1">
      <alignment vertical="center"/>
    </xf>
    <xf numFmtId="0" fontId="30" fillId="0" borderId="38" xfId="0" applyFont="1" applyBorder="1" applyAlignment="1">
      <alignment wrapText="1"/>
    </xf>
    <xf numFmtId="0" fontId="5" fillId="0" borderId="1" xfId="0" applyFont="1" applyBorder="1" applyAlignment="1">
      <alignment horizontal="center" vertical="center"/>
    </xf>
    <xf numFmtId="0" fontId="5" fillId="4" borderId="0" xfId="0" applyFont="1" applyFill="1"/>
    <xf numFmtId="0" fontId="5" fillId="4" borderId="0" xfId="0" applyFont="1" applyFill="1" applyAlignment="1">
      <alignment horizontal="center"/>
    </xf>
    <xf numFmtId="0" fontId="6" fillId="4" borderId="0" xfId="0" applyFont="1" applyFill="1"/>
    <xf numFmtId="0" fontId="7" fillId="4" borderId="36" xfId="0" applyFont="1" applyFill="1" applyBorder="1" applyAlignment="1">
      <alignment horizontal="center" vertical="center"/>
    </xf>
    <xf numFmtId="0" fontId="5" fillId="4" borderId="21" xfId="0" applyFont="1" applyFill="1" applyBorder="1" applyAlignment="1">
      <alignment horizontal="center" vertical="center"/>
    </xf>
    <xf numFmtId="0" fontId="3" fillId="4" borderId="3" xfId="0" applyFont="1" applyFill="1" applyBorder="1" applyAlignment="1">
      <alignment horizontal="center" vertical="center"/>
    </xf>
    <xf numFmtId="0" fontId="12" fillId="4" borderId="0" xfId="0" applyFont="1" applyFill="1"/>
    <xf numFmtId="0" fontId="12" fillId="4" borderId="22" xfId="0" applyFont="1" applyFill="1" applyBorder="1" applyAlignment="1">
      <alignment horizontal="center" vertical="center"/>
    </xf>
    <xf numFmtId="0" fontId="5" fillId="4" borderId="23"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21" xfId="0" applyFont="1" applyFill="1" applyBorder="1" applyAlignment="1">
      <alignment horizontal="center" vertical="center"/>
    </xf>
    <xf numFmtId="0" fontId="5" fillId="4" borderId="22" xfId="0" applyFont="1" applyFill="1" applyBorder="1" applyAlignment="1">
      <alignment horizontal="center" vertical="center"/>
    </xf>
    <xf numFmtId="0" fontId="12" fillId="4" borderId="1" xfId="0" applyFont="1" applyFill="1" applyBorder="1" applyAlignment="1">
      <alignment horizontal="center" vertical="center"/>
    </xf>
    <xf numFmtId="164" fontId="5" fillId="4" borderId="13" xfId="0" applyNumberFormat="1" applyFont="1" applyFill="1" applyBorder="1" applyAlignment="1">
      <alignment horizontal="center" vertical="center"/>
    </xf>
    <xf numFmtId="0" fontId="6" fillId="0" borderId="36" xfId="0" applyFont="1" applyBorder="1" applyAlignment="1">
      <alignment horizontal="center"/>
    </xf>
    <xf numFmtId="0" fontId="5" fillId="7" borderId="36" xfId="0" applyFont="1" applyFill="1" applyBorder="1" applyAlignment="1">
      <alignment horizontal="center"/>
    </xf>
    <xf numFmtId="49" fontId="7" fillId="7" borderId="36" xfId="0" applyNumberFormat="1" applyFont="1" applyFill="1" applyBorder="1" applyAlignment="1" applyProtection="1">
      <alignment horizontal="center" vertical="center"/>
      <protection locked="0"/>
    </xf>
    <xf numFmtId="0" fontId="7" fillId="7" borderId="36" xfId="0" applyFont="1" applyFill="1" applyBorder="1" applyAlignment="1" applyProtection="1">
      <alignment horizontal="center" vertical="center"/>
      <protection locked="0"/>
    </xf>
    <xf numFmtId="0" fontId="42" fillId="4" borderId="0" xfId="0" applyFont="1" applyFill="1"/>
    <xf numFmtId="0" fontId="43" fillId="0" borderId="0" xfId="0" applyFont="1"/>
    <xf numFmtId="0" fontId="43" fillId="0" borderId="0" xfId="0" applyFont="1" applyAlignment="1">
      <alignment horizontal="center"/>
    </xf>
    <xf numFmtId="0" fontId="44" fillId="4" borderId="0" xfId="0" applyFont="1" applyFill="1"/>
    <xf numFmtId="0" fontId="44" fillId="4" borderId="0" xfId="0" applyFont="1" applyFill="1" applyAlignment="1">
      <alignment horizontal="center"/>
    </xf>
    <xf numFmtId="0" fontId="44" fillId="0" borderId="0" xfId="0" applyFont="1" applyAlignment="1">
      <alignment horizontal="center"/>
    </xf>
    <xf numFmtId="0" fontId="44" fillId="0" borderId="0" xfId="0" applyFont="1"/>
    <xf numFmtId="0" fontId="45" fillId="4" borderId="30" xfId="0" applyFont="1" applyFill="1" applyBorder="1" applyAlignment="1">
      <alignment horizontal="center"/>
    </xf>
    <xf numFmtId="0" fontId="45" fillId="4" borderId="26" xfId="0" applyFont="1" applyFill="1" applyBorder="1" applyAlignment="1">
      <alignment horizontal="center"/>
    </xf>
    <xf numFmtId="0" fontId="45" fillId="4" borderId="27" xfId="0" applyFont="1" applyFill="1" applyBorder="1" applyAlignment="1">
      <alignment horizontal="center"/>
    </xf>
    <xf numFmtId="9" fontId="45" fillId="4" borderId="0" xfId="0" applyNumberFormat="1" applyFont="1" applyFill="1"/>
    <xf numFmtId="10" fontId="45" fillId="4" borderId="0" xfId="0" applyNumberFormat="1" applyFont="1" applyFill="1"/>
    <xf numFmtId="0" fontId="35" fillId="0" borderId="0" xfId="0" applyFont="1" applyAlignment="1">
      <alignment horizontal="right"/>
    </xf>
    <xf numFmtId="0" fontId="13" fillId="7" borderId="1"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3" fillId="7" borderId="12" xfId="0" applyFont="1" applyFill="1" applyBorder="1" applyAlignment="1" applyProtection="1">
      <alignment horizontal="center" vertical="center" wrapText="1"/>
      <protection locked="0"/>
    </xf>
    <xf numFmtId="0" fontId="13" fillId="7" borderId="48" xfId="0" applyFont="1" applyFill="1" applyBorder="1" applyAlignment="1" applyProtection="1">
      <alignment horizontal="center" vertical="center" wrapText="1"/>
      <protection locked="0"/>
    </xf>
    <xf numFmtId="0" fontId="13" fillId="7" borderId="14" xfId="0" applyFont="1" applyFill="1" applyBorder="1" applyAlignment="1" applyProtection="1">
      <alignment horizontal="center" vertical="center" wrapText="1"/>
      <protection locked="0"/>
    </xf>
    <xf numFmtId="0" fontId="13" fillId="7" borderId="47" xfId="0" applyFont="1" applyFill="1" applyBorder="1" applyAlignment="1" applyProtection="1">
      <alignment horizontal="center" vertical="center" wrapText="1"/>
      <protection locked="0"/>
    </xf>
    <xf numFmtId="0" fontId="46" fillId="7" borderId="12" xfId="0" applyFont="1" applyFill="1" applyBorder="1" applyAlignment="1" applyProtection="1">
      <alignment horizontal="center" vertical="center" wrapText="1"/>
      <protection locked="0"/>
    </xf>
    <xf numFmtId="0" fontId="46" fillId="7" borderId="2" xfId="0" applyFont="1" applyFill="1" applyBorder="1" applyAlignment="1" applyProtection="1">
      <alignment horizontal="center" vertical="center" wrapText="1"/>
      <protection locked="0"/>
    </xf>
    <xf numFmtId="0" fontId="46" fillId="7" borderId="48" xfId="0" applyFont="1" applyFill="1" applyBorder="1" applyAlignment="1" applyProtection="1">
      <alignment horizontal="center" vertical="center" wrapText="1"/>
      <protection locked="0"/>
    </xf>
    <xf numFmtId="0" fontId="46" fillId="7" borderId="14" xfId="0" applyFont="1" applyFill="1" applyBorder="1" applyAlignment="1" applyProtection="1">
      <alignment horizontal="center" vertical="center" wrapText="1"/>
      <protection locked="0"/>
    </xf>
    <xf numFmtId="0" fontId="46" fillId="7" borderId="47" xfId="0" applyFont="1" applyFill="1" applyBorder="1" applyAlignment="1" applyProtection="1">
      <alignment horizontal="center" vertical="center" wrapText="1"/>
      <protection locked="0"/>
    </xf>
    <xf numFmtId="0" fontId="46" fillId="7" borderId="1" xfId="0" applyFont="1" applyFill="1" applyBorder="1" applyAlignment="1" applyProtection="1">
      <alignment horizontal="center" vertical="center" wrapText="1"/>
      <protection locked="0"/>
    </xf>
    <xf numFmtId="0" fontId="46" fillId="7" borderId="13" xfId="0" applyFont="1" applyFill="1" applyBorder="1" applyAlignment="1" applyProtection="1">
      <alignment horizontal="center" vertical="center"/>
      <protection locked="0"/>
    </xf>
    <xf numFmtId="0" fontId="46" fillId="7" borderId="47" xfId="0" applyFont="1" applyFill="1" applyBorder="1" applyAlignment="1" applyProtection="1">
      <alignment horizontal="center" vertical="center"/>
      <protection locked="0"/>
    </xf>
    <xf numFmtId="0" fontId="46" fillId="7" borderId="14" xfId="0" applyFont="1" applyFill="1" applyBorder="1" applyAlignment="1" applyProtection="1">
      <alignment horizontal="center" vertical="center"/>
      <protection locked="0"/>
    </xf>
    <xf numFmtId="0" fontId="46" fillId="7" borderId="1" xfId="0" applyFont="1" applyFill="1" applyBorder="1" applyAlignment="1" applyProtection="1">
      <alignment horizontal="center" vertical="center"/>
      <protection locked="0"/>
    </xf>
    <xf numFmtId="0" fontId="46" fillId="7" borderId="2" xfId="0" applyFont="1" applyFill="1" applyBorder="1" applyAlignment="1" applyProtection="1">
      <alignment horizontal="center" vertical="center"/>
      <protection locked="0"/>
    </xf>
    <xf numFmtId="1" fontId="46" fillId="7" borderId="13" xfId="0" applyNumberFormat="1"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47" xfId="0" applyFont="1" applyFill="1" applyBorder="1" applyAlignment="1" applyProtection="1">
      <alignment horizontal="center" vertical="center"/>
      <protection locked="0"/>
    </xf>
    <xf numFmtId="0" fontId="13" fillId="7" borderId="14" xfId="0" applyFont="1" applyFill="1" applyBorder="1" applyAlignment="1" applyProtection="1">
      <alignment horizontal="center" vertical="center"/>
      <protection locked="0"/>
    </xf>
    <xf numFmtId="0" fontId="13" fillId="7" borderId="36" xfId="0"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165" fontId="5" fillId="0" borderId="13" xfId="0" applyNumberFormat="1" applyFont="1" applyBorder="1" applyAlignment="1">
      <alignment horizontal="center" vertical="center"/>
    </xf>
    <xf numFmtId="0" fontId="46" fillId="7" borderId="39" xfId="0" applyFont="1" applyFill="1" applyBorder="1" applyAlignment="1" applyProtection="1">
      <alignment horizontal="center" vertical="center" shrinkToFit="1"/>
      <protection locked="0"/>
    </xf>
    <xf numFmtId="0" fontId="46" fillId="7" borderId="2" xfId="0" applyFont="1" applyFill="1" applyBorder="1" applyAlignment="1" applyProtection="1">
      <alignment horizontal="center" vertical="center" shrinkToFit="1"/>
      <protection locked="0"/>
    </xf>
    <xf numFmtId="0" fontId="8" fillId="0" borderId="0" xfId="0" applyFont="1" applyAlignment="1">
      <alignment horizontal="left" shrinkToFit="1"/>
    </xf>
    <xf numFmtId="0" fontId="10" fillId="0" borderId="0" xfId="0" applyFont="1" applyAlignment="1">
      <alignment horizontal="left" shrinkToFit="1"/>
    </xf>
    <xf numFmtId="0" fontId="24" fillId="7" borderId="40" xfId="0" applyFont="1" applyFill="1" applyBorder="1" applyAlignment="1" applyProtection="1">
      <alignment horizontal="center"/>
      <protection locked="0"/>
    </xf>
    <xf numFmtId="0" fontId="24" fillId="7" borderId="44" xfId="0" applyFont="1" applyFill="1" applyBorder="1" applyAlignment="1" applyProtection="1">
      <alignment horizontal="center"/>
      <protection locked="0"/>
    </xf>
    <xf numFmtId="0" fontId="24" fillId="7" borderId="37" xfId="0" applyFont="1" applyFill="1" applyBorder="1" applyAlignment="1" applyProtection="1">
      <alignment horizontal="center"/>
      <protection locked="0"/>
    </xf>
    <xf numFmtId="0" fontId="24" fillId="7" borderId="28" xfId="0" applyFont="1" applyFill="1" applyBorder="1" applyAlignment="1" applyProtection="1">
      <alignment horizontal="center"/>
      <protection locked="0"/>
    </xf>
    <xf numFmtId="0" fontId="24" fillId="7" borderId="45" xfId="0" applyFont="1" applyFill="1" applyBorder="1" applyAlignment="1" applyProtection="1">
      <alignment horizontal="center"/>
      <protection locked="0"/>
    </xf>
    <xf numFmtId="0" fontId="24" fillId="7" borderId="46" xfId="0" applyFont="1" applyFill="1" applyBorder="1" applyAlignment="1" applyProtection="1">
      <alignment horizontal="center"/>
      <protection locked="0"/>
    </xf>
    <xf numFmtId="0" fontId="24" fillId="7" borderId="36" xfId="0" applyFont="1" applyFill="1" applyBorder="1" applyAlignment="1" applyProtection="1">
      <alignment horizontal="center"/>
      <protection locked="0"/>
    </xf>
    <xf numFmtId="0" fontId="24" fillId="7" borderId="26" xfId="0" applyFont="1" applyFill="1" applyBorder="1" applyAlignment="1" applyProtection="1">
      <alignment horizontal="center"/>
      <protection locked="0"/>
    </xf>
    <xf numFmtId="0" fontId="24" fillId="7" borderId="31" xfId="0" applyFont="1" applyFill="1" applyBorder="1" applyAlignment="1" applyProtection="1">
      <alignment horizontal="center"/>
      <protection locked="0"/>
    </xf>
    <xf numFmtId="0" fontId="24" fillId="7" borderId="29" xfId="0" applyFont="1" applyFill="1" applyBorder="1" applyAlignment="1" applyProtection="1">
      <alignment horizontal="center"/>
      <protection locked="0"/>
    </xf>
    <xf numFmtId="0" fontId="24" fillId="7" borderId="32" xfId="0" applyFont="1" applyFill="1" applyBorder="1" applyAlignment="1" applyProtection="1">
      <alignment horizontal="center"/>
      <protection locked="0"/>
    </xf>
    <xf numFmtId="0" fontId="24" fillId="7" borderId="27" xfId="0" applyFont="1" applyFill="1" applyBorder="1" applyAlignment="1" applyProtection="1">
      <alignment horizontal="center"/>
      <protection locked="0"/>
    </xf>
    <xf numFmtId="0" fontId="48" fillId="4" borderId="0" xfId="0" applyFont="1" applyFill="1"/>
    <xf numFmtId="166" fontId="48" fillId="4" borderId="0" xfId="0" applyNumberFormat="1" applyFont="1" applyFill="1"/>
    <xf numFmtId="10" fontId="49" fillId="0" borderId="0" xfId="0" applyNumberFormat="1" applyFont="1"/>
    <xf numFmtId="10" fontId="50" fillId="0" borderId="0" xfId="0" applyNumberFormat="1" applyFont="1"/>
    <xf numFmtId="0" fontId="50" fillId="0" borderId="0" xfId="0" applyFont="1"/>
    <xf numFmtId="0" fontId="49" fillId="0" borderId="0" xfId="0" applyFont="1"/>
    <xf numFmtId="0" fontId="49" fillId="4" borderId="41" xfId="0" applyFont="1" applyFill="1" applyBorder="1" applyAlignment="1">
      <alignment horizontal="center"/>
    </xf>
    <xf numFmtId="0" fontId="49" fillId="4" borderId="30" xfId="0" applyFont="1" applyFill="1" applyBorder="1" applyAlignment="1">
      <alignment horizontal="center"/>
    </xf>
    <xf numFmtId="0" fontId="49" fillId="4" borderId="40" xfId="0" applyFont="1" applyFill="1" applyBorder="1" applyAlignment="1">
      <alignment horizontal="center"/>
    </xf>
    <xf numFmtId="0" fontId="49" fillId="4" borderId="28" xfId="0" applyFont="1" applyFill="1" applyBorder="1" applyAlignment="1">
      <alignment horizontal="center"/>
    </xf>
    <xf numFmtId="0" fontId="49" fillId="4" borderId="42" xfId="0" applyFont="1" applyFill="1" applyBorder="1" applyAlignment="1">
      <alignment horizontal="center"/>
    </xf>
    <xf numFmtId="0" fontId="49" fillId="4" borderId="43" xfId="0" applyFont="1" applyFill="1" applyBorder="1" applyAlignment="1">
      <alignment horizontal="center"/>
    </xf>
    <xf numFmtId="0" fontId="48" fillId="0" borderId="0" xfId="0" applyFont="1"/>
    <xf numFmtId="0" fontId="5" fillId="6" borderId="36" xfId="0" applyFont="1" applyFill="1" applyBorder="1"/>
    <xf numFmtId="0" fontId="5" fillId="6" borderId="36" xfId="0" applyFont="1" applyFill="1" applyBorder="1" applyAlignment="1">
      <alignment horizontal="center"/>
    </xf>
    <xf numFmtId="0" fontId="8" fillId="0" borderId="36" xfId="0" applyFont="1" applyBorder="1" applyAlignment="1">
      <alignment horizontal="center"/>
    </xf>
    <xf numFmtId="0" fontId="52" fillId="0" borderId="36" xfId="0" applyFont="1" applyBorder="1" applyAlignment="1">
      <alignment horizontal="center" vertical="center" shrinkToFit="1"/>
    </xf>
    <xf numFmtId="0" fontId="32" fillId="0" borderId="36" xfId="0" applyFont="1" applyBorder="1" applyAlignment="1">
      <alignment horizontal="center" vertical="center" shrinkToFit="1"/>
    </xf>
    <xf numFmtId="0" fontId="53" fillId="7" borderId="36" xfId="0" applyFont="1" applyFill="1" applyBorder="1" applyAlignment="1" applyProtection="1">
      <alignment horizontal="center" vertical="center"/>
      <protection locked="0"/>
    </xf>
    <xf numFmtId="0" fontId="8" fillId="0" borderId="36" xfId="0" applyFont="1" applyBorder="1"/>
    <xf numFmtId="0" fontId="5" fillId="0" borderId="37" xfId="0" applyFont="1" applyBorder="1"/>
    <xf numFmtId="0" fontId="5" fillId="8" borderId="0" xfId="0" applyFont="1" applyFill="1"/>
    <xf numFmtId="0" fontId="5" fillId="8" borderId="0" xfId="0" applyFont="1" applyFill="1" applyAlignment="1">
      <alignment horizontal="center"/>
    </xf>
    <xf numFmtId="0" fontId="6" fillId="8" borderId="0" xfId="0" applyFont="1" applyFill="1" applyAlignment="1">
      <alignment horizontal="center"/>
    </xf>
    <xf numFmtId="0" fontId="16" fillId="0" borderId="38" xfId="0" applyFont="1" applyBorder="1" applyAlignment="1">
      <alignment horizontal="left" wrapText="1"/>
    </xf>
    <xf numFmtId="0" fontId="16" fillId="0" borderId="0" xfId="0" applyFont="1" applyAlignment="1">
      <alignment horizontal="left" wrapText="1"/>
    </xf>
    <xf numFmtId="0" fontId="18" fillId="9" borderId="13" xfId="0" applyFont="1" applyFill="1" applyBorder="1" applyAlignment="1" applyProtection="1">
      <alignment horizontal="center"/>
      <protection locked="0"/>
    </xf>
    <xf numFmtId="0" fontId="18" fillId="9" borderId="47" xfId="0" applyFont="1" applyFill="1" applyBorder="1" applyAlignment="1" applyProtection="1">
      <alignment horizontal="center"/>
      <protection locked="0"/>
    </xf>
    <xf numFmtId="0" fontId="18" fillId="9" borderId="14" xfId="0" applyFont="1" applyFill="1" applyBorder="1" applyAlignment="1" applyProtection="1">
      <alignment horizontal="center"/>
      <protection locked="0"/>
    </xf>
    <xf numFmtId="0" fontId="18" fillId="9" borderId="2" xfId="0" applyFont="1" applyFill="1" applyBorder="1" applyAlignment="1" applyProtection="1">
      <alignment horizontal="center" vertical="center" wrapText="1"/>
      <protection locked="0"/>
    </xf>
    <xf numFmtId="0" fontId="18" fillId="9" borderId="1" xfId="0" applyFont="1" applyFill="1" applyBorder="1" applyAlignment="1" applyProtection="1">
      <alignment horizontal="center" vertical="center" wrapText="1"/>
      <protection locked="0"/>
    </xf>
    <xf numFmtId="0" fontId="18" fillId="9" borderId="12" xfId="0" applyFont="1" applyFill="1" applyBorder="1" applyAlignment="1" applyProtection="1">
      <alignment horizontal="center" vertical="center" wrapText="1"/>
      <protection locked="0"/>
    </xf>
    <xf numFmtId="0" fontId="18" fillId="9" borderId="48" xfId="0" applyFont="1" applyFill="1" applyBorder="1" applyAlignment="1" applyProtection="1">
      <alignment horizontal="center" vertical="center" wrapText="1"/>
      <protection locked="0"/>
    </xf>
    <xf numFmtId="0" fontId="18" fillId="9" borderId="14" xfId="0" applyFont="1" applyFill="1" applyBorder="1" applyAlignment="1" applyProtection="1">
      <alignment horizontal="center" vertical="center" wrapText="1"/>
      <protection locked="0"/>
    </xf>
    <xf numFmtId="0" fontId="18" fillId="9" borderId="47" xfId="0" applyFont="1" applyFill="1" applyBorder="1" applyAlignment="1" applyProtection="1">
      <alignment horizontal="center" vertical="center" wrapText="1"/>
      <protection locked="0"/>
    </xf>
    <xf numFmtId="0" fontId="13" fillId="7" borderId="22" xfId="0" applyFont="1" applyFill="1" applyBorder="1" applyAlignment="1" applyProtection="1">
      <alignment horizontal="center" vertical="center"/>
      <protection locked="0"/>
    </xf>
    <xf numFmtId="0" fontId="13" fillId="7" borderId="39" xfId="0" applyFont="1" applyFill="1" applyBorder="1" applyAlignment="1" applyProtection="1">
      <alignment horizontal="center" vertical="center"/>
      <protection locked="0"/>
    </xf>
    <xf numFmtId="0" fontId="18" fillId="9" borderId="22" xfId="0" applyFont="1" applyFill="1" applyBorder="1" applyAlignment="1" applyProtection="1">
      <alignment horizontal="center"/>
      <protection locked="0"/>
    </xf>
    <xf numFmtId="0" fontId="18" fillId="9" borderId="2" xfId="0" applyFont="1" applyFill="1" applyBorder="1" applyAlignment="1" applyProtection="1">
      <alignment horizontal="center"/>
      <protection locked="0"/>
    </xf>
    <xf numFmtId="0" fontId="46" fillId="7" borderId="22" xfId="0" applyFont="1" applyFill="1" applyBorder="1" applyAlignment="1" applyProtection="1">
      <alignment horizontal="center" vertical="center"/>
      <protection locked="0"/>
    </xf>
    <xf numFmtId="0" fontId="3" fillId="0" borderId="0" xfId="0" quotePrefix="1" applyFont="1" applyAlignment="1">
      <alignment vertical="center" wrapText="1" shrinkToFit="1"/>
    </xf>
    <xf numFmtId="0" fontId="18" fillId="9" borderId="1" xfId="0" applyFont="1" applyFill="1" applyBorder="1" applyAlignment="1" applyProtection="1">
      <alignment horizontal="center"/>
      <protection locked="0"/>
    </xf>
    <xf numFmtId="165" fontId="5" fillId="0" borderId="22" xfId="0" applyNumberFormat="1" applyFont="1" applyBorder="1" applyAlignment="1">
      <alignment horizontal="center" vertical="center"/>
    </xf>
    <xf numFmtId="0" fontId="5" fillId="0" borderId="0" xfId="0" quotePrefix="1" applyFont="1"/>
    <xf numFmtId="0" fontId="5" fillId="10" borderId="36" xfId="0" applyFont="1" applyFill="1" applyBorder="1"/>
    <xf numFmtId="0" fontId="5" fillId="11" borderId="0" xfId="0" applyFont="1" applyFill="1"/>
    <xf numFmtId="0" fontId="5" fillId="11" borderId="36" xfId="0" applyFont="1" applyFill="1" applyBorder="1"/>
    <xf numFmtId="0" fontId="5" fillId="11" borderId="37" xfId="0" applyFont="1" applyFill="1" applyBorder="1" applyAlignment="1">
      <alignment horizontal="center"/>
    </xf>
    <xf numFmtId="0" fontId="5" fillId="11" borderId="0" xfId="0" applyFont="1" applyFill="1" applyAlignment="1">
      <alignment horizontal="center"/>
    </xf>
    <xf numFmtId="0" fontId="5" fillId="11" borderId="36" xfId="0" applyFont="1" applyFill="1" applyBorder="1" applyAlignment="1">
      <alignment horizontal="center"/>
    </xf>
    <xf numFmtId="0" fontId="12" fillId="4" borderId="36" xfId="0" applyFont="1" applyFill="1" applyBorder="1" applyAlignment="1">
      <alignment horizontal="center"/>
    </xf>
    <xf numFmtId="0" fontId="5" fillId="4" borderId="36" xfId="0" applyFont="1" applyFill="1" applyBorder="1" applyAlignment="1">
      <alignment horizontal="center"/>
    </xf>
    <xf numFmtId="0" fontId="45" fillId="4" borderId="64" xfId="0" applyFont="1" applyFill="1" applyBorder="1" applyAlignment="1">
      <alignment horizontal="center"/>
    </xf>
    <xf numFmtId="0" fontId="45" fillId="4" borderId="33" xfId="0" applyFont="1" applyFill="1" applyBorder="1" applyAlignment="1">
      <alignment horizontal="center"/>
    </xf>
    <xf numFmtId="0" fontId="45" fillId="4" borderId="34" xfId="0" applyFont="1" applyFill="1" applyBorder="1" applyAlignment="1">
      <alignment horizontal="center"/>
    </xf>
    <xf numFmtId="0" fontId="45" fillId="4" borderId="0" xfId="0" applyFont="1" applyFill="1"/>
    <xf numFmtId="0" fontId="8" fillId="12" borderId="36" xfId="0" applyFont="1" applyFill="1" applyBorder="1"/>
    <xf numFmtId="0" fontId="58" fillId="0" borderId="36" xfId="0" applyFont="1" applyBorder="1"/>
    <xf numFmtId="0" fontId="53" fillId="0" borderId="36" xfId="0" applyFont="1" applyBorder="1"/>
    <xf numFmtId="0" fontId="24" fillId="0" borderId="73" xfId="0" applyFont="1" applyBorder="1" applyAlignment="1">
      <alignment vertical="top"/>
    </xf>
    <xf numFmtId="0" fontId="24" fillId="0" borderId="74" xfId="0" applyFont="1" applyBorder="1" applyAlignment="1">
      <alignment vertical="top"/>
    </xf>
    <xf numFmtId="0" fontId="0" fillId="6" borderId="0" xfId="0" applyFill="1"/>
    <xf numFmtId="2" fontId="5" fillId="0" borderId="0" xfId="0" applyNumberFormat="1" applyFont="1" applyAlignment="1">
      <alignment horizontal="center"/>
    </xf>
    <xf numFmtId="0" fontId="3" fillId="6" borderId="39" xfId="0" applyFont="1" applyFill="1" applyBorder="1"/>
    <xf numFmtId="0" fontId="3" fillId="6" borderId="69" xfId="0" applyFont="1" applyFill="1" applyBorder="1"/>
    <xf numFmtId="0" fontId="3" fillId="6" borderId="68" xfId="0" applyFont="1" applyFill="1" applyBorder="1"/>
    <xf numFmtId="0" fontId="53" fillId="6" borderId="69" xfId="0" applyFont="1" applyFill="1" applyBorder="1"/>
    <xf numFmtId="0" fontId="7" fillId="0" borderId="37" xfId="0" applyFont="1" applyBorder="1" applyAlignment="1">
      <alignment horizontal="center"/>
    </xf>
    <xf numFmtId="0" fontId="53" fillId="6" borderId="68" xfId="0" applyFont="1" applyFill="1" applyBorder="1"/>
    <xf numFmtId="2" fontId="53" fillId="0" borderId="0" xfId="0" applyNumberFormat="1" applyFont="1" applyAlignment="1">
      <alignment horizontal="center"/>
    </xf>
    <xf numFmtId="0" fontId="7" fillId="0" borderId="0" xfId="0" applyFont="1" applyAlignment="1">
      <alignment horizontal="center"/>
    </xf>
    <xf numFmtId="0" fontId="24" fillId="0" borderId="30" xfId="0" applyFont="1" applyBorder="1" applyAlignment="1">
      <alignment horizontal="center"/>
    </xf>
    <xf numFmtId="0" fontId="24" fillId="0" borderId="31" xfId="0" applyFont="1" applyBorder="1" applyAlignment="1">
      <alignment horizontal="center" vertical="top"/>
    </xf>
    <xf numFmtId="0" fontId="24" fillId="0" borderId="29" xfId="0" applyFont="1" applyBorder="1" applyAlignment="1">
      <alignment horizontal="center" vertical="top"/>
    </xf>
    <xf numFmtId="0" fontId="24" fillId="0" borderId="32" xfId="0" applyFont="1" applyBorder="1" applyAlignment="1">
      <alignment horizontal="center" vertical="top" wrapText="1"/>
    </xf>
    <xf numFmtId="0" fontId="24" fillId="0" borderId="29" xfId="0" applyFont="1" applyBorder="1" applyAlignment="1">
      <alignment horizontal="center" vertical="top" wrapText="1"/>
    </xf>
    <xf numFmtId="0" fontId="24" fillId="0" borderId="27" xfId="0" applyFont="1" applyBorder="1" applyAlignment="1">
      <alignment horizontal="center" vertical="top" wrapText="1"/>
    </xf>
    <xf numFmtId="0" fontId="24" fillId="0" borderId="32" xfId="0" applyFont="1" applyBorder="1" applyAlignment="1">
      <alignment horizontal="center" vertical="top"/>
    </xf>
    <xf numFmtId="0" fontId="24" fillId="0" borderId="29" xfId="0" applyFont="1" applyBorder="1" applyAlignment="1">
      <alignment horizontal="center"/>
    </xf>
    <xf numFmtId="0" fontId="5" fillId="0" borderId="49" xfId="0" applyFont="1" applyBorder="1" applyAlignment="1">
      <alignment horizontal="center" vertical="center" wrapText="1"/>
    </xf>
    <xf numFmtId="0" fontId="59" fillId="0" borderId="1" xfId="0" applyFont="1" applyBorder="1" applyAlignment="1" applyProtection="1">
      <alignment horizontal="center" vertical="center" wrapText="1"/>
      <protection locked="0"/>
    </xf>
    <xf numFmtId="0" fontId="59" fillId="0" borderId="12" xfId="0" applyFont="1" applyBorder="1" applyAlignment="1" applyProtection="1">
      <alignment horizontal="center" vertical="center" wrapText="1"/>
      <protection locked="0"/>
    </xf>
    <xf numFmtId="0" fontId="59" fillId="0" borderId="2" xfId="0" applyFont="1" applyBorder="1" applyAlignment="1" applyProtection="1">
      <alignment horizontal="center" vertical="center" wrapText="1"/>
      <protection locked="0"/>
    </xf>
    <xf numFmtId="0" fontId="59" fillId="0" borderId="48" xfId="0" applyFont="1" applyBorder="1" applyAlignment="1" applyProtection="1">
      <alignment horizontal="center" vertical="center" wrapText="1"/>
      <protection locked="0"/>
    </xf>
    <xf numFmtId="0" fontId="59" fillId="0" borderId="14" xfId="0" applyFont="1" applyBorder="1" applyAlignment="1" applyProtection="1">
      <alignment horizontal="center" vertical="center" wrapText="1"/>
      <protection locked="0"/>
    </xf>
    <xf numFmtId="0" fontId="59" fillId="0" borderId="47" xfId="0" applyFont="1" applyBorder="1" applyAlignment="1" applyProtection="1">
      <alignment horizontal="center" vertical="center" wrapText="1"/>
      <protection locked="0"/>
    </xf>
    <xf numFmtId="0" fontId="5" fillId="6" borderId="0" xfId="0" applyFont="1" applyFill="1" applyAlignment="1">
      <alignment horizontal="center"/>
    </xf>
    <xf numFmtId="0" fontId="53" fillId="6" borderId="36" xfId="0" applyFont="1" applyFill="1" applyBorder="1"/>
    <xf numFmtId="0" fontId="6" fillId="6" borderId="0" xfId="0" applyFont="1" applyFill="1" applyAlignment="1">
      <alignment horizontal="center"/>
    </xf>
    <xf numFmtId="0" fontId="7" fillId="6" borderId="37" xfId="0" applyFont="1" applyFill="1" applyBorder="1" applyAlignment="1">
      <alignment horizontal="center"/>
    </xf>
    <xf numFmtId="2" fontId="53" fillId="6" borderId="0" xfId="0" applyNumberFormat="1" applyFont="1" applyFill="1" applyAlignment="1">
      <alignment horizontal="center"/>
    </xf>
    <xf numFmtId="0" fontId="5" fillId="6" borderId="0" xfId="0" applyFont="1" applyFill="1"/>
    <xf numFmtId="0" fontId="32" fillId="0" borderId="0" xfId="0" applyFont="1" applyAlignment="1">
      <alignment horizontal="center"/>
    </xf>
    <xf numFmtId="0" fontId="63" fillId="0" borderId="0" xfId="0" applyFont="1" applyAlignment="1">
      <alignment horizontal="center"/>
    </xf>
    <xf numFmtId="0" fontId="32" fillId="4" borderId="0" xfId="0" applyFont="1" applyFill="1" applyAlignment="1">
      <alignment horizontal="center"/>
    </xf>
    <xf numFmtId="0" fontId="32" fillId="0" borderId="0" xfId="0" applyFont="1" applyAlignment="1">
      <alignment horizontal="center" vertical="center"/>
    </xf>
    <xf numFmtId="0" fontId="64" fillId="0" borderId="0" xfId="0" applyFont="1" applyAlignment="1">
      <alignment horizontal="center"/>
    </xf>
    <xf numFmtId="0" fontId="64" fillId="0" borderId="25" xfId="0" applyFont="1" applyBorder="1" applyAlignment="1">
      <alignment horizontal="center"/>
    </xf>
    <xf numFmtId="0" fontId="32" fillId="0" borderId="8" xfId="0" applyFont="1" applyBorder="1"/>
    <xf numFmtId="0" fontId="32" fillId="0" borderId="0" xfId="0" applyFont="1" applyAlignment="1">
      <alignment vertical="center"/>
    </xf>
    <xf numFmtId="0" fontId="32" fillId="0" borderId="0" xfId="0" applyFont="1"/>
    <xf numFmtId="0" fontId="32" fillId="0" borderId="16" xfId="0" applyFont="1" applyBorder="1" applyAlignment="1">
      <alignment vertical="center"/>
    </xf>
    <xf numFmtId="0" fontId="32" fillId="0" borderId="0" xfId="0" applyFont="1" applyAlignment="1">
      <alignment horizontal="center" vertical="center" wrapText="1"/>
    </xf>
    <xf numFmtId="0" fontId="63" fillId="0" borderId="0" xfId="0" quotePrefix="1" applyFont="1" applyAlignment="1">
      <alignment vertical="center" wrapText="1" shrinkToFit="1"/>
    </xf>
    <xf numFmtId="0" fontId="64" fillId="0" borderId="0" xfId="0" applyFont="1"/>
    <xf numFmtId="0" fontId="63" fillId="0" borderId="0" xfId="0" applyFont="1" applyAlignment="1">
      <alignment horizontal="center" vertical="center"/>
    </xf>
    <xf numFmtId="0" fontId="63" fillId="0" borderId="36" xfId="0" applyFont="1" applyBorder="1" applyAlignment="1">
      <alignment horizontal="center"/>
    </xf>
    <xf numFmtId="0" fontId="32" fillId="0" borderId="36" xfId="0" applyFont="1" applyBorder="1"/>
    <xf numFmtId="0" fontId="63" fillId="6" borderId="36" xfId="0" applyFont="1" applyFill="1" applyBorder="1"/>
    <xf numFmtId="0" fontId="63" fillId="0" borderId="36" xfId="0" applyFont="1" applyBorder="1"/>
    <xf numFmtId="0" fontId="63" fillId="0" borderId="0" xfId="0" applyFont="1"/>
    <xf numFmtId="0" fontId="32" fillId="8" borderId="0" xfId="0" applyFont="1" applyFill="1" applyAlignment="1">
      <alignment horizontal="center"/>
    </xf>
    <xf numFmtId="0" fontId="3" fillId="0" borderId="36" xfId="0" applyFont="1" applyBorder="1" applyAlignment="1">
      <alignment horizontal="center"/>
    </xf>
    <xf numFmtId="2" fontId="65" fillId="6" borderId="0" xfId="0" applyNumberFormat="1" applyFont="1" applyFill="1" applyAlignment="1">
      <alignment horizontal="center"/>
    </xf>
    <xf numFmtId="2" fontId="45" fillId="4" borderId="64" xfId="0" applyNumberFormat="1" applyFont="1" applyFill="1" applyBorder="1" applyAlignment="1">
      <alignment horizontal="center" shrinkToFit="1"/>
    </xf>
    <xf numFmtId="2" fontId="45" fillId="4" borderId="30" xfId="0" applyNumberFormat="1" applyFont="1" applyFill="1" applyBorder="1" applyAlignment="1">
      <alignment horizontal="center" shrinkToFit="1"/>
    </xf>
    <xf numFmtId="2" fontId="45" fillId="4" borderId="33" xfId="0" applyNumberFormat="1" applyFont="1" applyFill="1" applyBorder="1" applyAlignment="1">
      <alignment horizontal="center" shrinkToFit="1"/>
    </xf>
    <xf numFmtId="2" fontId="45" fillId="4" borderId="26" xfId="0" applyNumberFormat="1" applyFont="1" applyFill="1" applyBorder="1" applyAlignment="1">
      <alignment horizontal="center" shrinkToFit="1"/>
    </xf>
    <xf numFmtId="2" fontId="45" fillId="4" borderId="34" xfId="0" applyNumberFormat="1" applyFont="1" applyFill="1" applyBorder="1" applyAlignment="1">
      <alignment horizontal="center" shrinkToFit="1"/>
    </xf>
    <xf numFmtId="2" fontId="45" fillId="4" borderId="27" xfId="0" applyNumberFormat="1" applyFont="1" applyFill="1" applyBorder="1" applyAlignment="1">
      <alignment horizontal="center" shrinkToFit="1"/>
    </xf>
    <xf numFmtId="0" fontId="47" fillId="0" borderId="12"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0" fontId="47" fillId="0" borderId="48" xfId="0" applyFont="1" applyBorder="1" applyAlignment="1" applyProtection="1">
      <alignment horizontal="center" vertical="center" wrapText="1"/>
      <protection locked="0"/>
    </xf>
    <xf numFmtId="0" fontId="47" fillId="0" borderId="14" xfId="0" applyFont="1" applyBorder="1" applyAlignment="1" applyProtection="1">
      <alignment horizontal="center" vertical="center" wrapText="1"/>
      <protection locked="0"/>
    </xf>
    <xf numFmtId="0" fontId="47" fillId="0" borderId="47" xfId="0" applyFont="1" applyBorder="1" applyAlignment="1" applyProtection="1">
      <alignment horizontal="center" vertical="center" wrapText="1"/>
      <protection locked="0"/>
    </xf>
    <xf numFmtId="0" fontId="47" fillId="0" borderId="1" xfId="0" applyFont="1" applyBorder="1" applyAlignment="1" applyProtection="1">
      <alignment horizontal="center" vertical="center" wrapText="1"/>
      <protection locked="0"/>
    </xf>
    <xf numFmtId="0" fontId="68" fillId="4" borderId="37" xfId="0" applyFont="1" applyFill="1" applyBorder="1" applyAlignment="1">
      <alignment horizontal="center"/>
    </xf>
    <xf numFmtId="0" fontId="68" fillId="0" borderId="36" xfId="0" applyFont="1" applyBorder="1" applyAlignment="1">
      <alignment horizontal="center"/>
    </xf>
    <xf numFmtId="1" fontId="6" fillId="5" borderId="36" xfId="0" applyNumberFormat="1" applyFont="1" applyFill="1" applyBorder="1" applyAlignment="1">
      <alignment horizontal="center"/>
    </xf>
    <xf numFmtId="0" fontId="68" fillId="0" borderId="0" xfId="0" applyFont="1" applyAlignment="1">
      <alignment horizontal="center"/>
    </xf>
    <xf numFmtId="0" fontId="5" fillId="0" borderId="69" xfId="0" applyFont="1" applyBorder="1" applyAlignment="1">
      <alignment horizontal="center"/>
    </xf>
    <xf numFmtId="0" fontId="5" fillId="0" borderId="75" xfId="0" applyFont="1" applyBorder="1" applyAlignment="1">
      <alignment horizontal="center"/>
    </xf>
    <xf numFmtId="0" fontId="59" fillId="7" borderId="12" xfId="0" applyFont="1" applyFill="1" applyBorder="1" applyAlignment="1" applyProtection="1">
      <alignment horizontal="center" vertical="center" wrapText="1"/>
      <protection locked="0"/>
    </xf>
    <xf numFmtId="0" fontId="59" fillId="7" borderId="2" xfId="0" applyFont="1" applyFill="1" applyBorder="1" applyAlignment="1" applyProtection="1">
      <alignment horizontal="center" vertical="center" wrapText="1"/>
      <protection locked="0"/>
    </xf>
    <xf numFmtId="0" fontId="59" fillId="7" borderId="48" xfId="0" applyFont="1" applyFill="1" applyBorder="1" applyAlignment="1" applyProtection="1">
      <alignment horizontal="center" vertical="center" wrapText="1"/>
      <protection locked="0"/>
    </xf>
    <xf numFmtId="0" fontId="59" fillId="7" borderId="14" xfId="0" applyFont="1" applyFill="1" applyBorder="1" applyAlignment="1" applyProtection="1">
      <alignment horizontal="center" vertical="center" wrapText="1"/>
      <protection locked="0"/>
    </xf>
    <xf numFmtId="0" fontId="59" fillId="7" borderId="47" xfId="0" applyFont="1" applyFill="1" applyBorder="1" applyAlignment="1" applyProtection="1">
      <alignment horizontal="center" vertical="center" wrapText="1"/>
      <protection locked="0"/>
    </xf>
    <xf numFmtId="0" fontId="59" fillId="7" borderId="1" xfId="0" applyFont="1" applyFill="1" applyBorder="1" applyAlignment="1" applyProtection="1">
      <alignment horizontal="center" vertical="center" wrapText="1"/>
      <protection locked="0"/>
    </xf>
    <xf numFmtId="0" fontId="60" fillId="7" borderId="12" xfId="0" applyFont="1" applyFill="1" applyBorder="1" applyAlignment="1" applyProtection="1">
      <alignment horizontal="center" vertical="center" wrapText="1"/>
      <protection locked="0"/>
    </xf>
    <xf numFmtId="0" fontId="60" fillId="7" borderId="2" xfId="0" applyFont="1" applyFill="1" applyBorder="1" applyAlignment="1" applyProtection="1">
      <alignment horizontal="center" vertical="center" wrapText="1"/>
      <protection locked="0"/>
    </xf>
    <xf numFmtId="0" fontId="60" fillId="7" borderId="48" xfId="0" applyFont="1" applyFill="1" applyBorder="1" applyAlignment="1" applyProtection="1">
      <alignment horizontal="center" vertical="center" wrapText="1"/>
      <protection locked="0"/>
    </xf>
    <xf numFmtId="0" fontId="60" fillId="7" borderId="14" xfId="0" applyFont="1" applyFill="1" applyBorder="1" applyAlignment="1" applyProtection="1">
      <alignment horizontal="center" vertical="center" wrapText="1"/>
      <protection locked="0"/>
    </xf>
    <xf numFmtId="0" fontId="60" fillId="7" borderId="47" xfId="0" applyFont="1" applyFill="1" applyBorder="1" applyAlignment="1" applyProtection="1">
      <alignment horizontal="center" vertical="center" wrapText="1"/>
      <protection locked="0"/>
    </xf>
    <xf numFmtId="0" fontId="60" fillId="7" borderId="1" xfId="0" applyFont="1" applyFill="1" applyBorder="1" applyAlignment="1" applyProtection="1">
      <alignment horizontal="center" vertical="center" wrapText="1"/>
      <protection locked="0"/>
    </xf>
    <xf numFmtId="0" fontId="61" fillId="7" borderId="14" xfId="0" applyFont="1" applyFill="1" applyBorder="1" applyAlignment="1" applyProtection="1">
      <alignment horizontal="center" vertical="center" wrapText="1"/>
      <protection locked="0"/>
    </xf>
    <xf numFmtId="0" fontId="56" fillId="0" borderId="47" xfId="0" applyFont="1" applyBorder="1" applyAlignment="1" applyProtection="1">
      <alignment horizontal="center" vertical="center" wrapText="1"/>
      <protection locked="0"/>
    </xf>
    <xf numFmtId="0" fontId="56" fillId="0" borderId="1" xfId="0" applyFont="1" applyBorder="1" applyAlignment="1" applyProtection="1">
      <alignment horizontal="center" vertical="center" wrapText="1"/>
      <protection locked="0"/>
    </xf>
    <xf numFmtId="0" fontId="53" fillId="0" borderId="36" xfId="0" applyFont="1" applyBorder="1" applyAlignment="1">
      <alignment horizontal="center"/>
    </xf>
    <xf numFmtId="0" fontId="12" fillId="0" borderId="0" xfId="0" applyFont="1" applyAlignment="1">
      <alignment shrinkToFit="1"/>
    </xf>
    <xf numFmtId="0" fontId="70" fillId="0" borderId="48" xfId="0" applyFont="1" applyBorder="1" applyAlignment="1" applyProtection="1">
      <alignment horizontal="center" vertical="center" wrapText="1"/>
      <protection locked="0"/>
    </xf>
    <xf numFmtId="0" fontId="70" fillId="0" borderId="14" xfId="0" applyFont="1" applyBorder="1" applyAlignment="1" applyProtection="1">
      <alignment horizontal="center" vertical="center" wrapText="1"/>
      <protection locked="0"/>
    </xf>
    <xf numFmtId="0" fontId="72" fillId="0" borderId="14" xfId="0" applyFont="1" applyBorder="1" applyAlignment="1" applyProtection="1">
      <alignment horizontal="center" vertical="center" wrapText="1"/>
      <protection locked="0"/>
    </xf>
    <xf numFmtId="0" fontId="70" fillId="0" borderId="2" xfId="0" applyFont="1" applyBorder="1" applyAlignment="1" applyProtection="1">
      <alignment horizontal="center" vertical="center" wrapText="1"/>
      <protection locked="0"/>
    </xf>
    <xf numFmtId="0" fontId="73" fillId="0" borderId="2" xfId="0" applyFont="1" applyBorder="1" applyAlignment="1" applyProtection="1">
      <alignment horizontal="center" vertical="center" wrapText="1"/>
      <protection locked="0"/>
    </xf>
    <xf numFmtId="0" fontId="72" fillId="0" borderId="47" xfId="0" applyFont="1" applyBorder="1" applyAlignment="1" applyProtection="1">
      <alignment horizontal="center" vertical="center" wrapText="1"/>
      <protection locked="0"/>
    </xf>
    <xf numFmtId="0" fontId="5" fillId="0" borderId="0" xfId="0" quotePrefix="1" applyFont="1" applyAlignment="1">
      <alignment vertical="center" wrapText="1"/>
    </xf>
    <xf numFmtId="0" fontId="5" fillId="0" borderId="18" xfId="0" applyFont="1" applyBorder="1" applyAlignment="1">
      <alignment horizontal="center" vertical="center"/>
    </xf>
    <xf numFmtId="0" fontId="5" fillId="0" borderId="12" xfId="0" applyFont="1" applyBorder="1" applyAlignment="1">
      <alignment horizontal="center" vertical="center" wrapText="1"/>
    </xf>
    <xf numFmtId="0" fontId="5" fillId="0" borderId="0" xfId="0" applyFont="1" applyAlignment="1">
      <alignment vertical="center" wrapText="1"/>
    </xf>
    <xf numFmtId="0" fontId="75" fillId="0" borderId="36" xfId="0" applyFont="1" applyBorder="1" applyAlignment="1">
      <alignment horizontal="center"/>
    </xf>
    <xf numFmtId="0" fontId="76" fillId="0" borderId="36" xfId="0" applyFont="1" applyBorder="1" applyAlignment="1">
      <alignment horizontal="center"/>
    </xf>
    <xf numFmtId="0" fontId="77" fillId="0" borderId="0" xfId="0" applyFont="1" applyAlignment="1">
      <alignment horizontal="center"/>
    </xf>
    <xf numFmtId="0" fontId="78" fillId="0" borderId="36" xfId="0" applyFont="1" applyBorder="1" applyAlignment="1">
      <alignment horizontal="center"/>
    </xf>
    <xf numFmtId="0" fontId="78" fillId="0" borderId="37" xfId="0" applyFont="1" applyBorder="1" applyAlignment="1">
      <alignment horizontal="center"/>
    </xf>
    <xf numFmtId="0" fontId="54" fillId="0" borderId="0" xfId="0" applyFont="1"/>
    <xf numFmtId="0" fontId="72" fillId="0" borderId="2" xfId="0" applyFont="1" applyBorder="1" applyAlignment="1" applyProtection="1">
      <alignment horizontal="center" vertical="center" wrapText="1"/>
      <protection locked="0"/>
    </xf>
    <xf numFmtId="0" fontId="72" fillId="0" borderId="48" xfId="0" applyFont="1" applyBorder="1" applyAlignment="1" applyProtection="1">
      <alignment horizontal="center" vertical="center" wrapText="1"/>
      <protection locked="0"/>
    </xf>
    <xf numFmtId="0" fontId="72" fillId="0" borderId="1" xfId="0" applyFont="1" applyBorder="1" applyAlignment="1" applyProtection="1">
      <alignment horizontal="center" vertical="center" wrapText="1"/>
      <protection locked="0"/>
    </xf>
    <xf numFmtId="0" fontId="72" fillId="0" borderId="12" xfId="0" applyFont="1" applyBorder="1" applyAlignment="1" applyProtection="1">
      <alignment horizontal="center" vertical="center" wrapText="1"/>
      <protection locked="0"/>
    </xf>
    <xf numFmtId="0" fontId="73" fillId="0" borderId="12" xfId="0" applyFont="1" applyBorder="1" applyAlignment="1" applyProtection="1">
      <alignment horizontal="center" vertical="center" wrapText="1"/>
      <protection locked="0"/>
    </xf>
    <xf numFmtId="0" fontId="73" fillId="0" borderId="48" xfId="0" applyFont="1" applyBorder="1" applyAlignment="1" applyProtection="1">
      <alignment horizontal="center" vertical="center" wrapText="1"/>
      <protection locked="0"/>
    </xf>
    <xf numFmtId="0" fontId="73" fillId="0" borderId="14" xfId="0" applyFont="1" applyBorder="1" applyAlignment="1" applyProtection="1">
      <alignment horizontal="center" vertical="center" wrapText="1"/>
      <protection locked="0"/>
    </xf>
    <xf numFmtId="0" fontId="73" fillId="0" borderId="47" xfId="0" applyFont="1" applyBorder="1" applyAlignment="1" applyProtection="1">
      <alignment horizontal="center" vertical="center" wrapText="1"/>
      <protection locked="0"/>
    </xf>
    <xf numFmtId="0" fontId="73" fillId="0" borderId="1" xfId="0" applyFont="1" applyBorder="1" applyAlignment="1" applyProtection="1">
      <alignment horizontal="center" vertical="center" wrapText="1"/>
      <protection locked="0"/>
    </xf>
    <xf numFmtId="0" fontId="5" fillId="0" borderId="0" xfId="0" applyFont="1" applyAlignment="1">
      <alignment horizontal="left"/>
    </xf>
    <xf numFmtId="0" fontId="56" fillId="7" borderId="0" xfId="0" applyFont="1" applyFill="1" applyAlignment="1" applyProtection="1">
      <alignment horizontal="left"/>
      <protection locked="0"/>
    </xf>
    <xf numFmtId="0" fontId="8" fillId="7" borderId="0" xfId="0" applyFont="1" applyFill="1" applyAlignment="1" applyProtection="1">
      <alignment horizontal="left" shrinkToFit="1"/>
      <protection locked="0"/>
    </xf>
    <xf numFmtId="0" fontId="30" fillId="0" borderId="38" xfId="0" applyFont="1" applyBorder="1" applyAlignment="1">
      <alignment horizontal="left" wrapText="1"/>
    </xf>
    <xf numFmtId="0" fontId="30" fillId="0" borderId="0" xfId="0" applyFont="1" applyAlignment="1">
      <alignment horizontal="left" wrapText="1"/>
    </xf>
    <xf numFmtId="0" fontId="18" fillId="7" borderId="38" xfId="0" applyFont="1" applyFill="1" applyBorder="1" applyAlignment="1" applyProtection="1">
      <alignment horizontal="left" wrapText="1"/>
      <protection locked="0"/>
    </xf>
    <xf numFmtId="0" fontId="18" fillId="7" borderId="0" xfId="0" applyFont="1" applyFill="1" applyAlignment="1" applyProtection="1">
      <alignment horizontal="left" wrapText="1"/>
      <protection locked="0"/>
    </xf>
    <xf numFmtId="0" fontId="29" fillId="2" borderId="38" xfId="0" applyFont="1" applyFill="1" applyBorder="1" applyAlignment="1">
      <alignment horizontal="left" wrapText="1"/>
    </xf>
    <xf numFmtId="0" fontId="29" fillId="2" borderId="0" xfId="0" applyFont="1" applyFill="1" applyAlignment="1">
      <alignment horizontal="left" wrapText="1"/>
    </xf>
    <xf numFmtId="0" fontId="62" fillId="7" borderId="38" xfId="0" applyFont="1" applyFill="1" applyBorder="1" applyAlignment="1" applyProtection="1">
      <alignment horizontal="left" wrapText="1" shrinkToFit="1"/>
      <protection locked="0"/>
    </xf>
    <xf numFmtId="0" fontId="62" fillId="7" borderId="0" xfId="0" applyFont="1" applyFill="1" applyAlignment="1" applyProtection="1">
      <alignment horizontal="left" shrinkToFit="1"/>
      <protection locked="0"/>
    </xf>
    <xf numFmtId="0" fontId="62" fillId="7" borderId="38" xfId="0" applyFont="1" applyFill="1" applyBorder="1" applyAlignment="1" applyProtection="1">
      <alignment horizontal="left" shrinkToFit="1"/>
      <protection locked="0"/>
    </xf>
    <xf numFmtId="0" fontId="30" fillId="0" borderId="38" xfId="0" applyFont="1" applyBorder="1" applyAlignment="1">
      <alignment wrapText="1"/>
    </xf>
    <xf numFmtId="0" fontId="18" fillId="0" borderId="0" xfId="0" applyFont="1"/>
    <xf numFmtId="0" fontId="8" fillId="4" borderId="0" xfId="0" applyFont="1" applyFill="1" applyAlignment="1">
      <alignment horizontal="left" shrinkToFit="1"/>
    </xf>
    <xf numFmtId="0" fontId="55" fillId="7" borderId="38" xfId="0" applyFont="1" applyFill="1" applyBorder="1" applyAlignment="1" applyProtection="1">
      <alignment horizontal="left" wrapText="1"/>
      <protection locked="0"/>
    </xf>
    <xf numFmtId="0" fontId="30" fillId="7" borderId="0" xfId="0" applyFont="1" applyFill="1" applyAlignment="1" applyProtection="1">
      <alignment horizontal="left" wrapText="1"/>
      <protection locked="0"/>
    </xf>
    <xf numFmtId="0" fontId="30" fillId="7" borderId="38" xfId="0" applyFont="1" applyFill="1" applyBorder="1" applyAlignment="1" applyProtection="1">
      <alignment horizontal="left" wrapText="1"/>
      <protection locked="0"/>
    </xf>
    <xf numFmtId="0" fontId="57" fillId="7" borderId="0" xfId="0" applyFont="1" applyFill="1" applyAlignment="1" applyProtection="1">
      <alignment horizontal="center"/>
      <protection locked="0"/>
    </xf>
    <xf numFmtId="0" fontId="30" fillId="7" borderId="38" xfId="0" applyFont="1" applyFill="1" applyBorder="1" applyAlignment="1" applyProtection="1">
      <alignment wrapText="1"/>
      <protection locked="0"/>
    </xf>
    <xf numFmtId="0" fontId="30" fillId="7" borderId="0" xfId="0" applyFont="1" applyFill="1" applyAlignment="1" applyProtection="1">
      <alignment wrapText="1"/>
      <protection locked="0"/>
    </xf>
    <xf numFmtId="0" fontId="8" fillId="0" borderId="0" xfId="0" applyFont="1" applyAlignment="1">
      <alignment horizontal="center"/>
    </xf>
    <xf numFmtId="0" fontId="29" fillId="2" borderId="36" xfId="0" applyFont="1" applyFill="1" applyBorder="1" applyAlignment="1">
      <alignment horizontal="center" wrapText="1"/>
    </xf>
    <xf numFmtId="0" fontId="55" fillId="7" borderId="36" xfId="0" applyFont="1" applyFill="1" applyBorder="1" applyAlignment="1" applyProtection="1">
      <alignment horizontal="left" wrapText="1"/>
      <protection locked="0"/>
    </xf>
    <xf numFmtId="0" fontId="30" fillId="7" borderId="36" xfId="0" applyFont="1" applyFill="1" applyBorder="1" applyAlignment="1" applyProtection="1">
      <alignment horizontal="left" wrapText="1"/>
      <protection locked="0"/>
    </xf>
    <xf numFmtId="0" fontId="62" fillId="7" borderId="36" xfId="0" applyFont="1" applyFill="1" applyBorder="1" applyAlignment="1" applyProtection="1">
      <alignment horizontal="center" wrapText="1" shrinkToFit="1"/>
      <protection locked="0"/>
    </xf>
    <xf numFmtId="0" fontId="62" fillId="7" borderId="36" xfId="0" applyFont="1" applyFill="1" applyBorder="1" applyAlignment="1" applyProtection="1">
      <alignment horizontal="center" shrinkToFit="1"/>
      <protection locked="0"/>
    </xf>
    <xf numFmtId="49" fontId="9" fillId="0" borderId="20" xfId="0" applyNumberFormat="1" applyFont="1" applyBorder="1" applyAlignment="1">
      <alignment horizontal="center" vertical="center" wrapText="1"/>
    </xf>
    <xf numFmtId="49" fontId="9" fillId="0" borderId="55" xfId="0" applyNumberFormat="1" applyFont="1" applyBorder="1" applyAlignment="1">
      <alignment horizontal="center" vertical="center" wrapText="1"/>
    </xf>
    <xf numFmtId="49" fontId="9" fillId="0" borderId="50" xfId="0" applyNumberFormat="1" applyFont="1" applyBorder="1" applyAlignment="1">
      <alignment horizontal="center" vertical="center" wrapText="1"/>
    </xf>
    <xf numFmtId="0" fontId="47" fillId="9" borderId="51" xfId="0" applyFont="1" applyFill="1" applyBorder="1" applyAlignment="1" applyProtection="1">
      <alignment horizontal="center" vertical="center" wrapText="1"/>
      <protection locked="0"/>
    </xf>
    <xf numFmtId="0" fontId="47" fillId="9" borderId="25" xfId="0" applyFont="1" applyFill="1" applyBorder="1" applyAlignment="1" applyProtection="1">
      <alignment horizontal="center" vertical="center" wrapText="1"/>
      <protection locked="0"/>
    </xf>
    <xf numFmtId="0" fontId="47" fillId="9" borderId="52" xfId="0" applyFont="1" applyFill="1" applyBorder="1" applyAlignment="1" applyProtection="1">
      <alignment horizontal="center" vertical="center" wrapText="1"/>
      <protection locked="0"/>
    </xf>
    <xf numFmtId="0" fontId="47" fillId="9" borderId="53" xfId="0" applyFont="1" applyFill="1" applyBorder="1" applyAlignment="1" applyProtection="1">
      <alignment horizontal="center" vertical="center" wrapText="1"/>
      <protection locked="0"/>
    </xf>
    <xf numFmtId="0" fontId="47" fillId="9" borderId="23" xfId="0" applyFont="1" applyFill="1" applyBorder="1" applyAlignment="1" applyProtection="1">
      <alignment horizontal="center" vertical="center" wrapText="1"/>
      <protection locked="0"/>
    </xf>
    <xf numFmtId="0" fontId="47" fillId="9" borderId="54" xfId="0" applyFont="1" applyFill="1" applyBorder="1" applyAlignment="1" applyProtection="1">
      <alignment horizontal="center" vertical="center" wrapText="1"/>
      <protection locked="0"/>
    </xf>
    <xf numFmtId="0" fontId="47" fillId="0" borderId="12" xfId="0" applyFont="1" applyBorder="1" applyAlignment="1">
      <alignment horizontal="center" vertical="center" shrinkToFit="1"/>
    </xf>
    <xf numFmtId="0" fontId="47" fillId="0" borderId="22" xfId="0" applyFont="1" applyBorder="1" applyAlignment="1">
      <alignment horizontal="center" vertical="center" shrinkToFit="1"/>
    </xf>
    <xf numFmtId="0" fontId="47" fillId="0" borderId="1" xfId="0" applyFont="1" applyBorder="1" applyAlignment="1">
      <alignment horizontal="center" vertical="center" shrinkToFit="1"/>
    </xf>
    <xf numFmtId="0" fontId="46" fillId="9" borderId="51" xfId="0" applyFont="1" applyFill="1" applyBorder="1" applyAlignment="1" applyProtection="1">
      <alignment horizontal="center" vertical="center" wrapText="1"/>
      <protection locked="0"/>
    </xf>
    <xf numFmtId="0" fontId="46" fillId="9" borderId="25" xfId="0" applyFont="1" applyFill="1" applyBorder="1" applyAlignment="1" applyProtection="1">
      <alignment horizontal="center" vertical="center" wrapText="1"/>
      <protection locked="0"/>
    </xf>
    <xf numFmtId="0" fontId="46" fillId="9" borderId="52" xfId="0" applyFont="1" applyFill="1" applyBorder="1" applyAlignment="1" applyProtection="1">
      <alignment horizontal="center" vertical="center" wrapText="1"/>
      <protection locked="0"/>
    </xf>
    <xf numFmtId="0" fontId="46" fillId="9" borderId="53" xfId="0" applyFont="1" applyFill="1" applyBorder="1" applyAlignment="1" applyProtection="1">
      <alignment horizontal="center" vertical="center" wrapText="1"/>
      <protection locked="0"/>
    </xf>
    <xf numFmtId="0" fontId="46" fillId="9" borderId="23" xfId="0" applyFont="1" applyFill="1" applyBorder="1" applyAlignment="1" applyProtection="1">
      <alignment horizontal="center" vertical="center" wrapText="1"/>
      <protection locked="0"/>
    </xf>
    <xf numFmtId="0" fontId="46" fillId="9" borderId="54" xfId="0" applyFont="1" applyFill="1" applyBorder="1" applyAlignment="1" applyProtection="1">
      <alignment horizontal="center" vertical="center" wrapText="1"/>
      <protection locked="0"/>
    </xf>
    <xf numFmtId="0" fontId="3" fillId="7" borderId="0" xfId="0" applyFont="1" applyFill="1" applyAlignment="1" applyProtection="1">
      <alignment horizontal="left" wrapText="1"/>
      <protection locked="0"/>
    </xf>
    <xf numFmtId="0" fontId="3" fillId="7" borderId="0" xfId="0" applyFont="1" applyFill="1" applyAlignment="1" applyProtection="1">
      <alignment horizontal="left"/>
      <protection locked="0"/>
    </xf>
    <xf numFmtId="0" fontId="3" fillId="0" borderId="60" xfId="0" applyFont="1" applyBorder="1" applyAlignment="1">
      <alignment vertical="center"/>
    </xf>
    <xf numFmtId="0" fontId="3" fillId="0" borderId="61" xfId="0" applyFont="1" applyBorder="1" applyAlignment="1">
      <alignment vertical="center"/>
    </xf>
    <xf numFmtId="0" fontId="5" fillId="0" borderId="0" xfId="0" applyFont="1" applyAlignment="1">
      <alignment vertical="center" wrapText="1"/>
    </xf>
    <xf numFmtId="0" fontId="5" fillId="0" borderId="0" xfId="0" quotePrefix="1" applyFont="1" applyAlignment="1">
      <alignment vertical="center" wrapText="1"/>
    </xf>
    <xf numFmtId="0" fontId="5" fillId="0" borderId="11" xfId="0" applyFont="1" applyBorder="1" applyAlignment="1">
      <alignment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xf>
    <xf numFmtId="0" fontId="5" fillId="0" borderId="22" xfId="0" applyFont="1" applyBorder="1" applyAlignment="1">
      <alignment horizontal="center" vertical="center"/>
    </xf>
    <xf numFmtId="0" fontId="5" fillId="0" borderId="1" xfId="0" applyFont="1" applyBorder="1" applyAlignment="1">
      <alignment horizontal="center" vertical="center"/>
    </xf>
    <xf numFmtId="0" fontId="3" fillId="0" borderId="60" xfId="0" applyFont="1" applyBorder="1" applyAlignment="1">
      <alignment horizontal="center" vertical="center"/>
    </xf>
    <xf numFmtId="0" fontId="3" fillId="0" borderId="5" xfId="0" applyFont="1" applyBorder="1" applyAlignment="1">
      <alignment horizontal="center" vertical="center"/>
    </xf>
    <xf numFmtId="49" fontId="5" fillId="0" borderId="20" xfId="0" applyNumberFormat="1" applyFont="1" applyBorder="1" applyAlignment="1">
      <alignment horizontal="center" vertical="center" wrapText="1"/>
    </xf>
    <xf numFmtId="49" fontId="5" fillId="0" borderId="50" xfId="0" applyNumberFormat="1" applyFont="1" applyBorder="1" applyAlignment="1">
      <alignment horizontal="center" vertical="center" wrapText="1"/>
    </xf>
    <xf numFmtId="0" fontId="5" fillId="0" borderId="24" xfId="0" applyFont="1" applyBorder="1" applyAlignment="1">
      <alignment horizontal="center" vertical="center"/>
    </xf>
    <xf numFmtId="0" fontId="5" fillId="0" borderId="21" xfId="0" applyFont="1" applyBorder="1" applyAlignment="1">
      <alignment horizontal="center" vertical="center"/>
    </xf>
    <xf numFmtId="0" fontId="3" fillId="0" borderId="21" xfId="0" applyFont="1" applyBorder="1" applyAlignment="1">
      <alignment horizontal="center" vertical="center"/>
    </xf>
    <xf numFmtId="0" fontId="3" fillId="0" borderId="3" xfId="0" applyFont="1" applyBorder="1" applyAlignment="1">
      <alignment horizontal="center" vertical="center"/>
    </xf>
    <xf numFmtId="0" fontId="15" fillId="0" borderId="24" xfId="0" applyFont="1" applyBorder="1" applyAlignment="1">
      <alignment horizontal="center" vertical="center"/>
    </xf>
    <xf numFmtId="0" fontId="15" fillId="0" borderId="21" xfId="0" applyFont="1" applyBorder="1" applyAlignment="1">
      <alignment horizontal="center" vertical="center"/>
    </xf>
    <xf numFmtId="0" fontId="15" fillId="0" borderId="3" xfId="0" applyFont="1" applyBorder="1" applyAlignment="1">
      <alignment horizontal="center" vertical="center"/>
    </xf>
    <xf numFmtId="0" fontId="3" fillId="0" borderId="24"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center"/>
    </xf>
    <xf numFmtId="3" fontId="3" fillId="0" borderId="21" xfId="0" applyNumberFormat="1" applyFont="1" applyBorder="1" applyAlignment="1">
      <alignment horizontal="center" vertical="center"/>
    </xf>
    <xf numFmtId="3" fontId="3" fillId="0" borderId="3" xfId="0" applyNumberFormat="1" applyFont="1" applyBorder="1" applyAlignment="1">
      <alignment horizontal="center" vertical="center"/>
    </xf>
    <xf numFmtId="0" fontId="5" fillId="0" borderId="49" xfId="0" applyFont="1" applyBorder="1" applyAlignment="1">
      <alignment horizontal="center" vertical="center"/>
    </xf>
    <xf numFmtId="0" fontId="8" fillId="0" borderId="56" xfId="0" applyFont="1" applyBorder="1" applyAlignment="1">
      <alignment horizontal="center" vertical="center"/>
    </xf>
    <xf numFmtId="0" fontId="8" fillId="0" borderId="4" xfId="0" applyFont="1" applyBorder="1" applyAlignment="1">
      <alignment horizontal="center" vertical="center"/>
    </xf>
    <xf numFmtId="0" fontId="3" fillId="0" borderId="70" xfId="0" quotePrefix="1" applyFont="1" applyBorder="1" applyAlignment="1">
      <alignment horizontal="center" vertical="center" wrapText="1" shrinkToFit="1"/>
    </xf>
    <xf numFmtId="0" fontId="3" fillId="0" borderId="71" xfId="0" quotePrefix="1" applyFont="1" applyBorder="1" applyAlignment="1">
      <alignment horizontal="center" vertical="center" wrapText="1" shrinkToFit="1"/>
    </xf>
    <xf numFmtId="0" fontId="3" fillId="0" borderId="72" xfId="0" quotePrefix="1" applyFont="1" applyBorder="1" applyAlignment="1">
      <alignment horizontal="center" vertical="center" wrapText="1" shrinkToFit="1"/>
    </xf>
    <xf numFmtId="0" fontId="2" fillId="0" borderId="0" xfId="0" applyFont="1" applyAlignment="1">
      <alignment horizontal="center" vertical="center"/>
    </xf>
    <xf numFmtId="0" fontId="8" fillId="0" borderId="51" xfId="0" applyFont="1" applyBorder="1" applyAlignment="1">
      <alignment horizontal="center" vertical="center"/>
    </xf>
    <xf numFmtId="0" fontId="8" fillId="0" borderId="25" xfId="0" applyFont="1" applyBorder="1" applyAlignment="1">
      <alignment horizontal="center" vertical="center"/>
    </xf>
    <xf numFmtId="0" fontId="46" fillId="7" borderId="51" xfId="0" applyFont="1" applyFill="1" applyBorder="1" applyAlignment="1" applyProtection="1">
      <alignment horizontal="center" vertical="center" wrapText="1"/>
      <protection locked="0"/>
    </xf>
    <xf numFmtId="0" fontId="46" fillId="7" borderId="25" xfId="0" applyFont="1" applyFill="1" applyBorder="1" applyAlignment="1" applyProtection="1">
      <alignment horizontal="center" vertical="center" wrapText="1"/>
      <protection locked="0"/>
    </xf>
    <xf numFmtId="0" fontId="46" fillId="7" borderId="52" xfId="0" applyFont="1" applyFill="1" applyBorder="1" applyAlignment="1" applyProtection="1">
      <alignment horizontal="center" vertical="center" wrapText="1"/>
      <protection locked="0"/>
    </xf>
    <xf numFmtId="0" fontId="46" fillId="7" borderId="53" xfId="0" applyFont="1" applyFill="1" applyBorder="1" applyAlignment="1" applyProtection="1">
      <alignment horizontal="center" vertical="center" wrapText="1"/>
      <protection locked="0"/>
    </xf>
    <xf numFmtId="0" fontId="46" fillId="7" borderId="23" xfId="0" applyFont="1" applyFill="1" applyBorder="1" applyAlignment="1" applyProtection="1">
      <alignment horizontal="center" vertical="center" wrapText="1"/>
      <protection locked="0"/>
    </xf>
    <xf numFmtId="0" fontId="46" fillId="7" borderId="54" xfId="0" applyFont="1" applyFill="1" applyBorder="1" applyAlignment="1" applyProtection="1">
      <alignment horizontal="center" vertical="center" wrapText="1"/>
      <protection locked="0"/>
    </xf>
    <xf numFmtId="0" fontId="3" fillId="0" borderId="56" xfId="0" applyFont="1" applyBorder="1" applyAlignment="1">
      <alignment horizontal="center" vertical="center"/>
    </xf>
    <xf numFmtId="0" fontId="3" fillId="0" borderId="4" xfId="0" applyFont="1" applyBorder="1" applyAlignment="1">
      <alignment horizontal="center" vertical="center"/>
    </xf>
    <xf numFmtId="0" fontId="3" fillId="0" borderId="59" xfId="0" applyFont="1" applyBorder="1" applyAlignment="1">
      <alignment horizontal="center" vertical="center"/>
    </xf>
    <xf numFmtId="1" fontId="3" fillId="0" borderId="21" xfId="0" applyNumberFormat="1" applyFont="1" applyBorder="1" applyAlignment="1">
      <alignment horizontal="center" vertical="center"/>
    </xf>
    <xf numFmtId="1" fontId="3" fillId="0" borderId="3" xfId="0" applyNumberFormat="1" applyFont="1" applyBorder="1" applyAlignment="1">
      <alignment horizontal="center" vertical="center"/>
    </xf>
    <xf numFmtId="0" fontId="5" fillId="0" borderId="18"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3" fillId="0" borderId="22" xfId="0" applyFont="1" applyBorder="1" applyAlignment="1">
      <alignment horizontal="center" vertical="center"/>
    </xf>
    <xf numFmtId="0" fontId="3" fillId="0" borderId="1" xfId="0" applyFont="1" applyBorder="1" applyAlignment="1">
      <alignment horizontal="center" vertical="center"/>
    </xf>
    <xf numFmtId="0" fontId="10" fillId="9" borderId="51"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0" fontId="10" fillId="9" borderId="52" xfId="0" applyFont="1" applyFill="1" applyBorder="1" applyAlignment="1" applyProtection="1">
      <alignment horizontal="center" vertical="center" wrapText="1"/>
      <protection locked="0"/>
    </xf>
    <xf numFmtId="0" fontId="10" fillId="9" borderId="53" xfId="0" applyFont="1" applyFill="1" applyBorder="1" applyAlignment="1" applyProtection="1">
      <alignment horizontal="center" vertical="center" wrapText="1"/>
      <protection locked="0"/>
    </xf>
    <xf numFmtId="0" fontId="10" fillId="9" borderId="23" xfId="0" applyFont="1" applyFill="1" applyBorder="1" applyAlignment="1" applyProtection="1">
      <alignment horizontal="center" vertical="center" wrapText="1"/>
      <protection locked="0"/>
    </xf>
    <xf numFmtId="0" fontId="10" fillId="9" borderId="54" xfId="0" applyFont="1" applyFill="1" applyBorder="1" applyAlignment="1" applyProtection="1">
      <alignment horizontal="center" vertical="center" wrapText="1"/>
      <protection locked="0"/>
    </xf>
    <xf numFmtId="0" fontId="10" fillId="0" borderId="12" xfId="0" applyFont="1" applyBorder="1" applyAlignment="1">
      <alignment horizontal="center" vertical="center" shrinkToFit="1"/>
    </xf>
    <xf numFmtId="0" fontId="10" fillId="0" borderId="22" xfId="0" applyFont="1" applyBorder="1" applyAlignment="1">
      <alignment horizontal="center" vertical="center" shrinkToFit="1"/>
    </xf>
    <xf numFmtId="0" fontId="10" fillId="0" borderId="1" xfId="0" applyFont="1" applyBorder="1" applyAlignment="1">
      <alignment horizontal="center" vertical="center" shrinkToFit="1"/>
    </xf>
    <xf numFmtId="0" fontId="71" fillId="7" borderId="51" xfId="0" applyFont="1" applyFill="1" applyBorder="1" applyAlignment="1" applyProtection="1">
      <alignment horizontal="center" vertical="center" wrapText="1"/>
      <protection locked="0"/>
    </xf>
    <xf numFmtId="0" fontId="71" fillId="7" borderId="25" xfId="0" applyFont="1" applyFill="1" applyBorder="1" applyAlignment="1" applyProtection="1">
      <alignment horizontal="center" vertical="center" wrapText="1"/>
      <protection locked="0"/>
    </xf>
    <xf numFmtId="0" fontId="71" fillId="7" borderId="52" xfId="0" applyFont="1" applyFill="1" applyBorder="1" applyAlignment="1" applyProtection="1">
      <alignment horizontal="center" vertical="center" wrapText="1"/>
      <protection locked="0"/>
    </xf>
    <xf numFmtId="0" fontId="71" fillId="7" borderId="53" xfId="0" applyFont="1" applyFill="1" applyBorder="1" applyAlignment="1" applyProtection="1">
      <alignment horizontal="center" vertical="center" wrapText="1"/>
      <protection locked="0"/>
    </xf>
    <xf numFmtId="0" fontId="71" fillId="7" borderId="23" xfId="0" applyFont="1" applyFill="1" applyBorder="1" applyAlignment="1" applyProtection="1">
      <alignment horizontal="center" vertical="center" wrapText="1"/>
      <protection locked="0"/>
    </xf>
    <xf numFmtId="0" fontId="71" fillId="7" borderId="54" xfId="0" applyFont="1" applyFill="1" applyBorder="1" applyAlignment="1" applyProtection="1">
      <alignment horizontal="center" vertical="center" wrapText="1"/>
      <protection locked="0"/>
    </xf>
    <xf numFmtId="0" fontId="51" fillId="0" borderId="12" xfId="0" applyFont="1" applyBorder="1" applyAlignment="1">
      <alignment horizontal="center" vertical="center" shrinkToFit="1"/>
    </xf>
    <xf numFmtId="0" fontId="51" fillId="0" borderId="22" xfId="0" applyFont="1" applyBorder="1" applyAlignment="1">
      <alignment horizontal="center" vertical="center" shrinkToFit="1"/>
    </xf>
    <xf numFmtId="0" fontId="51" fillId="0" borderId="1" xfId="0" applyFont="1" applyBorder="1" applyAlignment="1">
      <alignment horizontal="center" vertical="center" shrinkToFit="1"/>
    </xf>
    <xf numFmtId="0" fontId="51" fillId="0" borderId="12"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1" xfId="0" applyFont="1" applyBorder="1" applyAlignment="1">
      <alignment horizontal="center" vertical="center" wrapText="1"/>
    </xf>
    <xf numFmtId="0" fontId="3" fillId="6" borderId="39" xfId="0" applyFont="1" applyFill="1" applyBorder="1" applyAlignment="1">
      <alignment horizontal="left"/>
    </xf>
    <xf numFmtId="0" fontId="5" fillId="6" borderId="69" xfId="0" applyFont="1" applyFill="1" applyBorder="1" applyAlignment="1">
      <alignment horizontal="left"/>
    </xf>
    <xf numFmtId="0" fontId="5" fillId="6" borderId="68" xfId="0" applyFont="1" applyFill="1" applyBorder="1" applyAlignment="1">
      <alignment horizontal="left"/>
    </xf>
    <xf numFmtId="0" fontId="5" fillId="0" borderId="36" xfId="0" applyFont="1" applyBorder="1" applyAlignment="1">
      <alignment horizontal="center"/>
    </xf>
    <xf numFmtId="0" fontId="5" fillId="11" borderId="36" xfId="0" applyFont="1" applyFill="1" applyBorder="1" applyAlignment="1">
      <alignment horizontal="center"/>
    </xf>
    <xf numFmtId="0" fontId="3" fillId="6" borderId="69" xfId="0" applyFont="1" applyFill="1" applyBorder="1" applyAlignment="1">
      <alignment horizontal="left"/>
    </xf>
    <xf numFmtId="0" fontId="3" fillId="6" borderId="68" xfId="0" applyFont="1" applyFill="1" applyBorder="1" applyAlignment="1">
      <alignment horizontal="left"/>
    </xf>
    <xf numFmtId="0" fontId="28" fillId="8" borderId="0" xfId="0" applyFont="1" applyFill="1" applyAlignment="1">
      <alignment horizontal="center"/>
    </xf>
    <xf numFmtId="0" fontId="5" fillId="0" borderId="0" xfId="0" applyFont="1" applyAlignment="1">
      <alignment horizontal="center"/>
    </xf>
    <xf numFmtId="0" fontId="69" fillId="9" borderId="51" xfId="0" applyFont="1" applyFill="1" applyBorder="1" applyAlignment="1" applyProtection="1">
      <alignment horizontal="center" vertical="center" wrapText="1"/>
      <protection locked="0"/>
    </xf>
    <xf numFmtId="0" fontId="69" fillId="9" borderId="25" xfId="0" applyFont="1" applyFill="1" applyBorder="1" applyAlignment="1" applyProtection="1">
      <alignment horizontal="center" vertical="center" wrapText="1"/>
      <protection locked="0"/>
    </xf>
    <xf numFmtId="0" fontId="69" fillId="9" borderId="52" xfId="0" applyFont="1" applyFill="1" applyBorder="1" applyAlignment="1" applyProtection="1">
      <alignment horizontal="center" vertical="center" wrapText="1"/>
      <protection locked="0"/>
    </xf>
    <xf numFmtId="0" fontId="69" fillId="9" borderId="53" xfId="0" applyFont="1" applyFill="1" applyBorder="1" applyAlignment="1" applyProtection="1">
      <alignment horizontal="center" vertical="center" wrapText="1"/>
      <protection locked="0"/>
    </xf>
    <xf numFmtId="0" fontId="69" fillId="9" borderId="23" xfId="0" applyFont="1" applyFill="1" applyBorder="1" applyAlignment="1" applyProtection="1">
      <alignment horizontal="center" vertical="center" wrapText="1"/>
      <protection locked="0"/>
    </xf>
    <xf numFmtId="0" fontId="69" fillId="9" borderId="54" xfId="0" applyFont="1" applyFill="1" applyBorder="1" applyAlignment="1" applyProtection="1">
      <alignment horizontal="center" vertical="center" wrapText="1"/>
      <protection locked="0"/>
    </xf>
    <xf numFmtId="0" fontId="73" fillId="7" borderId="51" xfId="0" applyFont="1" applyFill="1" applyBorder="1" applyAlignment="1" applyProtection="1">
      <alignment horizontal="center" vertical="center" wrapText="1"/>
      <protection locked="0"/>
    </xf>
    <xf numFmtId="0" fontId="73" fillId="7" borderId="25" xfId="0" applyFont="1" applyFill="1" applyBorder="1" applyAlignment="1" applyProtection="1">
      <alignment horizontal="center" vertical="center" wrapText="1"/>
      <protection locked="0"/>
    </xf>
    <xf numFmtId="0" fontId="73" fillId="7" borderId="52" xfId="0" applyFont="1" applyFill="1" applyBorder="1" applyAlignment="1" applyProtection="1">
      <alignment horizontal="center" vertical="center" wrapText="1"/>
      <protection locked="0"/>
    </xf>
    <xf numFmtId="0" fontId="73" fillId="7" borderId="53" xfId="0" applyFont="1" applyFill="1" applyBorder="1" applyAlignment="1" applyProtection="1">
      <alignment horizontal="center" vertical="center" wrapText="1"/>
      <protection locked="0"/>
    </xf>
    <xf numFmtId="0" fontId="73" fillId="7" borderId="23" xfId="0" applyFont="1" applyFill="1" applyBorder="1" applyAlignment="1" applyProtection="1">
      <alignment horizontal="center" vertical="center" wrapText="1"/>
      <protection locked="0"/>
    </xf>
    <xf numFmtId="0" fontId="73" fillId="7" borderId="54" xfId="0" applyFont="1" applyFill="1" applyBorder="1" applyAlignment="1" applyProtection="1">
      <alignment horizontal="center" vertical="center" wrapText="1"/>
      <protection locked="0"/>
    </xf>
    <xf numFmtId="0" fontId="59" fillId="9" borderId="51" xfId="0" applyFont="1" applyFill="1" applyBorder="1" applyAlignment="1" applyProtection="1">
      <alignment horizontal="center" vertical="center" wrapText="1"/>
      <protection locked="0"/>
    </xf>
    <xf numFmtId="0" fontId="59" fillId="9" borderId="25" xfId="0" applyFont="1" applyFill="1" applyBorder="1" applyAlignment="1" applyProtection="1">
      <alignment horizontal="center" vertical="center" wrapText="1"/>
      <protection locked="0"/>
    </xf>
    <xf numFmtId="0" fontId="59" fillId="9" borderId="52" xfId="0" applyFont="1" applyFill="1" applyBorder="1" applyAlignment="1" applyProtection="1">
      <alignment horizontal="center" vertical="center" wrapText="1"/>
      <protection locked="0"/>
    </xf>
    <xf numFmtId="0" fontId="59" fillId="9" borderId="53" xfId="0" applyFont="1" applyFill="1" applyBorder="1" applyAlignment="1" applyProtection="1">
      <alignment horizontal="center" vertical="center" wrapText="1"/>
      <protection locked="0"/>
    </xf>
    <xf numFmtId="0" fontId="59" fillId="9" borderId="23" xfId="0" applyFont="1" applyFill="1" applyBorder="1" applyAlignment="1" applyProtection="1">
      <alignment horizontal="center" vertical="center" wrapText="1"/>
      <protection locked="0"/>
    </xf>
    <xf numFmtId="0" fontId="59" fillId="9" borderId="54" xfId="0" applyFont="1" applyFill="1" applyBorder="1" applyAlignment="1" applyProtection="1">
      <alignment horizontal="center" vertical="center" wrapText="1"/>
      <protection locked="0"/>
    </xf>
    <xf numFmtId="0" fontId="9" fillId="7" borderId="51" xfId="0" applyFont="1" applyFill="1" applyBorder="1" applyAlignment="1" applyProtection="1">
      <alignment horizontal="center" vertical="center" wrapText="1"/>
      <protection locked="0"/>
    </xf>
    <xf numFmtId="0" fontId="9" fillId="7" borderId="25" xfId="0" applyFont="1" applyFill="1" applyBorder="1" applyAlignment="1" applyProtection="1">
      <alignment horizontal="center" vertical="center" wrapText="1"/>
      <protection locked="0"/>
    </xf>
    <xf numFmtId="0" fontId="9" fillId="7" borderId="52" xfId="0" applyFont="1" applyFill="1" applyBorder="1" applyAlignment="1" applyProtection="1">
      <alignment horizontal="center" vertical="center" wrapText="1"/>
      <protection locked="0"/>
    </xf>
    <xf numFmtId="0" fontId="9" fillId="7" borderId="53" xfId="0" applyFont="1" applyFill="1" applyBorder="1" applyAlignment="1" applyProtection="1">
      <alignment horizontal="center" vertical="center" wrapText="1"/>
      <protection locked="0"/>
    </xf>
    <xf numFmtId="0" fontId="9" fillId="7" borderId="23" xfId="0" applyFont="1" applyFill="1" applyBorder="1" applyAlignment="1" applyProtection="1">
      <alignment horizontal="center" vertical="center" wrapText="1"/>
      <protection locked="0"/>
    </xf>
    <xf numFmtId="0" fontId="9" fillId="7" borderId="54" xfId="0" applyFont="1" applyFill="1" applyBorder="1" applyAlignment="1" applyProtection="1">
      <alignment horizontal="center" vertical="center" wrapText="1"/>
      <protection locked="0"/>
    </xf>
    <xf numFmtId="0" fontId="9" fillId="9" borderId="51" xfId="0" applyFont="1" applyFill="1" applyBorder="1" applyAlignment="1" applyProtection="1">
      <alignment horizontal="center" vertical="center" wrapText="1"/>
      <protection locked="0"/>
    </xf>
    <xf numFmtId="0" fontId="9" fillId="9" borderId="25" xfId="0" applyFont="1" applyFill="1" applyBorder="1" applyAlignment="1" applyProtection="1">
      <alignment horizontal="center" vertical="center" wrapText="1"/>
      <protection locked="0"/>
    </xf>
    <xf numFmtId="0" fontId="9" fillId="9" borderId="52" xfId="0" applyFont="1" applyFill="1" applyBorder="1" applyAlignment="1" applyProtection="1">
      <alignment horizontal="center" vertical="center" wrapText="1"/>
      <protection locked="0"/>
    </xf>
    <xf numFmtId="0" fontId="9" fillId="9" borderId="53" xfId="0" applyFont="1" applyFill="1" applyBorder="1" applyAlignment="1" applyProtection="1">
      <alignment horizontal="center" vertical="center" wrapText="1"/>
      <protection locked="0"/>
    </xf>
    <xf numFmtId="0" fontId="9" fillId="9" borderId="23" xfId="0" applyFont="1" applyFill="1" applyBorder="1" applyAlignment="1" applyProtection="1">
      <alignment horizontal="center" vertical="center" wrapText="1"/>
      <protection locked="0"/>
    </xf>
    <xf numFmtId="0" fontId="9" fillId="9" borderId="54" xfId="0" applyFont="1" applyFill="1" applyBorder="1" applyAlignment="1" applyProtection="1">
      <alignment horizontal="center" vertical="center" wrapText="1"/>
      <protection locked="0"/>
    </xf>
    <xf numFmtId="0" fontId="2" fillId="0" borderId="60" xfId="0" applyFont="1" applyBorder="1" applyAlignment="1">
      <alignment horizontal="center" vertical="center"/>
    </xf>
    <xf numFmtId="0" fontId="5" fillId="4" borderId="12"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1" xfId="0" applyFont="1" applyFill="1" applyBorder="1" applyAlignment="1">
      <alignment horizontal="center" vertical="center"/>
    </xf>
    <xf numFmtId="0" fontId="3" fillId="4" borderId="21" xfId="0" applyFont="1" applyFill="1" applyBorder="1" applyAlignment="1">
      <alignment horizontal="center" vertical="center"/>
    </xf>
    <xf numFmtId="0" fontId="3" fillId="4" borderId="3"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3" xfId="0" applyFont="1" applyFill="1" applyBorder="1" applyAlignment="1">
      <alignment horizontal="center" vertical="center"/>
    </xf>
    <xf numFmtId="0" fontId="3" fillId="4" borderId="22" xfId="0" applyFont="1" applyFill="1" applyBorder="1" applyAlignment="1">
      <alignment horizontal="center" vertical="center"/>
    </xf>
    <xf numFmtId="0" fontId="3" fillId="4" borderId="1"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21" xfId="0" applyFont="1" applyFill="1" applyBorder="1" applyAlignment="1">
      <alignment horizontal="center" vertical="center"/>
    </xf>
    <xf numFmtId="0" fontId="3" fillId="4" borderId="24" xfId="0" applyFont="1" applyFill="1" applyBorder="1" applyAlignment="1">
      <alignment horizontal="center" vertical="center"/>
    </xf>
    <xf numFmtId="0" fontId="5" fillId="4" borderId="49" xfId="0" applyFont="1" applyFill="1" applyBorder="1" applyAlignment="1">
      <alignment horizontal="center" vertical="center"/>
    </xf>
    <xf numFmtId="49" fontId="5" fillId="4" borderId="20" xfId="0" applyNumberFormat="1" applyFont="1" applyFill="1" applyBorder="1" applyAlignment="1">
      <alignment horizontal="center" vertical="center" wrapText="1"/>
    </xf>
    <xf numFmtId="49" fontId="5" fillId="4" borderId="50" xfId="0" applyNumberFormat="1" applyFont="1" applyFill="1" applyBorder="1" applyAlignment="1">
      <alignment horizontal="center" vertical="center" wrapText="1"/>
    </xf>
    <xf numFmtId="164" fontId="3" fillId="4" borderId="21" xfId="0" applyNumberFormat="1" applyFont="1" applyFill="1" applyBorder="1" applyAlignment="1">
      <alignment horizontal="center" vertical="center"/>
    </xf>
    <xf numFmtId="0" fontId="46" fillId="7" borderId="51" xfId="0" applyFont="1" applyFill="1" applyBorder="1" applyAlignment="1" applyProtection="1">
      <alignment horizontal="center" vertical="center" shrinkToFit="1"/>
      <protection locked="0"/>
    </xf>
    <xf numFmtId="0" fontId="46" fillId="7" borderId="25" xfId="0" applyFont="1" applyFill="1" applyBorder="1" applyAlignment="1" applyProtection="1">
      <alignment horizontal="center" vertical="center" shrinkToFit="1"/>
      <protection locked="0"/>
    </xf>
    <xf numFmtId="0" fontId="46" fillId="7" borderId="52" xfId="0" applyFont="1" applyFill="1" applyBorder="1" applyAlignment="1" applyProtection="1">
      <alignment horizontal="center" vertical="center" shrinkToFit="1"/>
      <protection locked="0"/>
    </xf>
    <xf numFmtId="0" fontId="46" fillId="7" borderId="53" xfId="0" applyFont="1" applyFill="1" applyBorder="1" applyAlignment="1" applyProtection="1">
      <alignment horizontal="center" vertical="center" shrinkToFit="1"/>
      <protection locked="0"/>
    </xf>
    <xf numFmtId="0" fontId="46" fillId="7" borderId="23" xfId="0" applyFont="1" applyFill="1" applyBorder="1" applyAlignment="1" applyProtection="1">
      <alignment horizontal="center" vertical="center" shrinkToFit="1"/>
      <protection locked="0"/>
    </xf>
    <xf numFmtId="0" fontId="46" fillId="7" borderId="54" xfId="0" applyFont="1" applyFill="1" applyBorder="1" applyAlignment="1" applyProtection="1">
      <alignment horizontal="center" vertical="center" shrinkToFit="1"/>
      <protection locked="0"/>
    </xf>
    <xf numFmtId="0" fontId="24" fillId="7" borderId="0" xfId="0" applyFont="1" applyFill="1" applyAlignment="1" applyProtection="1">
      <alignment horizontal="left"/>
      <protection locked="0"/>
    </xf>
    <xf numFmtId="0" fontId="22" fillId="2" borderId="38" xfId="0" applyFont="1" applyFill="1" applyBorder="1" applyAlignment="1">
      <alignment wrapText="1"/>
    </xf>
    <xf numFmtId="0" fontId="23" fillId="2" borderId="0" xfId="0" applyFont="1" applyFill="1"/>
    <xf numFmtId="0" fontId="22" fillId="2" borderId="0" xfId="0" applyFont="1" applyFill="1" applyAlignment="1">
      <alignment wrapText="1"/>
    </xf>
    <xf numFmtId="0" fontId="24" fillId="0" borderId="62" xfId="0" applyFont="1" applyBorder="1" applyAlignment="1">
      <alignment horizontal="center" vertical="center"/>
    </xf>
    <xf numFmtId="0" fontId="0" fillId="0" borderId="43" xfId="0" applyBorder="1" applyAlignment="1">
      <alignment horizontal="center" vertical="center"/>
    </xf>
    <xf numFmtId="0" fontId="24" fillId="0" borderId="41" xfId="0" applyFont="1" applyBorder="1"/>
    <xf numFmtId="0" fontId="0" fillId="0" borderId="63" xfId="0" applyBorder="1"/>
    <xf numFmtId="0" fontId="24" fillId="0" borderId="0" xfId="0" applyFont="1" applyAlignment="1">
      <alignment wrapText="1"/>
    </xf>
    <xf numFmtId="0" fontId="0" fillId="0" borderId="0" xfId="0" applyAlignment="1">
      <alignment wrapText="1"/>
    </xf>
    <xf numFmtId="0" fontId="24" fillId="0" borderId="64" xfId="0" applyFont="1" applyBorder="1" applyAlignment="1">
      <alignment horizontal="center" vertical="center"/>
    </xf>
    <xf numFmtId="0" fontId="0" fillId="0" borderId="34" xfId="0" applyBorder="1" applyAlignment="1">
      <alignment horizontal="center" vertical="center"/>
    </xf>
    <xf numFmtId="0" fontId="24" fillId="0" borderId="64" xfId="0" applyFont="1" applyBorder="1"/>
    <xf numFmtId="0" fontId="0" fillId="0" borderId="65" xfId="0" applyBorder="1"/>
    <xf numFmtId="0" fontId="0" fillId="0" borderId="66" xfId="0" applyBorder="1"/>
    <xf numFmtId="0" fontId="24" fillId="0" borderId="41" xfId="0" applyFont="1" applyBorder="1" applyAlignment="1">
      <alignment horizontal="center"/>
    </xf>
    <xf numFmtId="0" fontId="0" fillId="0" borderId="63" xfId="0" applyBorder="1" applyAlignment="1">
      <alignment horizontal="center"/>
    </xf>
    <xf numFmtId="0" fontId="0" fillId="0" borderId="67" xfId="0" applyBorder="1" applyAlignment="1">
      <alignment horizontal="center"/>
    </xf>
    <xf numFmtId="0" fontId="24" fillId="0" borderId="64" xfId="0" applyFont="1" applyBorder="1" applyAlignment="1">
      <alignment horizontal="center"/>
    </xf>
    <xf numFmtId="0" fontId="24" fillId="0" borderId="66" xfId="0" applyFont="1" applyBorder="1" applyAlignment="1">
      <alignment horizontal="center"/>
    </xf>
    <xf numFmtId="0" fontId="24" fillId="0" borderId="0" xfId="0" applyFont="1" applyAlignment="1">
      <alignment horizontal="left" shrinkToFit="1"/>
    </xf>
  </cellXfs>
  <cellStyles count="2">
    <cellStyle name="Good" xfId="1" builtinId="26"/>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E1FFE1"/>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2060"/>
      <color rgb="FF0000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16</xdr:col>
      <xdr:colOff>19050</xdr:colOff>
      <xdr:row>2</xdr:row>
      <xdr:rowOff>28575</xdr:rowOff>
    </xdr:from>
    <xdr:to>
      <xdr:col>23</xdr:col>
      <xdr:colOff>0</xdr:colOff>
      <xdr:row>7</xdr:row>
      <xdr:rowOff>38100</xdr:rowOff>
    </xdr:to>
    <xdr:pic>
      <xdr:nvPicPr>
        <xdr:cNvPr id="2610" name="Picture 1">
          <a:extLst>
            <a:ext uri="{FF2B5EF4-FFF2-40B4-BE49-F238E27FC236}">
              <a16:creationId xmlns:a16="http://schemas.microsoft.com/office/drawing/2014/main" id="{00000000-0008-0000-0000-0000320A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4075" y="390525"/>
          <a:ext cx="28575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276225</xdr:colOff>
      <xdr:row>52</xdr:row>
      <xdr:rowOff>104775</xdr:rowOff>
    </xdr:from>
    <xdr:to>
      <xdr:col>23</xdr:col>
      <xdr:colOff>0</xdr:colOff>
      <xdr:row>55</xdr:row>
      <xdr:rowOff>142875</xdr:rowOff>
    </xdr:to>
    <xdr:pic>
      <xdr:nvPicPr>
        <xdr:cNvPr id="2611" name="Picture 2">
          <a:extLst>
            <a:ext uri="{FF2B5EF4-FFF2-40B4-BE49-F238E27FC236}">
              <a16:creationId xmlns:a16="http://schemas.microsoft.com/office/drawing/2014/main" id="{00000000-0008-0000-0000-0000330A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15500" y="10382250"/>
          <a:ext cx="288607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104775</xdr:colOff>
      <xdr:row>2</xdr:row>
      <xdr:rowOff>0</xdr:rowOff>
    </xdr:from>
    <xdr:to>
      <xdr:col>45</xdr:col>
      <xdr:colOff>357187</xdr:colOff>
      <xdr:row>7</xdr:row>
      <xdr:rowOff>85876</xdr:rowOff>
    </xdr:to>
    <xdr:pic>
      <xdr:nvPicPr>
        <xdr:cNvPr id="4150" name="Picture 1">
          <a:extLst>
            <a:ext uri="{FF2B5EF4-FFF2-40B4-BE49-F238E27FC236}">
              <a16:creationId xmlns:a16="http://schemas.microsoft.com/office/drawing/2014/main" id="{00000000-0008-0000-0100-000036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180975"/>
          <a:ext cx="28670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242</xdr:row>
      <xdr:rowOff>0</xdr:rowOff>
    </xdr:from>
    <xdr:to>
      <xdr:col>45</xdr:col>
      <xdr:colOff>376237</xdr:colOff>
      <xdr:row>247</xdr:row>
      <xdr:rowOff>85876</xdr:rowOff>
    </xdr:to>
    <xdr:pic>
      <xdr:nvPicPr>
        <xdr:cNvPr id="4151" name="Picture 1">
          <a:extLst>
            <a:ext uri="{FF2B5EF4-FFF2-40B4-BE49-F238E27FC236}">
              <a16:creationId xmlns:a16="http://schemas.microsoft.com/office/drawing/2014/main" id="{00000000-0008-0000-0100-000037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43024425"/>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430</xdr:row>
      <xdr:rowOff>0</xdr:rowOff>
    </xdr:from>
    <xdr:to>
      <xdr:col>45</xdr:col>
      <xdr:colOff>376237</xdr:colOff>
      <xdr:row>435</xdr:row>
      <xdr:rowOff>4232</xdr:rowOff>
    </xdr:to>
    <xdr:pic>
      <xdr:nvPicPr>
        <xdr:cNvPr id="4152" name="Picture 1">
          <a:extLst>
            <a:ext uri="{FF2B5EF4-FFF2-40B4-BE49-F238E27FC236}">
              <a16:creationId xmlns:a16="http://schemas.microsoft.com/office/drawing/2014/main" id="{00000000-0008-0000-0100-000038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57740550"/>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183</xdr:row>
      <xdr:rowOff>0</xdr:rowOff>
    </xdr:from>
    <xdr:to>
      <xdr:col>45</xdr:col>
      <xdr:colOff>376237</xdr:colOff>
      <xdr:row>188</xdr:row>
      <xdr:rowOff>85876</xdr:rowOff>
    </xdr:to>
    <xdr:pic>
      <xdr:nvPicPr>
        <xdr:cNvPr id="4153" name="Picture 1">
          <a:extLst>
            <a:ext uri="{FF2B5EF4-FFF2-40B4-BE49-F238E27FC236}">
              <a16:creationId xmlns:a16="http://schemas.microsoft.com/office/drawing/2014/main" id="{00000000-0008-0000-0100-000039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28660725"/>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39</xdr:col>
      <xdr:colOff>104775</xdr:colOff>
      <xdr:row>304</xdr:row>
      <xdr:rowOff>0</xdr:rowOff>
    </xdr:from>
    <xdr:ext cx="2867025" cy="1017209"/>
    <xdr:pic>
      <xdr:nvPicPr>
        <xdr:cNvPr id="6" name="Picture 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70275" y="45212000"/>
          <a:ext cx="2867025" cy="1017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245270</xdr:colOff>
      <xdr:row>169</xdr:row>
      <xdr:rowOff>25003</xdr:rowOff>
    </xdr:from>
    <xdr:ext cx="118942" cy="165366"/>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1841958" y="27909441"/>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14:m>
                <m:oMathPara xmlns:m="http://schemas.openxmlformats.org/officeDocument/2006/math">
                  <m:oMathParaPr>
                    <m:jc m:val="centerGroup"/>
                  </m:oMathParaPr>
                  <m:oMath xmlns:m="http://schemas.openxmlformats.org/officeDocument/2006/math">
                    <m:r>
                      <a:rPr lang="en-US" sz="1100" b="1" i="1">
                        <a:solidFill>
                          <a:schemeClr val="accent1">
                            <a:lumMod val="75000"/>
                          </a:schemeClr>
                        </a:solidFill>
                        <a:latin typeface="Cambria Math" panose="02040503050406030204" pitchFamily="18" charset="0"/>
                        <a:ea typeface="Cambria Math" panose="02040503050406030204" pitchFamily="18" charset="0"/>
                        <a:cs typeface="+mn-cs"/>
                      </a:rPr>
                      <m:t>∈</m:t>
                    </m:r>
                  </m:oMath>
                </m:oMathPara>
              </a14:m>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Choice>
      <mc:Fallback xmlns="">
        <xdr:sp macro="" textlink="">
          <xdr:nvSpPr>
            <xdr:cNvPr id="8" name="TextBox 7">
              <a:extLst>
                <a:ext uri="{FF2B5EF4-FFF2-40B4-BE49-F238E27FC236}">
                  <a16:creationId xmlns:a16="http://schemas.microsoft.com/office/drawing/2014/main" xmlns:a14="http://schemas.microsoft.com/office/drawing/2010/main" xmlns="" id="{00000000-0008-0000-0100-000008000000}"/>
                </a:ext>
              </a:extLst>
            </xdr:cNvPr>
            <xdr:cNvSpPr txBox="1"/>
          </xdr:nvSpPr>
          <xdr:spPr>
            <a:xfrm>
              <a:off x="11841958" y="27909441"/>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r>
                <a:rPr lang="en-US" sz="1100" b="1" i="0">
                  <a:solidFill>
                    <a:schemeClr val="accent1">
                      <a:lumMod val="75000"/>
                    </a:schemeClr>
                  </a:solidFill>
                  <a:latin typeface="Cambria Math" panose="02040503050406030204" pitchFamily="18" charset="0"/>
                  <a:ea typeface="Cambria Math" panose="02040503050406030204" pitchFamily="18" charset="0"/>
                  <a:cs typeface="+mn-cs"/>
                </a:rPr>
                <a:t>∈</a:t>
              </a:r>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Fallback>
    </mc:AlternateContent>
    <xdr:clientData/>
  </xdr:oneCellAnchor>
  <xdr:oneCellAnchor>
    <xdr:from>
      <xdr:col>39</xdr:col>
      <xdr:colOff>104775</xdr:colOff>
      <xdr:row>367</xdr:row>
      <xdr:rowOff>0</xdr:rowOff>
    </xdr:from>
    <xdr:ext cx="2843212" cy="1014563"/>
    <xdr:pic>
      <xdr:nvPicPr>
        <xdr:cNvPr id="9" name="Picture 1">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4963" y="58828781"/>
          <a:ext cx="2843212" cy="10145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245270</xdr:colOff>
      <xdr:row>169</xdr:row>
      <xdr:rowOff>25003</xdr:rowOff>
    </xdr:from>
    <xdr:ext cx="118942" cy="16536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6DA5C6ED-5300-4D8D-B43F-37AE5DA25C34}"/>
                </a:ext>
              </a:extLst>
            </xdr:cNvPr>
            <xdr:cNvSpPr txBox="1"/>
          </xdr:nvSpPr>
          <xdr:spPr>
            <a:xfrm>
              <a:off x="11837195" y="28952428"/>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14:m>
                <m:oMathPara xmlns:m="http://schemas.openxmlformats.org/officeDocument/2006/math">
                  <m:oMathParaPr>
                    <m:jc m:val="centerGroup"/>
                  </m:oMathParaPr>
                  <m:oMath xmlns:m="http://schemas.openxmlformats.org/officeDocument/2006/math">
                    <m:r>
                      <a:rPr lang="en-US" sz="1100" b="1" i="1">
                        <a:solidFill>
                          <a:schemeClr val="accent1">
                            <a:lumMod val="75000"/>
                          </a:schemeClr>
                        </a:solidFill>
                        <a:latin typeface="Cambria Math" panose="02040503050406030204" pitchFamily="18" charset="0"/>
                        <a:ea typeface="Cambria Math" panose="02040503050406030204" pitchFamily="18" charset="0"/>
                        <a:cs typeface="+mn-cs"/>
                      </a:rPr>
                      <m:t>∈</m:t>
                    </m:r>
                  </m:oMath>
                </m:oMathPara>
              </a14:m>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Choice>
      <mc:Fallback xmlns="">
        <xdr:sp macro="" textlink="">
          <xdr:nvSpPr>
            <xdr:cNvPr id="2" name="TextBox 1">
              <a:extLst>
                <a:ext uri="{FF2B5EF4-FFF2-40B4-BE49-F238E27FC236}">
                  <a16:creationId xmlns:a16="http://schemas.microsoft.com/office/drawing/2014/main" id="{6DA5C6ED-5300-4D8D-B43F-37AE5DA25C34}"/>
                </a:ext>
              </a:extLst>
            </xdr:cNvPr>
            <xdr:cNvSpPr txBox="1"/>
          </xdr:nvSpPr>
          <xdr:spPr>
            <a:xfrm>
              <a:off x="11837195" y="28952428"/>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r>
                <a:rPr lang="en-US" sz="1100" b="1" i="0">
                  <a:solidFill>
                    <a:schemeClr val="accent1">
                      <a:lumMod val="75000"/>
                    </a:schemeClr>
                  </a:solidFill>
                  <a:latin typeface="Cambria Math" panose="02040503050406030204" pitchFamily="18" charset="0"/>
                  <a:ea typeface="Cambria Math" panose="02040503050406030204" pitchFamily="18" charset="0"/>
                  <a:cs typeface="+mn-cs"/>
                </a:rPr>
                <a:t>∈</a:t>
              </a:r>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15</xdr:col>
      <xdr:colOff>336176</xdr:colOff>
      <xdr:row>0</xdr:row>
      <xdr:rowOff>0</xdr:rowOff>
    </xdr:from>
    <xdr:to>
      <xdr:col>19</xdr:col>
      <xdr:colOff>516591</xdr:colOff>
      <xdr:row>5</xdr:row>
      <xdr:rowOff>152400</xdr:rowOff>
    </xdr:to>
    <xdr:pic>
      <xdr:nvPicPr>
        <xdr:cNvPr id="3342" name="Picture 1">
          <a:extLst>
            <a:ext uri="{FF2B5EF4-FFF2-40B4-BE49-F238E27FC236}">
              <a16:creationId xmlns:a16="http://schemas.microsoft.com/office/drawing/2014/main" id="{00000000-0008-0000-0200-00000E0D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51323" y="0"/>
          <a:ext cx="2858621" cy="11385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a-Maria Branea" id="{4D7A9A16-744E-4F57-99B6-5BEF0CF9A025}" userId="S::ana-maria.branea@upt.ro::3e1300ac-0599-43a8-9005-d72ec8b6c4b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52" dT="2024-07-10T11:36:12.68" personId="{4D7A9A16-744E-4F57-99B6-5BEF0CF9A025}" id="{54095418-491D-4C7E-8F0A-31C8632E7BD8}">
    <text>Matematica facultativ seminar</text>
  </threadedComment>
  <threadedComment ref="AL478" dT="2024-07-10T12:03:29.53" personId="{4D7A9A16-744E-4F57-99B6-5BEF0CF9A025}" id="{DB00E6E6-2048-442C-9C38-7EB366AF44D4}">
    <text>Curs facultativ scanare S1 sau S2</text>
  </threadedComment>
  <threadedComment ref="AL481" dT="2024-07-10T12:03:29.53" personId="{4D7A9A16-744E-4F57-99B6-5BEF0CF9A025}" id="{8257E323-29D5-4A78-A5EC-41E271047AD6}">
    <text>Curs facultativ scanare S1 sau S2</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AM132"/>
  <sheetViews>
    <sheetView view="pageBreakPreview" topLeftCell="A68" zoomScale="70" zoomScaleNormal="70" zoomScaleSheetLayoutView="70" zoomScalePageLayoutView="70" workbookViewId="0">
      <selection activeCell="J97" sqref="J97:M101"/>
    </sheetView>
  </sheetViews>
  <sheetFormatPr defaultColWidth="9.140625" defaultRowHeight="14.25" x14ac:dyDescent="0.2"/>
  <cols>
    <col min="1" max="1" width="6.28515625" style="6" customWidth="1"/>
    <col min="2" max="2" width="7.140625" style="4" customWidth="1"/>
    <col min="3" max="3" width="6.7109375" style="4" customWidth="1"/>
    <col min="4" max="4" width="6.85546875" style="4" customWidth="1"/>
    <col min="5" max="5" width="7.42578125" style="4" customWidth="1"/>
    <col min="6" max="6" width="8.140625" style="4" customWidth="1"/>
    <col min="7" max="8" width="6.5703125" style="4" customWidth="1"/>
    <col min="9" max="9" width="13.5703125" style="4" customWidth="1"/>
    <col min="10" max="10" width="5.140625" style="4" customWidth="1"/>
    <col min="11" max="11" width="6.140625" style="5" customWidth="1"/>
    <col min="12" max="12" width="16.85546875" style="5" customWidth="1"/>
    <col min="13" max="13" width="33.28515625" style="5" customWidth="1"/>
    <col min="14" max="15" width="5.42578125" style="4" customWidth="1"/>
    <col min="16" max="16" width="4.28515625" style="4" customWidth="1"/>
    <col min="17" max="17" width="5" style="5" customWidth="1"/>
    <col min="18" max="18" width="6.85546875" style="5" customWidth="1"/>
    <col min="19" max="19" width="7.7109375" style="5" hidden="1" customWidth="1"/>
    <col min="20" max="20" width="6.85546875" style="4" customWidth="1"/>
    <col min="21" max="21" width="13.7109375" style="4" customWidth="1"/>
    <col min="22" max="22" width="6.140625" style="5" customWidth="1"/>
    <col min="23" max="23" width="4.5703125" style="5" customWidth="1"/>
    <col min="24" max="24" width="7.7109375" style="5" hidden="1" customWidth="1"/>
    <col min="25" max="25" width="7" style="4" customWidth="1"/>
    <col min="26" max="26" width="5.85546875" style="4" customWidth="1"/>
    <col min="27" max="27" width="6.85546875" style="4" customWidth="1"/>
    <col min="28" max="28" width="5.140625" style="4" customWidth="1"/>
    <col min="29" max="29" width="5.5703125" style="4" customWidth="1"/>
    <col min="30" max="30" width="6.42578125" style="4" customWidth="1"/>
    <col min="31" max="31" width="4.28515625" style="4" customWidth="1"/>
    <col min="32" max="32" width="6.42578125" style="4" customWidth="1"/>
    <col min="33" max="33" width="6.85546875" style="4" customWidth="1"/>
    <col min="34" max="35" width="5" style="5" customWidth="1"/>
    <col min="36" max="36" width="0" style="6" hidden="1" customWidth="1"/>
    <col min="37" max="16384" width="9.140625" style="6"/>
  </cols>
  <sheetData>
    <row r="3" spans="1:19" ht="18" x14ac:dyDescent="0.25">
      <c r="A3" s="113" t="s">
        <v>0</v>
      </c>
      <c r="B3" s="114"/>
      <c r="C3" s="114"/>
      <c r="D3" s="114"/>
      <c r="E3" s="114"/>
      <c r="F3" s="114"/>
      <c r="G3" s="114"/>
      <c r="H3" s="114"/>
      <c r="I3" s="114"/>
      <c r="J3" s="114"/>
      <c r="K3" s="114"/>
      <c r="L3" s="114"/>
      <c r="M3" s="114"/>
      <c r="N3" s="2"/>
      <c r="O3" s="2"/>
      <c r="P3" s="2"/>
      <c r="Q3" s="3"/>
      <c r="R3" s="3"/>
      <c r="S3" s="3"/>
    </row>
    <row r="4" spans="1:19" ht="18" x14ac:dyDescent="0.25">
      <c r="A4" s="370" t="s">
        <v>1</v>
      </c>
      <c r="B4" s="370"/>
      <c r="C4" s="370"/>
      <c r="D4" s="370"/>
      <c r="E4" s="370"/>
      <c r="F4" s="370"/>
      <c r="G4" s="370"/>
      <c r="H4" s="370"/>
      <c r="I4" s="370"/>
      <c r="J4" s="370"/>
      <c r="K4" s="370"/>
      <c r="L4" s="370"/>
      <c r="M4" s="370"/>
    </row>
    <row r="5" spans="1:19" x14ac:dyDescent="0.2">
      <c r="C5" s="6"/>
      <c r="D5" s="6"/>
      <c r="E5" s="6"/>
      <c r="F5" s="6"/>
      <c r="G5" s="6"/>
      <c r="H5" s="6"/>
      <c r="I5" s="6"/>
      <c r="J5" s="6"/>
      <c r="K5" s="7"/>
      <c r="L5" s="7"/>
      <c r="M5" s="7"/>
    </row>
    <row r="6" spans="1:19" x14ac:dyDescent="0.2">
      <c r="B6" s="6"/>
      <c r="C6" s="6"/>
      <c r="D6" s="6"/>
      <c r="E6" s="6"/>
      <c r="F6" s="6"/>
      <c r="G6" s="6"/>
      <c r="H6" s="6"/>
      <c r="I6" s="6"/>
      <c r="J6" s="6"/>
      <c r="K6" s="7"/>
      <c r="L6" s="7"/>
      <c r="M6" s="7"/>
    </row>
    <row r="7" spans="1:19" x14ac:dyDescent="0.2">
      <c r="B7" s="6"/>
      <c r="C7" s="6"/>
      <c r="D7" s="6"/>
      <c r="E7" s="6"/>
      <c r="F7" s="6"/>
      <c r="G7" s="6"/>
      <c r="H7" s="6"/>
      <c r="I7" s="6"/>
      <c r="J7" s="6"/>
      <c r="K7" s="7"/>
      <c r="L7" s="7"/>
      <c r="M7" s="7"/>
    </row>
    <row r="8" spans="1:19" x14ac:dyDescent="0.2">
      <c r="B8" s="6"/>
      <c r="C8" s="6"/>
      <c r="D8" s="6"/>
      <c r="E8" s="6"/>
      <c r="F8" s="6"/>
      <c r="G8" s="6"/>
      <c r="H8" s="6"/>
      <c r="I8" s="6"/>
      <c r="J8" s="6"/>
      <c r="K8" s="7"/>
      <c r="L8" s="7"/>
      <c r="M8" s="7"/>
    </row>
    <row r="9" spans="1:19" x14ac:dyDescent="0.2">
      <c r="B9" s="6"/>
      <c r="C9" s="6"/>
      <c r="D9" s="6"/>
      <c r="E9" s="6"/>
      <c r="F9" s="6"/>
      <c r="G9" s="6"/>
      <c r="H9" s="6"/>
      <c r="I9" s="6"/>
      <c r="J9" s="6"/>
      <c r="K9" s="7"/>
      <c r="L9" s="7"/>
      <c r="M9" s="7"/>
    </row>
    <row r="10" spans="1:19" x14ac:dyDescent="0.2">
      <c r="B10" s="6"/>
      <c r="C10" s="6"/>
      <c r="D10" s="6"/>
      <c r="E10" s="6"/>
      <c r="F10" s="6"/>
      <c r="G10" s="6"/>
      <c r="H10" s="6"/>
      <c r="I10" s="6"/>
      <c r="J10" s="6"/>
      <c r="K10" s="7"/>
      <c r="L10" s="7"/>
      <c r="M10" s="7"/>
    </row>
    <row r="11" spans="1:19" x14ac:dyDescent="0.2">
      <c r="B11" s="6"/>
      <c r="C11" s="6"/>
      <c r="D11" s="6"/>
      <c r="E11" s="6"/>
      <c r="F11" s="6"/>
      <c r="G11" s="6"/>
      <c r="H11" s="6"/>
      <c r="I11" s="6"/>
      <c r="J11" s="6"/>
      <c r="K11" s="7"/>
      <c r="L11" s="7"/>
      <c r="M11" s="7"/>
    </row>
    <row r="12" spans="1:19" x14ac:dyDescent="0.2">
      <c r="B12" s="6"/>
      <c r="C12" s="6"/>
      <c r="D12" s="6"/>
      <c r="E12" s="6"/>
      <c r="F12" s="6"/>
      <c r="G12" s="6"/>
      <c r="H12" s="6"/>
      <c r="I12" s="6"/>
      <c r="J12" s="6"/>
      <c r="K12" s="7"/>
      <c r="L12" s="7"/>
      <c r="M12" s="7"/>
    </row>
    <row r="13" spans="1:19" x14ac:dyDescent="0.2">
      <c r="C13" s="6"/>
      <c r="D13" s="6"/>
      <c r="E13" s="6"/>
      <c r="F13" s="6"/>
      <c r="G13" s="6"/>
      <c r="H13" s="6"/>
      <c r="I13" s="6"/>
      <c r="J13" s="6"/>
      <c r="K13" s="7"/>
      <c r="L13" s="7"/>
      <c r="M13" s="7"/>
    </row>
    <row r="14" spans="1:19" x14ac:dyDescent="0.2">
      <c r="C14" s="6"/>
      <c r="D14" s="6"/>
      <c r="E14" s="6"/>
      <c r="F14" s="6"/>
      <c r="G14" s="6"/>
      <c r="H14" s="6"/>
      <c r="I14" s="6"/>
      <c r="J14" s="6"/>
      <c r="K14" s="7"/>
      <c r="L14" s="7"/>
      <c r="M14" s="7"/>
    </row>
    <row r="15" spans="1:19" x14ac:dyDescent="0.2">
      <c r="C15" s="6"/>
      <c r="D15" s="6"/>
      <c r="E15" s="6"/>
      <c r="F15" s="6"/>
      <c r="G15" s="6"/>
      <c r="H15" s="6"/>
      <c r="I15" s="6"/>
      <c r="J15" s="6"/>
      <c r="K15" s="7"/>
      <c r="L15" s="7"/>
      <c r="M15" s="7"/>
    </row>
    <row r="16" spans="1:19" x14ac:dyDescent="0.2">
      <c r="C16" s="6"/>
      <c r="D16" s="6"/>
      <c r="E16" s="6"/>
      <c r="F16" s="6"/>
      <c r="G16" s="6"/>
      <c r="H16" s="6"/>
      <c r="I16" s="6"/>
      <c r="J16" s="6"/>
      <c r="K16" s="7"/>
      <c r="L16" s="7"/>
      <c r="M16" s="7"/>
    </row>
    <row r="17" spans="2:38" x14ac:dyDescent="0.2">
      <c r="C17" s="6"/>
      <c r="D17" s="6"/>
      <c r="E17" s="6"/>
      <c r="F17" s="6"/>
      <c r="G17" s="6"/>
      <c r="H17" s="6"/>
      <c r="I17" s="6"/>
      <c r="J17" s="6"/>
      <c r="K17" s="7"/>
      <c r="L17" s="7"/>
      <c r="M17" s="7"/>
    </row>
    <row r="18" spans="2:38" x14ac:dyDescent="0.2">
      <c r="C18" s="6"/>
      <c r="D18" s="6"/>
      <c r="E18" s="6"/>
      <c r="F18" s="6"/>
      <c r="G18" s="6"/>
      <c r="H18" s="6"/>
      <c r="I18" s="6"/>
      <c r="J18" s="6"/>
      <c r="K18" s="7"/>
      <c r="L18" s="7"/>
      <c r="M18" s="7"/>
    </row>
    <row r="19" spans="2:38" x14ac:dyDescent="0.2">
      <c r="C19" s="6"/>
      <c r="D19" s="6"/>
      <c r="E19" s="6"/>
      <c r="F19" s="6"/>
      <c r="G19" s="6"/>
      <c r="H19" s="6"/>
      <c r="I19" s="6"/>
      <c r="J19" s="6"/>
      <c r="K19" s="7"/>
      <c r="L19" s="7"/>
      <c r="M19" s="7"/>
    </row>
    <row r="20" spans="2:38" ht="30" x14ac:dyDescent="0.4">
      <c r="B20" s="6"/>
      <c r="C20" s="6"/>
      <c r="D20" s="6"/>
      <c r="E20" s="6"/>
      <c r="F20" s="6"/>
      <c r="G20" s="6"/>
      <c r="H20" s="6"/>
      <c r="I20" s="6"/>
      <c r="J20" s="116" t="s">
        <v>2</v>
      </c>
      <c r="K20" s="7"/>
      <c r="L20" s="6"/>
      <c r="M20" s="7"/>
      <c r="S20" s="4"/>
      <c r="U20" s="6"/>
      <c r="V20" s="6"/>
      <c r="W20" s="6"/>
      <c r="X20" s="4"/>
      <c r="Y20" s="5"/>
      <c r="Z20" s="5"/>
      <c r="AA20" s="5"/>
      <c r="AH20" s="4"/>
      <c r="AI20" s="4"/>
      <c r="AJ20" s="4"/>
      <c r="AK20" s="5"/>
      <c r="AL20" s="5"/>
    </row>
    <row r="21" spans="2:38" x14ac:dyDescent="0.2">
      <c r="B21" s="6"/>
      <c r="C21" s="6"/>
      <c r="D21" s="6"/>
      <c r="E21" s="6"/>
      <c r="F21" s="6"/>
      <c r="G21" s="6"/>
      <c r="H21" s="6"/>
      <c r="I21" s="6"/>
      <c r="J21" s="6"/>
      <c r="K21" s="7"/>
      <c r="L21" s="7"/>
      <c r="M21" s="7"/>
      <c r="S21" s="4"/>
      <c r="U21" s="6"/>
      <c r="V21" s="6"/>
      <c r="W21" s="6"/>
      <c r="X21" s="4"/>
      <c r="Y21" s="5"/>
      <c r="Z21" s="5"/>
      <c r="AA21" s="5"/>
      <c r="AH21" s="4"/>
      <c r="AI21" s="4"/>
      <c r="AJ21" s="4"/>
      <c r="AK21" s="5"/>
      <c r="AL21" s="5"/>
    </row>
    <row r="22" spans="2:38" x14ac:dyDescent="0.2">
      <c r="B22" s="6"/>
      <c r="C22" s="6"/>
      <c r="D22" s="6"/>
      <c r="E22" s="6"/>
      <c r="F22" s="6"/>
      <c r="G22" s="6"/>
      <c r="H22" s="6"/>
      <c r="I22" s="6"/>
      <c r="J22" s="6"/>
      <c r="K22" s="7"/>
      <c r="L22" s="7"/>
      <c r="M22" s="7"/>
      <c r="S22" s="4"/>
      <c r="U22" s="6"/>
      <c r="V22" s="6"/>
      <c r="W22" s="6"/>
      <c r="X22" s="4"/>
      <c r="Y22" s="5"/>
      <c r="Z22" s="5"/>
      <c r="AA22" s="5"/>
      <c r="AH22" s="4"/>
      <c r="AI22" s="4"/>
      <c r="AJ22" s="4"/>
      <c r="AK22" s="5"/>
      <c r="AL22" s="5"/>
    </row>
    <row r="23" spans="2:38" x14ac:dyDescent="0.2">
      <c r="B23" s="6"/>
      <c r="C23" s="6"/>
      <c r="D23" s="6"/>
      <c r="E23" s="6"/>
      <c r="F23" s="6"/>
      <c r="G23" s="6"/>
      <c r="H23" s="6"/>
      <c r="I23" s="6"/>
      <c r="J23" s="6"/>
      <c r="K23" s="7"/>
      <c r="L23" s="7"/>
      <c r="M23" s="7"/>
      <c r="S23" s="4"/>
      <c r="U23" s="6"/>
      <c r="V23" s="6"/>
      <c r="W23" s="6"/>
      <c r="X23" s="4"/>
      <c r="Y23" s="5"/>
      <c r="Z23" s="5"/>
      <c r="AA23" s="5"/>
      <c r="AH23" s="4"/>
      <c r="AI23" s="4"/>
      <c r="AJ23" s="4"/>
      <c r="AK23" s="5"/>
      <c r="AL23" s="5"/>
    </row>
    <row r="24" spans="2:38" x14ac:dyDescent="0.2">
      <c r="B24" s="6"/>
      <c r="C24" s="6"/>
      <c r="D24" s="6"/>
      <c r="E24" s="6"/>
      <c r="F24" s="6"/>
      <c r="G24" s="6"/>
      <c r="H24" s="6"/>
      <c r="I24" s="6"/>
      <c r="J24" s="6"/>
      <c r="K24" s="7"/>
      <c r="L24" s="7"/>
      <c r="M24" s="7"/>
      <c r="S24" s="4"/>
      <c r="U24" s="6"/>
      <c r="V24" s="6"/>
      <c r="W24" s="6"/>
      <c r="X24" s="4"/>
      <c r="Y24" s="5"/>
      <c r="Z24" s="5"/>
      <c r="AA24" s="5"/>
      <c r="AH24" s="4"/>
      <c r="AI24" s="4"/>
      <c r="AJ24" s="4"/>
      <c r="AK24" s="5"/>
      <c r="AL24" s="5"/>
    </row>
    <row r="25" spans="2:38" ht="15.75" x14ac:dyDescent="0.25">
      <c r="B25" s="12"/>
      <c r="C25" s="110" t="s">
        <v>3</v>
      </c>
      <c r="D25" s="110"/>
      <c r="E25" s="110"/>
      <c r="F25" s="110"/>
      <c r="G25" s="110"/>
      <c r="H25" s="110"/>
      <c r="I25" s="110"/>
      <c r="J25" s="371" t="s">
        <v>4</v>
      </c>
      <c r="K25" s="371"/>
      <c r="L25" s="371"/>
      <c r="M25" s="371"/>
      <c r="N25" s="371"/>
      <c r="O25" s="371"/>
      <c r="P25" s="371"/>
      <c r="Q25" s="371"/>
      <c r="R25" s="371"/>
      <c r="S25" s="371"/>
      <c r="T25" s="371"/>
      <c r="U25" s="371"/>
      <c r="V25" s="6"/>
      <c r="W25" s="6"/>
      <c r="X25" s="109"/>
      <c r="Y25" s="109"/>
      <c r="Z25" s="109"/>
      <c r="AA25" s="109"/>
      <c r="AB25" s="109"/>
      <c r="AC25" s="109"/>
      <c r="AD25" s="109"/>
      <c r="AE25" s="109"/>
      <c r="AF25" s="109"/>
      <c r="AG25" s="109"/>
      <c r="AH25" s="109"/>
      <c r="AI25" s="109"/>
      <c r="AJ25" s="109"/>
      <c r="AK25" s="109"/>
      <c r="AL25" s="5"/>
    </row>
    <row r="26" spans="2:38" ht="8.25" customHeight="1" x14ac:dyDescent="0.25">
      <c r="B26" s="12"/>
      <c r="C26" s="110"/>
      <c r="D26" s="110"/>
      <c r="E26" s="110"/>
      <c r="F26" s="110"/>
      <c r="G26" s="110"/>
      <c r="H26" s="110"/>
      <c r="I26" s="110"/>
      <c r="J26" s="181"/>
      <c r="K26" s="182"/>
      <c r="L26" s="182"/>
      <c r="M26" s="182"/>
      <c r="N26" s="109"/>
      <c r="O26" s="109"/>
      <c r="P26" s="109"/>
      <c r="Q26" s="109"/>
      <c r="R26" s="109"/>
      <c r="S26" s="109"/>
      <c r="T26" s="109"/>
      <c r="U26" s="6"/>
      <c r="V26" s="6"/>
      <c r="W26" s="6"/>
      <c r="X26" s="109"/>
      <c r="Y26" s="109"/>
      <c r="Z26" s="109"/>
      <c r="AA26" s="109"/>
      <c r="AB26" s="109"/>
      <c r="AC26" s="109"/>
      <c r="AD26" s="109"/>
      <c r="AE26" s="109"/>
      <c r="AF26" s="109"/>
      <c r="AG26" s="109"/>
      <c r="AH26" s="109"/>
      <c r="AI26" s="109"/>
      <c r="AJ26" s="109"/>
      <c r="AK26" s="109"/>
      <c r="AL26" s="5"/>
    </row>
    <row r="27" spans="2:38" ht="15.75" x14ac:dyDescent="0.25">
      <c r="B27" s="12"/>
      <c r="C27" s="110" t="s">
        <v>5</v>
      </c>
      <c r="D27" s="111"/>
      <c r="E27" s="110"/>
      <c r="F27" s="110"/>
      <c r="G27" s="110"/>
      <c r="H27" s="110"/>
      <c r="I27" s="110"/>
      <c r="J27" s="371" t="s">
        <v>6</v>
      </c>
      <c r="K27" s="371"/>
      <c r="L27" s="371"/>
      <c r="M27" s="371"/>
      <c r="N27" s="371"/>
      <c r="O27" s="371"/>
      <c r="P27" s="371"/>
      <c r="Q27" s="371"/>
      <c r="R27" s="371"/>
      <c r="S27" s="371"/>
      <c r="T27" s="371"/>
      <c r="U27" s="371"/>
      <c r="V27" s="6"/>
      <c r="W27" s="6"/>
      <c r="X27" s="109"/>
      <c r="Y27" s="109"/>
      <c r="Z27" s="109"/>
      <c r="AA27" s="109"/>
      <c r="AB27" s="109"/>
      <c r="AC27" s="109"/>
      <c r="AD27" s="109"/>
      <c r="AE27" s="109"/>
      <c r="AF27" s="109"/>
      <c r="AG27" s="109"/>
      <c r="AH27" s="109"/>
      <c r="AI27" s="109"/>
      <c r="AJ27" s="109"/>
      <c r="AK27" s="109"/>
      <c r="AL27" s="5"/>
    </row>
    <row r="28" spans="2:38" ht="8.25" customHeight="1" x14ac:dyDescent="0.25">
      <c r="B28" s="12"/>
      <c r="C28" s="110"/>
      <c r="D28" s="110"/>
      <c r="E28" s="110"/>
      <c r="F28" s="110"/>
      <c r="G28" s="110"/>
      <c r="H28" s="110"/>
      <c r="I28" s="110"/>
      <c r="J28" s="181"/>
      <c r="K28" s="182"/>
      <c r="L28" s="182"/>
      <c r="M28" s="182"/>
      <c r="N28" s="109"/>
      <c r="O28" s="109"/>
      <c r="P28" s="109"/>
      <c r="Q28" s="109"/>
      <c r="R28" s="109"/>
      <c r="S28" s="109"/>
      <c r="T28" s="109"/>
      <c r="U28" s="6"/>
      <c r="V28" s="6"/>
      <c r="W28" s="6"/>
      <c r="X28" s="109"/>
      <c r="Y28" s="109"/>
      <c r="Z28" s="109"/>
      <c r="AA28" s="109"/>
      <c r="AB28" s="109"/>
      <c r="AC28" s="109"/>
      <c r="AD28" s="109"/>
      <c r="AE28" s="109"/>
      <c r="AF28" s="109"/>
      <c r="AG28" s="109"/>
      <c r="AH28" s="109"/>
      <c r="AI28" s="109"/>
      <c r="AJ28" s="109"/>
      <c r="AK28" s="109"/>
      <c r="AL28" s="5"/>
    </row>
    <row r="29" spans="2:38" ht="15.75" x14ac:dyDescent="0.25">
      <c r="B29" s="12"/>
      <c r="C29" s="110" t="s">
        <v>7</v>
      </c>
      <c r="D29" s="111"/>
      <c r="E29" s="110"/>
      <c r="F29" s="110"/>
      <c r="G29" s="110"/>
      <c r="H29" s="110"/>
      <c r="I29" s="110"/>
      <c r="J29" s="371" t="s">
        <v>8</v>
      </c>
      <c r="K29" s="371"/>
      <c r="L29" s="371"/>
      <c r="M29" s="371"/>
      <c r="N29" s="371"/>
      <c r="O29" s="371"/>
      <c r="P29" s="371"/>
      <c r="Q29" s="371"/>
      <c r="R29" s="371"/>
      <c r="S29" s="371"/>
      <c r="T29" s="371"/>
      <c r="U29" s="371"/>
      <c r="V29" s="6"/>
      <c r="W29" s="6"/>
      <c r="X29" s="109"/>
      <c r="Y29" s="109"/>
      <c r="Z29" s="109"/>
      <c r="AA29" s="109"/>
      <c r="AB29" s="109"/>
      <c r="AC29" s="109"/>
      <c r="AD29" s="109"/>
      <c r="AE29" s="109"/>
      <c r="AF29" s="109"/>
      <c r="AG29" s="109"/>
      <c r="AH29" s="109"/>
      <c r="AI29" s="109"/>
      <c r="AJ29" s="109"/>
      <c r="AK29" s="109"/>
      <c r="AL29" s="5"/>
    </row>
    <row r="30" spans="2:38" ht="8.25" customHeight="1" x14ac:dyDescent="0.25">
      <c r="B30" s="12"/>
      <c r="C30" s="110"/>
      <c r="D30" s="110"/>
      <c r="E30" s="110"/>
      <c r="F30" s="110"/>
      <c r="G30" s="110"/>
      <c r="H30" s="110"/>
      <c r="I30" s="110"/>
      <c r="J30" s="181"/>
      <c r="K30" s="182"/>
      <c r="L30" s="182"/>
      <c r="M30" s="182"/>
      <c r="N30" s="109"/>
      <c r="O30" s="109"/>
      <c r="P30" s="109"/>
      <c r="Q30" s="109"/>
      <c r="R30" s="109"/>
      <c r="S30" s="109"/>
      <c r="T30" s="109"/>
      <c r="U30" s="6"/>
      <c r="V30" s="6"/>
      <c r="W30" s="6"/>
      <c r="X30" s="109"/>
      <c r="Y30" s="109"/>
      <c r="Z30" s="109"/>
      <c r="AA30" s="109"/>
      <c r="AB30" s="109"/>
      <c r="AC30" s="109"/>
      <c r="AD30" s="109"/>
      <c r="AE30" s="109"/>
      <c r="AF30" s="109"/>
      <c r="AG30" s="109"/>
      <c r="AH30" s="109"/>
      <c r="AI30" s="109"/>
      <c r="AJ30" s="109"/>
      <c r="AK30" s="109"/>
      <c r="AL30" s="5"/>
    </row>
    <row r="31" spans="2:38" ht="15.75" x14ac:dyDescent="0.25">
      <c r="B31" s="12"/>
      <c r="C31" s="110" t="s">
        <v>9</v>
      </c>
      <c r="D31" s="111"/>
      <c r="E31" s="110"/>
      <c r="F31" s="110"/>
      <c r="G31" s="110"/>
      <c r="H31" s="110"/>
      <c r="I31" s="110"/>
      <c r="J31" s="371" t="s">
        <v>10</v>
      </c>
      <c r="K31" s="371"/>
      <c r="L31" s="371"/>
      <c r="M31" s="371"/>
      <c r="N31" s="371"/>
      <c r="O31" s="371"/>
      <c r="P31" s="371"/>
      <c r="Q31" s="371"/>
      <c r="R31" s="371"/>
      <c r="S31" s="371"/>
      <c r="T31" s="371"/>
      <c r="U31" s="371"/>
      <c r="V31" s="6"/>
      <c r="W31" s="6"/>
      <c r="X31" s="109"/>
      <c r="Y31" s="109"/>
      <c r="Z31" s="109"/>
      <c r="AA31" s="109"/>
      <c r="AB31" s="109"/>
      <c r="AC31" s="109"/>
      <c r="AD31" s="109"/>
      <c r="AE31" s="109"/>
      <c r="AF31" s="109"/>
      <c r="AG31" s="109"/>
      <c r="AH31" s="109"/>
      <c r="AI31" s="109"/>
      <c r="AJ31" s="109"/>
      <c r="AK31" s="109"/>
      <c r="AL31" s="5"/>
    </row>
    <row r="32" spans="2:38" ht="8.25" customHeight="1" x14ac:dyDescent="0.25">
      <c r="B32" s="12"/>
      <c r="C32" s="110"/>
      <c r="D32" s="110"/>
      <c r="E32" s="110"/>
      <c r="F32" s="110"/>
      <c r="G32" s="110"/>
      <c r="H32" s="110"/>
      <c r="I32" s="110"/>
      <c r="J32" s="181"/>
      <c r="K32" s="182"/>
      <c r="L32" s="182"/>
      <c r="M32" s="182"/>
      <c r="N32" s="109"/>
      <c r="O32" s="109"/>
      <c r="P32" s="109"/>
      <c r="Q32" s="109"/>
      <c r="R32" s="109"/>
      <c r="S32" s="109"/>
      <c r="T32" s="109"/>
      <c r="U32" s="6"/>
      <c r="V32" s="6"/>
      <c r="W32" s="6"/>
      <c r="X32" s="109"/>
      <c r="Y32" s="109"/>
      <c r="Z32" s="109"/>
      <c r="AA32" s="109"/>
      <c r="AB32" s="109"/>
      <c r="AC32" s="109"/>
      <c r="AD32" s="109"/>
      <c r="AE32" s="109"/>
      <c r="AF32" s="109"/>
      <c r="AG32" s="109"/>
      <c r="AH32" s="109"/>
      <c r="AI32" s="109"/>
      <c r="AJ32" s="109"/>
      <c r="AK32" s="109"/>
      <c r="AL32" s="5"/>
    </row>
    <row r="33" spans="2:38" ht="15.75" x14ac:dyDescent="0.25">
      <c r="B33" s="12"/>
      <c r="C33" s="110" t="s">
        <v>11</v>
      </c>
      <c r="D33" s="111"/>
      <c r="E33" s="110"/>
      <c r="F33" s="110"/>
      <c r="G33" s="110"/>
      <c r="H33" s="110"/>
      <c r="I33" s="110"/>
      <c r="J33" s="383" t="s">
        <v>12</v>
      </c>
      <c r="K33" s="383"/>
      <c r="L33" s="383"/>
      <c r="M33" s="383"/>
      <c r="N33" s="109"/>
      <c r="O33" s="109"/>
      <c r="P33" s="109"/>
      <c r="Q33" s="109"/>
      <c r="R33" s="109"/>
      <c r="S33" s="109"/>
      <c r="T33" s="109"/>
      <c r="U33" s="6"/>
      <c r="V33" s="6"/>
      <c r="W33" s="6"/>
      <c r="X33" s="109"/>
      <c r="Y33" s="109"/>
      <c r="Z33" s="109"/>
      <c r="AA33" s="109"/>
      <c r="AB33" s="109"/>
      <c r="AC33" s="109"/>
      <c r="AD33" s="109"/>
      <c r="AE33" s="109"/>
      <c r="AF33" s="109"/>
      <c r="AG33" s="109"/>
      <c r="AH33" s="109"/>
      <c r="AI33" s="109"/>
      <c r="AJ33" s="109"/>
      <c r="AK33" s="109"/>
      <c r="AL33" s="5"/>
    </row>
    <row r="34" spans="2:38" ht="8.25" customHeight="1" x14ac:dyDescent="0.25">
      <c r="B34" s="12"/>
      <c r="C34" s="110"/>
      <c r="D34" s="110"/>
      <c r="E34" s="110"/>
      <c r="F34" s="110"/>
      <c r="G34" s="110"/>
      <c r="H34" s="110"/>
      <c r="I34" s="110"/>
      <c r="J34" s="181"/>
      <c r="K34" s="182"/>
      <c r="L34" s="182"/>
      <c r="M34" s="182"/>
      <c r="N34" s="109"/>
      <c r="O34" s="109"/>
      <c r="P34" s="109"/>
      <c r="Q34" s="109"/>
      <c r="R34" s="109"/>
      <c r="S34" s="109"/>
      <c r="T34" s="109"/>
      <c r="U34" s="6"/>
      <c r="V34" s="6"/>
      <c r="W34" s="6"/>
      <c r="X34" s="109"/>
      <c r="Y34" s="109"/>
      <c r="Z34" s="109"/>
      <c r="AA34" s="109"/>
      <c r="AB34" s="109"/>
      <c r="AC34" s="109"/>
      <c r="AD34" s="109"/>
      <c r="AE34" s="109"/>
      <c r="AF34" s="109"/>
      <c r="AG34" s="109"/>
      <c r="AH34" s="109"/>
      <c r="AI34" s="109"/>
      <c r="AJ34" s="109"/>
      <c r="AK34" s="109"/>
      <c r="AL34" s="5"/>
    </row>
    <row r="35" spans="2:38" s="107" customFormat="1" ht="23.25" x14ac:dyDescent="0.35">
      <c r="B35" s="12"/>
      <c r="C35" s="110" t="s">
        <v>13</v>
      </c>
      <c r="D35" s="111"/>
      <c r="E35" s="110"/>
      <c r="F35" s="110"/>
      <c r="G35" s="110"/>
      <c r="H35" s="110"/>
      <c r="I35" s="110"/>
      <c r="J35" s="371" t="s">
        <v>14</v>
      </c>
      <c r="K35" s="371"/>
      <c r="L35" s="371"/>
      <c r="M35" s="371"/>
      <c r="N35" s="371"/>
      <c r="O35" s="371"/>
      <c r="P35" s="371"/>
      <c r="Q35" s="371"/>
      <c r="R35" s="371"/>
      <c r="S35" s="371"/>
      <c r="T35" s="371"/>
      <c r="U35" s="371"/>
      <c r="X35" s="109"/>
      <c r="Y35" s="109"/>
      <c r="Z35" s="109"/>
      <c r="AA35" s="109"/>
      <c r="AB35" s="109"/>
      <c r="AC35" s="109"/>
      <c r="AD35" s="109"/>
      <c r="AE35" s="109"/>
      <c r="AF35" s="109"/>
      <c r="AG35" s="109"/>
      <c r="AH35" s="109"/>
      <c r="AI35" s="109"/>
      <c r="AJ35" s="109"/>
      <c r="AK35" s="109"/>
      <c r="AL35" s="108"/>
    </row>
    <row r="36" spans="2:38" s="107" customFormat="1" ht="23.25" x14ac:dyDescent="0.35">
      <c r="B36" s="12"/>
      <c r="C36" s="12"/>
      <c r="D36" s="12"/>
      <c r="E36" s="109"/>
      <c r="F36" s="12"/>
      <c r="G36" s="12"/>
      <c r="H36" s="12"/>
      <c r="I36" s="12"/>
      <c r="J36" s="12"/>
      <c r="K36" s="12"/>
      <c r="L36" s="12"/>
      <c r="M36" s="12"/>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8"/>
    </row>
    <row r="37" spans="2:38" s="107" customFormat="1" ht="23.25" x14ac:dyDescent="0.35">
      <c r="B37" s="12"/>
      <c r="C37" s="12"/>
      <c r="D37" s="12"/>
      <c r="E37" s="109"/>
      <c r="F37" s="12"/>
      <c r="G37" s="12"/>
      <c r="H37" s="12"/>
      <c r="I37" s="12"/>
      <c r="J37" s="12"/>
      <c r="K37" s="12"/>
      <c r="L37" s="12"/>
      <c r="M37" s="12"/>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8"/>
    </row>
    <row r="38" spans="2:38" s="107" customFormat="1" ht="23.25" x14ac:dyDescent="0.35">
      <c r="B38" s="12"/>
      <c r="C38" s="12"/>
      <c r="D38" s="12"/>
      <c r="E38" s="109"/>
      <c r="F38" s="12"/>
      <c r="G38" s="12"/>
      <c r="H38" s="12"/>
      <c r="I38" s="12"/>
      <c r="J38" s="12"/>
      <c r="K38" s="12"/>
      <c r="L38" s="12"/>
      <c r="M38" s="12"/>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8"/>
    </row>
    <row r="39" spans="2:38" ht="15" x14ac:dyDescent="0.2">
      <c r="B39" s="12"/>
      <c r="C39" s="12"/>
      <c r="D39" s="12"/>
      <c r="E39" s="109"/>
      <c r="F39" s="12"/>
      <c r="G39" s="12"/>
      <c r="H39" s="12"/>
      <c r="I39" s="12"/>
      <c r="J39" s="12"/>
      <c r="K39" s="12"/>
      <c r="L39" s="12"/>
      <c r="M39" s="12"/>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5"/>
    </row>
    <row r="40" spans="2:38" ht="15" x14ac:dyDescent="0.2">
      <c r="B40" s="12"/>
      <c r="C40" s="12"/>
      <c r="D40" s="12"/>
      <c r="E40" s="109"/>
      <c r="F40" s="12"/>
      <c r="G40" s="12"/>
      <c r="H40" s="12"/>
      <c r="I40" s="12"/>
      <c r="J40" s="12"/>
      <c r="K40" s="12"/>
      <c r="L40" s="12"/>
      <c r="M40" s="12"/>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5"/>
    </row>
    <row r="41" spans="2:38" ht="15" x14ac:dyDescent="0.2">
      <c r="B41" s="12"/>
      <c r="C41" s="12"/>
      <c r="D41" s="12"/>
      <c r="E41" s="109"/>
      <c r="F41" s="12"/>
      <c r="G41" s="12"/>
      <c r="H41" s="12"/>
      <c r="I41" s="12"/>
      <c r="J41" s="12"/>
      <c r="K41" s="12"/>
      <c r="L41" s="12"/>
      <c r="M41" s="12"/>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5"/>
    </row>
    <row r="42" spans="2:38" ht="15" x14ac:dyDescent="0.2">
      <c r="B42" s="109"/>
      <c r="C42" s="12"/>
      <c r="D42" s="12"/>
      <c r="E42" s="12"/>
      <c r="F42" s="12"/>
      <c r="G42" s="12"/>
      <c r="H42" s="12"/>
      <c r="I42" s="12"/>
      <c r="J42" s="12"/>
      <c r="K42" s="12"/>
      <c r="L42" s="12"/>
      <c r="M42" s="12"/>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2"/>
      <c r="AK42" s="12"/>
    </row>
    <row r="43" spans="2:38" ht="15" x14ac:dyDescent="0.2">
      <c r="B43" s="109"/>
      <c r="C43" s="12"/>
      <c r="D43" s="12"/>
      <c r="E43" s="12"/>
      <c r="F43" s="12"/>
      <c r="G43" s="12"/>
      <c r="H43" s="12"/>
      <c r="I43" s="12"/>
      <c r="J43" s="12"/>
      <c r="K43" s="12"/>
      <c r="L43" s="12"/>
      <c r="M43" s="12"/>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2"/>
      <c r="AK43" s="12"/>
    </row>
    <row r="44" spans="2:38" ht="15" x14ac:dyDescent="0.2">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2"/>
      <c r="AK44" s="12"/>
    </row>
    <row r="45" spans="2:38" ht="31.5" customHeight="1" x14ac:dyDescent="0.25">
      <c r="B45" s="390" t="s">
        <v>15</v>
      </c>
      <c r="C45" s="390"/>
      <c r="D45" s="390"/>
      <c r="E45" s="390"/>
      <c r="F45" s="390"/>
      <c r="G45" s="390"/>
      <c r="H45" s="390"/>
      <c r="I45" s="390"/>
      <c r="J45" s="6"/>
      <c r="K45" s="6"/>
      <c r="L45" s="6"/>
      <c r="M45" s="6"/>
      <c r="N45" s="390" t="s">
        <v>16</v>
      </c>
      <c r="O45" s="390"/>
      <c r="P45" s="390"/>
      <c r="Q45" s="390"/>
      <c r="R45" s="390"/>
      <c r="S45" s="390"/>
      <c r="T45" s="390"/>
      <c r="U45" s="390"/>
      <c r="V45" s="109"/>
      <c r="W45" s="109"/>
      <c r="X45" s="109"/>
      <c r="Y45" s="6"/>
      <c r="Z45" s="109"/>
      <c r="AA45" s="109"/>
      <c r="AB45" s="109"/>
      <c r="AC45" s="12"/>
      <c r="AD45" s="12"/>
      <c r="AE45" s="12"/>
      <c r="AF45" s="12"/>
      <c r="AG45" s="6"/>
      <c r="AH45" s="6"/>
      <c r="AI45" s="12"/>
      <c r="AJ45" s="12"/>
      <c r="AK45" s="12"/>
    </row>
    <row r="46" spans="2:38" s="47" customFormat="1" ht="15.75" x14ac:dyDescent="0.25">
      <c r="B46" s="387" t="s">
        <v>17</v>
      </c>
      <c r="C46" s="387"/>
      <c r="D46" s="387"/>
      <c r="E46" s="387"/>
      <c r="F46" s="387"/>
      <c r="G46" s="387"/>
      <c r="H46" s="387"/>
      <c r="I46" s="387"/>
      <c r="J46" s="112"/>
      <c r="K46" s="112"/>
      <c r="L46" s="112"/>
      <c r="N46" s="387" t="s">
        <v>453</v>
      </c>
      <c r="O46" s="387"/>
      <c r="P46" s="387"/>
      <c r="Q46" s="387"/>
      <c r="R46" s="387"/>
      <c r="S46" s="387"/>
      <c r="T46" s="387"/>
      <c r="U46" s="387"/>
      <c r="V46" s="112"/>
      <c r="W46" s="112"/>
      <c r="X46" s="112"/>
      <c r="Y46" s="112"/>
      <c r="Z46" s="112"/>
      <c r="AA46" s="112"/>
      <c r="AB46" s="115"/>
      <c r="AC46" s="115"/>
      <c r="AD46" s="115"/>
      <c r="AE46" s="64"/>
      <c r="AF46" s="64"/>
      <c r="AI46" s="64"/>
      <c r="AJ46" s="64"/>
      <c r="AK46" s="64"/>
    </row>
    <row r="47" spans="2:38" ht="15" x14ac:dyDescent="0.2">
      <c r="B47" s="109"/>
      <c r="C47" s="12"/>
      <c r="D47" s="12"/>
      <c r="E47" s="12"/>
      <c r="F47" s="12"/>
      <c r="G47" s="12"/>
      <c r="H47" s="12"/>
      <c r="I47" s="12"/>
      <c r="J47" s="12"/>
      <c r="K47" s="12"/>
      <c r="L47" s="12"/>
      <c r="M47" s="6"/>
      <c r="N47" s="6"/>
      <c r="O47" s="6"/>
      <c r="P47" s="6"/>
      <c r="Q47" s="6"/>
      <c r="R47" s="6"/>
      <c r="S47" s="6"/>
      <c r="T47" s="6"/>
      <c r="U47" s="109"/>
      <c r="V47" s="109"/>
      <c r="W47" s="109"/>
      <c r="X47" s="109"/>
      <c r="Y47" s="109"/>
      <c r="Z47" s="109"/>
      <c r="AA47" s="109"/>
      <c r="AB47" s="109"/>
      <c r="AC47" s="109"/>
      <c r="AD47" s="109"/>
      <c r="AE47" s="109"/>
      <c r="AF47" s="109"/>
      <c r="AG47" s="109"/>
      <c r="AH47" s="109"/>
      <c r="AI47" s="109"/>
      <c r="AJ47" s="12"/>
      <c r="AK47" s="12"/>
    </row>
    <row r="48" spans="2:38" x14ac:dyDescent="0.2">
      <c r="C48" s="6"/>
      <c r="D48" s="6"/>
      <c r="E48" s="6"/>
      <c r="F48" s="6"/>
      <c r="G48" s="6"/>
      <c r="H48" s="6"/>
      <c r="I48" s="6"/>
      <c r="J48" s="6"/>
      <c r="K48" s="7"/>
      <c r="L48" s="7"/>
      <c r="M48" s="7"/>
    </row>
    <row r="49" spans="1:36" x14ac:dyDescent="0.2">
      <c r="C49" s="6"/>
      <c r="D49" s="6"/>
      <c r="E49" s="6"/>
      <c r="F49" s="6"/>
      <c r="G49" s="6"/>
      <c r="H49" s="6"/>
      <c r="I49" s="6"/>
      <c r="J49" s="6"/>
      <c r="K49" s="7"/>
      <c r="L49" s="7"/>
      <c r="M49" s="7"/>
    </row>
    <row r="50" spans="1:36" x14ac:dyDescent="0.2">
      <c r="C50" s="6"/>
      <c r="D50" s="6"/>
      <c r="E50" s="6"/>
      <c r="F50" s="6"/>
      <c r="G50" s="6"/>
      <c r="H50" s="6"/>
      <c r="I50" s="6"/>
      <c r="J50" s="6"/>
      <c r="K50" s="7"/>
      <c r="L50" s="7"/>
      <c r="M50" s="7"/>
    </row>
    <row r="51" spans="1:36" ht="18" x14ac:dyDescent="0.25">
      <c r="A51" s="113" t="s">
        <v>0</v>
      </c>
      <c r="B51" s="2"/>
      <c r="C51" s="2"/>
      <c r="D51" s="2"/>
      <c r="E51" s="2"/>
      <c r="F51" s="2"/>
      <c r="G51" s="2"/>
      <c r="H51" s="2"/>
      <c r="I51" s="2"/>
      <c r="J51" s="2"/>
      <c r="K51" s="3"/>
      <c r="L51" s="3"/>
      <c r="M51" s="3"/>
      <c r="N51" s="2"/>
      <c r="O51" s="2"/>
      <c r="P51" s="2"/>
      <c r="Q51" s="3"/>
      <c r="R51" s="3"/>
      <c r="S51" s="3"/>
    </row>
    <row r="52" spans="1:36" ht="18" x14ac:dyDescent="0.25">
      <c r="A52" s="9" t="str">
        <f>A4</f>
        <v xml:space="preserve">Facultatea Arhitectură şi Urbanism </v>
      </c>
    </row>
    <row r="53" spans="1:36" ht="25.5" x14ac:dyDescent="0.35">
      <c r="A53" s="76"/>
    </row>
    <row r="54" spans="1:36" ht="25.5" x14ac:dyDescent="0.35">
      <c r="A54" s="76"/>
    </row>
    <row r="55" spans="1:36" ht="25.5" x14ac:dyDescent="0.35">
      <c r="A55" s="76"/>
    </row>
    <row r="56" spans="1:36" x14ac:dyDescent="0.2">
      <c r="C56" s="6"/>
      <c r="D56" s="6"/>
      <c r="E56" s="6"/>
      <c r="F56" s="6"/>
      <c r="G56" s="6"/>
      <c r="H56" s="6"/>
      <c r="I56" s="6"/>
      <c r="J56" s="6"/>
      <c r="K56" s="7"/>
      <c r="L56" s="7"/>
      <c r="M56" s="7"/>
    </row>
    <row r="57" spans="1:36" ht="15.75" customHeight="1" x14ac:dyDescent="0.25">
      <c r="A57" s="376" t="s">
        <v>18</v>
      </c>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119"/>
      <c r="AA57" s="119"/>
      <c r="AB57" s="119"/>
      <c r="AC57" s="119"/>
      <c r="AD57" s="119"/>
      <c r="AE57" s="119"/>
      <c r="AF57" s="119"/>
      <c r="AG57" s="119"/>
      <c r="AH57" s="119"/>
      <c r="AI57" s="119"/>
      <c r="AJ57" s="12"/>
    </row>
    <row r="58" spans="1:36" ht="18.75" customHeight="1" x14ac:dyDescent="0.2">
      <c r="A58" s="386"/>
      <c r="B58" s="385"/>
      <c r="C58" s="385"/>
      <c r="D58" s="385"/>
      <c r="E58" s="385"/>
      <c r="F58" s="385"/>
      <c r="G58" s="385"/>
      <c r="H58" s="385"/>
      <c r="I58" s="385"/>
      <c r="J58" s="385"/>
      <c r="K58" s="385"/>
      <c r="L58" s="385"/>
      <c r="M58" s="385"/>
      <c r="N58" s="385"/>
      <c r="O58" s="385"/>
      <c r="P58" s="385"/>
      <c r="Q58" s="385"/>
      <c r="R58" s="385"/>
      <c r="S58" s="385"/>
      <c r="T58" s="385"/>
      <c r="U58" s="385"/>
      <c r="V58" s="385"/>
      <c r="W58" s="385"/>
      <c r="X58" s="385"/>
      <c r="Y58" s="385"/>
      <c r="Z58" s="117"/>
      <c r="AA58" s="117"/>
      <c r="AB58" s="117"/>
      <c r="AC58" s="117"/>
      <c r="AD58" s="117"/>
      <c r="AE58" s="117"/>
      <c r="AF58" s="117"/>
      <c r="AG58" s="117"/>
      <c r="AH58" s="117"/>
      <c r="AI58" s="117"/>
      <c r="AJ58" s="12"/>
    </row>
    <row r="59" spans="1:36" ht="13.5" customHeight="1" x14ac:dyDescent="0.2">
      <c r="A59" s="386"/>
      <c r="B59" s="385"/>
      <c r="C59" s="385"/>
      <c r="D59" s="385"/>
      <c r="E59" s="385"/>
      <c r="F59" s="385"/>
      <c r="G59" s="385"/>
      <c r="H59" s="385"/>
      <c r="I59" s="385"/>
      <c r="J59" s="385"/>
      <c r="K59" s="385"/>
      <c r="L59" s="385"/>
      <c r="M59" s="385"/>
      <c r="N59" s="385"/>
      <c r="O59" s="385"/>
      <c r="P59" s="385"/>
      <c r="Q59" s="385"/>
      <c r="R59" s="385"/>
      <c r="S59" s="385"/>
      <c r="T59" s="385"/>
      <c r="U59" s="385"/>
      <c r="V59" s="385"/>
      <c r="W59" s="385"/>
      <c r="X59" s="385"/>
      <c r="Y59" s="385"/>
      <c r="Z59" s="117"/>
      <c r="AA59" s="117"/>
      <c r="AB59" s="117"/>
      <c r="AC59" s="117"/>
      <c r="AD59" s="117"/>
      <c r="AE59" s="117"/>
      <c r="AF59" s="117"/>
      <c r="AG59" s="117"/>
      <c r="AH59" s="117"/>
      <c r="AI59" s="117"/>
      <c r="AJ59" s="12"/>
    </row>
    <row r="60" spans="1:36" ht="15" x14ac:dyDescent="0.2">
      <c r="A60" s="381"/>
      <c r="B60" s="382"/>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c r="AG60" s="382"/>
      <c r="AH60" s="382"/>
      <c r="AI60" s="382"/>
      <c r="AJ60" s="12"/>
    </row>
    <row r="61" spans="1:36" ht="15.75" customHeight="1" x14ac:dyDescent="0.25">
      <c r="A61" s="376" t="s">
        <v>19</v>
      </c>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119"/>
      <c r="AA61" s="119"/>
      <c r="AB61" s="119"/>
      <c r="AC61" s="119"/>
      <c r="AD61" s="119"/>
      <c r="AE61" s="119"/>
      <c r="AF61" s="119"/>
      <c r="AG61" s="119"/>
      <c r="AH61" s="119"/>
      <c r="AI61" s="119"/>
      <c r="AJ61" s="12"/>
    </row>
    <row r="62" spans="1:36" ht="15" customHeight="1" x14ac:dyDescent="0.2">
      <c r="A62" s="388"/>
      <c r="B62" s="389"/>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47"/>
      <c r="AA62" s="47"/>
      <c r="AB62" s="47"/>
      <c r="AC62" s="47"/>
      <c r="AD62" s="47"/>
      <c r="AE62" s="47"/>
      <c r="AF62" s="47"/>
      <c r="AG62" s="47"/>
      <c r="AH62" s="47"/>
      <c r="AI62" s="47"/>
      <c r="AJ62" s="12"/>
    </row>
    <row r="63" spans="1:36" ht="15" customHeight="1" x14ac:dyDescent="0.2">
      <c r="A63" s="388"/>
      <c r="B63" s="389"/>
      <c r="C63" s="389"/>
      <c r="D63" s="389"/>
      <c r="E63" s="389"/>
      <c r="F63" s="389"/>
      <c r="G63" s="389"/>
      <c r="H63" s="389"/>
      <c r="I63" s="389"/>
      <c r="J63" s="389"/>
      <c r="K63" s="389"/>
      <c r="L63" s="389"/>
      <c r="M63" s="389"/>
      <c r="N63" s="389"/>
      <c r="O63" s="389"/>
      <c r="P63" s="389"/>
      <c r="Q63" s="389"/>
      <c r="R63" s="389"/>
      <c r="S63" s="389"/>
      <c r="T63" s="389"/>
      <c r="U63" s="389"/>
      <c r="V63" s="389"/>
      <c r="W63" s="389"/>
      <c r="X63" s="389"/>
      <c r="Y63" s="389"/>
      <c r="Z63" s="47"/>
      <c r="AA63" s="47"/>
      <c r="AB63" s="47"/>
      <c r="AC63" s="47"/>
      <c r="AD63" s="47"/>
      <c r="AE63" s="47"/>
      <c r="AF63" s="47"/>
      <c r="AG63" s="47"/>
      <c r="AH63" s="47"/>
      <c r="AI63" s="47"/>
      <c r="AJ63" s="12"/>
    </row>
    <row r="64" spans="1:36" ht="3.75" customHeight="1" x14ac:dyDescent="0.2">
      <c r="A64" s="388"/>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64"/>
      <c r="AA64" s="64"/>
      <c r="AB64" s="64"/>
      <c r="AC64" s="64"/>
      <c r="AD64" s="64"/>
      <c r="AE64" s="64"/>
      <c r="AF64" s="64"/>
      <c r="AG64" s="64"/>
      <c r="AH64" s="64"/>
      <c r="AI64" s="64"/>
      <c r="AJ64" s="12"/>
    </row>
    <row r="65" spans="1:39" ht="15.75" customHeight="1" x14ac:dyDescent="0.2">
      <c r="A65" s="121"/>
      <c r="B65" s="64"/>
      <c r="C65" s="64"/>
      <c r="D65" s="64"/>
      <c r="E65" s="64"/>
      <c r="F65" s="64"/>
      <c r="G65" s="64"/>
      <c r="H65" s="64"/>
      <c r="I65" s="64"/>
      <c r="J65" s="64"/>
      <c r="K65" s="64"/>
      <c r="L65" s="64"/>
      <c r="M65" s="64"/>
      <c r="N65" s="64"/>
      <c r="O65" s="64"/>
      <c r="P65" s="64"/>
      <c r="Q65" s="64"/>
      <c r="R65" s="64"/>
      <c r="S65" s="64"/>
      <c r="T65" s="64"/>
      <c r="U65" s="64"/>
      <c r="V65" s="64"/>
      <c r="W65" s="64"/>
      <c r="X65" s="64"/>
      <c r="Y65" s="64"/>
      <c r="Z65" s="119"/>
      <c r="AA65" s="119"/>
      <c r="AB65" s="119"/>
      <c r="AC65" s="119"/>
      <c r="AD65" s="119"/>
      <c r="AE65" s="119"/>
      <c r="AF65" s="119"/>
      <c r="AG65" s="119"/>
      <c r="AH65" s="119"/>
      <c r="AI65" s="119"/>
      <c r="AJ65" s="12"/>
    </row>
    <row r="66" spans="1:39" s="77" customFormat="1" ht="20.25" customHeight="1" x14ac:dyDescent="0.3">
      <c r="A66" s="376" t="s">
        <v>20</v>
      </c>
      <c r="B66" s="377"/>
      <c r="C66" s="377"/>
      <c r="D66" s="377"/>
      <c r="E66" s="377"/>
      <c r="F66" s="377"/>
      <c r="G66" s="377"/>
      <c r="H66" s="377"/>
      <c r="I66" s="377"/>
      <c r="J66" s="377"/>
      <c r="K66" s="377"/>
      <c r="L66" s="377"/>
      <c r="M66" s="377"/>
      <c r="N66" s="377"/>
      <c r="O66" s="377"/>
      <c r="P66" s="377"/>
      <c r="Q66" s="377"/>
      <c r="R66" s="377"/>
      <c r="S66" s="377"/>
      <c r="T66" s="377"/>
      <c r="U66" s="377"/>
      <c r="V66" s="377"/>
      <c r="W66" s="377"/>
      <c r="X66" s="377"/>
      <c r="Y66" s="377"/>
      <c r="Z66" s="119"/>
      <c r="AA66" s="119"/>
      <c r="AB66" s="119"/>
      <c r="AC66" s="119"/>
      <c r="AD66" s="119"/>
      <c r="AE66" s="119"/>
      <c r="AF66" s="119"/>
      <c r="AG66" s="119"/>
      <c r="AH66" s="119"/>
      <c r="AI66" s="119"/>
      <c r="AJ66" s="64"/>
    </row>
    <row r="67" spans="1:39" s="77" customFormat="1" ht="20.25" customHeight="1" x14ac:dyDescent="0.3">
      <c r="A67" s="376" t="s">
        <v>21</v>
      </c>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47"/>
      <c r="AA67" s="47"/>
      <c r="AB67" s="47"/>
      <c r="AC67" s="47"/>
      <c r="AD67" s="47"/>
      <c r="AE67" s="47"/>
      <c r="AF67" s="47"/>
      <c r="AG67" s="47"/>
      <c r="AH67" s="47"/>
      <c r="AI67" s="47"/>
      <c r="AJ67" s="64"/>
    </row>
    <row r="68" spans="1:39" s="77" customFormat="1" ht="20.25" customHeight="1" x14ac:dyDescent="0.3">
      <c r="A68" s="384" t="s">
        <v>449</v>
      </c>
      <c r="B68" s="385"/>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47"/>
      <c r="AA68" s="47"/>
      <c r="AB68" s="47"/>
      <c r="AC68" s="47"/>
      <c r="AD68" s="47"/>
      <c r="AE68" s="47"/>
      <c r="AF68" s="47"/>
      <c r="AG68" s="47"/>
      <c r="AH68" s="47"/>
      <c r="AI68" s="47"/>
      <c r="AJ68" s="64"/>
    </row>
    <row r="69" spans="1:39" s="77" customFormat="1" ht="66" customHeight="1" x14ac:dyDescent="0.3">
      <c r="A69" s="386"/>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47"/>
      <c r="AA69" s="47"/>
      <c r="AB69" s="47"/>
      <c r="AC69" s="47"/>
      <c r="AD69" s="47"/>
      <c r="AE69" s="47"/>
      <c r="AF69" s="47"/>
      <c r="AG69" s="47"/>
      <c r="AH69" s="47"/>
      <c r="AI69" s="47"/>
      <c r="AJ69" s="64"/>
    </row>
    <row r="70" spans="1:39" s="77" customFormat="1" ht="6.6" hidden="1" customHeight="1" x14ac:dyDescent="0.3">
      <c r="A70" s="386"/>
      <c r="B70" s="385"/>
      <c r="C70" s="385"/>
      <c r="D70" s="385"/>
      <c r="E70" s="385"/>
      <c r="F70" s="385"/>
      <c r="G70" s="385"/>
      <c r="H70" s="385"/>
      <c r="I70" s="385"/>
      <c r="J70" s="385"/>
      <c r="K70" s="385"/>
      <c r="L70" s="385"/>
      <c r="M70" s="385"/>
      <c r="N70" s="385"/>
      <c r="O70" s="385"/>
      <c r="P70" s="385"/>
      <c r="Q70" s="385"/>
      <c r="R70" s="385"/>
      <c r="S70" s="385"/>
      <c r="T70" s="385"/>
      <c r="U70" s="385"/>
      <c r="V70" s="385"/>
      <c r="W70" s="385"/>
      <c r="X70" s="385"/>
      <c r="Y70" s="385"/>
      <c r="Z70" s="47"/>
      <c r="AA70" s="47"/>
      <c r="AB70" s="47"/>
      <c r="AC70" s="47"/>
      <c r="AD70" s="47"/>
      <c r="AE70" s="47"/>
      <c r="AF70" s="47"/>
      <c r="AG70" s="47"/>
      <c r="AH70" s="47"/>
      <c r="AI70" s="47"/>
      <c r="AJ70" s="64"/>
    </row>
    <row r="71" spans="1:39" s="77" customFormat="1" ht="20.25" hidden="1" customHeight="1" x14ac:dyDescent="0.3">
      <c r="A71" s="386"/>
      <c r="B71" s="385"/>
      <c r="C71" s="385"/>
      <c r="D71" s="385"/>
      <c r="E71" s="385"/>
      <c r="F71" s="385"/>
      <c r="G71" s="385"/>
      <c r="H71" s="385"/>
      <c r="I71" s="385"/>
      <c r="J71" s="385"/>
      <c r="K71" s="385"/>
      <c r="L71" s="385"/>
      <c r="M71" s="385"/>
      <c r="N71" s="385"/>
      <c r="O71" s="385"/>
      <c r="P71" s="385"/>
      <c r="Q71" s="385"/>
      <c r="R71" s="385"/>
      <c r="S71" s="385"/>
      <c r="T71" s="385"/>
      <c r="U71" s="385"/>
      <c r="V71" s="385"/>
      <c r="W71" s="385"/>
      <c r="X71" s="385"/>
      <c r="Y71" s="385"/>
      <c r="Z71" s="47"/>
      <c r="AA71" s="47"/>
      <c r="AB71" s="47"/>
      <c r="AC71" s="47"/>
      <c r="AD71" s="47"/>
      <c r="AE71" s="47"/>
      <c r="AF71" s="47"/>
      <c r="AG71" s="47"/>
      <c r="AH71" s="47"/>
      <c r="AI71" s="47"/>
      <c r="AJ71" s="64"/>
    </row>
    <row r="72" spans="1:39" s="77" customFormat="1" ht="21" hidden="1" customHeight="1" x14ac:dyDescent="0.35">
      <c r="A72" s="386"/>
      <c r="B72" s="385"/>
      <c r="C72" s="385"/>
      <c r="D72" s="385"/>
      <c r="E72" s="385"/>
      <c r="F72" s="385"/>
      <c r="G72" s="385"/>
      <c r="H72" s="385"/>
      <c r="I72" s="385"/>
      <c r="J72" s="385"/>
      <c r="K72" s="385"/>
      <c r="L72" s="385"/>
      <c r="M72" s="385"/>
      <c r="N72" s="385"/>
      <c r="O72" s="385"/>
      <c r="P72" s="385"/>
      <c r="Q72" s="385"/>
      <c r="R72" s="385"/>
      <c r="S72" s="385"/>
      <c r="T72" s="385"/>
      <c r="U72" s="385"/>
      <c r="V72" s="385"/>
      <c r="W72" s="385"/>
      <c r="X72" s="385"/>
      <c r="Y72" s="385"/>
      <c r="Z72" s="47"/>
      <c r="AA72" s="47"/>
      <c r="AB72" s="47"/>
      <c r="AC72" s="47"/>
      <c r="AD72" s="47"/>
      <c r="AE72" s="47"/>
      <c r="AF72" s="47"/>
      <c r="AG72" s="47"/>
      <c r="AH72" s="47"/>
      <c r="AI72" s="47"/>
      <c r="AJ72" s="64"/>
      <c r="AM72" s="78"/>
    </row>
    <row r="73" spans="1:39" s="77" customFormat="1" ht="20.25" hidden="1" customHeight="1" x14ac:dyDescent="0.3">
      <c r="A73" s="386"/>
      <c r="B73" s="385"/>
      <c r="C73" s="385"/>
      <c r="D73" s="385"/>
      <c r="E73" s="385"/>
      <c r="F73" s="385"/>
      <c r="G73" s="385"/>
      <c r="H73" s="385"/>
      <c r="I73" s="385"/>
      <c r="J73" s="385"/>
      <c r="K73" s="385"/>
      <c r="L73" s="385"/>
      <c r="M73" s="385"/>
      <c r="N73" s="385"/>
      <c r="O73" s="385"/>
      <c r="P73" s="385"/>
      <c r="Q73" s="385"/>
      <c r="R73" s="385"/>
      <c r="S73" s="385"/>
      <c r="T73" s="385"/>
      <c r="U73" s="385"/>
      <c r="V73" s="385"/>
      <c r="W73" s="385"/>
      <c r="X73" s="385"/>
      <c r="Y73" s="385"/>
      <c r="Z73" s="119"/>
      <c r="AA73" s="119"/>
      <c r="AB73" s="119"/>
      <c r="AC73" s="119"/>
      <c r="AD73" s="119"/>
      <c r="AE73" s="119"/>
      <c r="AF73" s="119"/>
      <c r="AG73" s="119"/>
      <c r="AH73" s="119"/>
      <c r="AI73" s="119"/>
      <c r="AJ73" s="64"/>
    </row>
    <row r="74" spans="1:39" s="77" customFormat="1" ht="21" hidden="1" customHeight="1" x14ac:dyDescent="0.35">
      <c r="A74" s="386"/>
      <c r="B74" s="385"/>
      <c r="C74" s="385"/>
      <c r="D74" s="385"/>
      <c r="E74" s="385"/>
      <c r="F74" s="385"/>
      <c r="G74" s="385"/>
      <c r="H74" s="385"/>
      <c r="I74" s="385"/>
      <c r="J74" s="385"/>
      <c r="K74" s="385"/>
      <c r="L74" s="385"/>
      <c r="M74" s="385"/>
      <c r="N74" s="385"/>
      <c r="O74" s="385"/>
      <c r="P74" s="385"/>
      <c r="Q74" s="385"/>
      <c r="R74" s="385"/>
      <c r="S74" s="385"/>
      <c r="T74" s="385"/>
      <c r="U74" s="385"/>
      <c r="V74" s="385"/>
      <c r="W74" s="385"/>
      <c r="X74" s="385"/>
      <c r="Y74" s="385"/>
      <c r="Z74" s="47"/>
      <c r="AA74" s="47"/>
      <c r="AB74" s="47"/>
      <c r="AC74" s="47"/>
      <c r="AD74" s="47"/>
      <c r="AE74" s="47"/>
      <c r="AF74" s="47"/>
      <c r="AG74" s="47"/>
      <c r="AH74" s="47"/>
      <c r="AI74" s="47"/>
      <c r="AJ74" s="64"/>
      <c r="AM74" s="78"/>
    </row>
    <row r="75" spans="1:39" s="77" customFormat="1" ht="10.9" customHeight="1" x14ac:dyDescent="0.3">
      <c r="A75" s="386"/>
      <c r="B75" s="385"/>
      <c r="C75" s="385"/>
      <c r="D75" s="385"/>
      <c r="E75" s="385"/>
      <c r="F75" s="385"/>
      <c r="G75" s="385"/>
      <c r="H75" s="385"/>
      <c r="I75" s="385"/>
      <c r="J75" s="385"/>
      <c r="K75" s="385"/>
      <c r="L75" s="385"/>
      <c r="M75" s="385"/>
      <c r="N75" s="385"/>
      <c r="O75" s="385"/>
      <c r="P75" s="385"/>
      <c r="Q75" s="385"/>
      <c r="R75" s="385"/>
      <c r="S75" s="385"/>
      <c r="T75" s="385"/>
      <c r="U75" s="385"/>
      <c r="V75" s="385"/>
      <c r="W75" s="385"/>
      <c r="X75" s="385"/>
      <c r="Y75" s="385"/>
      <c r="Z75" s="119"/>
      <c r="AA75" s="119"/>
      <c r="AB75" s="119"/>
      <c r="AC75" s="119"/>
      <c r="AD75" s="119"/>
      <c r="AE75" s="119"/>
      <c r="AF75" s="119"/>
      <c r="AG75" s="119"/>
      <c r="AH75" s="119"/>
      <c r="AI75" s="119"/>
      <c r="AJ75" s="64"/>
    </row>
    <row r="76" spans="1:39" s="77" customFormat="1" ht="20.25" x14ac:dyDescent="0.3">
      <c r="A76" s="219"/>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64"/>
      <c r="AA76" s="64"/>
      <c r="AB76" s="119"/>
      <c r="AC76" s="119"/>
      <c r="AD76" s="119"/>
      <c r="AE76" s="119"/>
      <c r="AF76" s="119"/>
      <c r="AG76" s="119"/>
      <c r="AH76" s="119"/>
      <c r="AI76" s="119"/>
      <c r="AJ76" s="64"/>
    </row>
    <row r="77" spans="1:39" s="77" customFormat="1" ht="20.25" customHeight="1" x14ac:dyDescent="0.3">
      <c r="A77" s="376" t="s">
        <v>22</v>
      </c>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47"/>
      <c r="AA77" s="47"/>
      <c r="AB77" s="47"/>
      <c r="AC77" s="47"/>
      <c r="AD77" s="47"/>
      <c r="AE77" s="47"/>
      <c r="AF77" s="47"/>
      <c r="AG77" s="47"/>
      <c r="AH77" s="47"/>
      <c r="AI77" s="47"/>
      <c r="AJ77" s="64"/>
    </row>
    <row r="78" spans="1:39" s="77" customFormat="1" ht="20.25" customHeight="1" x14ac:dyDescent="0.3">
      <c r="A78" s="378" t="s">
        <v>23</v>
      </c>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47"/>
      <c r="AA78" s="47"/>
      <c r="AB78" s="47"/>
      <c r="AC78" s="47"/>
      <c r="AD78" s="47"/>
      <c r="AE78" s="47"/>
      <c r="AF78" s="47"/>
      <c r="AG78" s="47"/>
      <c r="AH78" s="47"/>
      <c r="AI78" s="47"/>
      <c r="AJ78" s="64"/>
    </row>
    <row r="79" spans="1:39" s="77" customFormat="1" ht="17.25" customHeight="1" x14ac:dyDescent="0.3">
      <c r="A79" s="378"/>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47"/>
      <c r="AA79" s="47"/>
      <c r="AB79" s="47"/>
      <c r="AC79" s="47"/>
      <c r="AD79" s="47"/>
      <c r="AE79" s="47"/>
      <c r="AF79" s="47"/>
      <c r="AG79" s="47"/>
      <c r="AH79" s="47"/>
      <c r="AI79" s="47"/>
      <c r="AJ79" s="64"/>
    </row>
    <row r="80" spans="1:39" s="77" customFormat="1" ht="1.5" customHeight="1" x14ac:dyDescent="0.3">
      <c r="A80" s="380"/>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47"/>
      <c r="AA80" s="47"/>
      <c r="AB80" s="47"/>
      <c r="AC80" s="47"/>
      <c r="AD80" s="47"/>
      <c r="AE80" s="47"/>
      <c r="AF80" s="47"/>
      <c r="AG80" s="47"/>
      <c r="AH80" s="47"/>
      <c r="AI80" s="47"/>
      <c r="AJ80" s="64"/>
    </row>
    <row r="81" spans="1:39" s="47" customFormat="1" ht="15" hidden="1" customHeight="1" x14ac:dyDescent="0.2">
      <c r="A81" s="380"/>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112"/>
      <c r="AA81" s="112"/>
      <c r="AB81" s="64"/>
      <c r="AC81" s="112"/>
      <c r="AD81" s="64"/>
      <c r="AE81" s="112"/>
      <c r="AF81" s="112"/>
      <c r="AG81" s="112"/>
      <c r="AH81" s="112"/>
      <c r="AI81" s="112"/>
      <c r="AJ81" s="64"/>
    </row>
    <row r="82" spans="1:39" s="47" customFormat="1" ht="18" customHeight="1" x14ac:dyDescent="0.2">
      <c r="A82" s="380"/>
      <c r="B82" s="379"/>
      <c r="C82" s="379"/>
      <c r="D82" s="379"/>
      <c r="E82" s="379"/>
      <c r="F82" s="379"/>
      <c r="G82" s="379"/>
      <c r="H82" s="379"/>
      <c r="I82" s="379"/>
      <c r="J82" s="379"/>
      <c r="K82" s="379"/>
      <c r="L82" s="379"/>
      <c r="M82" s="379"/>
      <c r="N82" s="379"/>
      <c r="O82" s="379"/>
      <c r="P82" s="379"/>
      <c r="Q82" s="379"/>
      <c r="R82" s="379"/>
      <c r="S82" s="379"/>
      <c r="T82" s="379"/>
      <c r="U82" s="379"/>
      <c r="V82" s="379"/>
      <c r="W82" s="379"/>
      <c r="X82" s="379"/>
      <c r="Y82" s="379"/>
      <c r="Z82" s="112"/>
      <c r="AA82" s="112"/>
      <c r="AB82" s="64"/>
      <c r="AC82" s="112"/>
      <c r="AD82" s="64"/>
      <c r="AE82" s="112"/>
      <c r="AF82" s="112"/>
      <c r="AG82" s="112"/>
      <c r="AH82" s="112"/>
      <c r="AI82" s="112"/>
      <c r="AJ82" s="64"/>
    </row>
    <row r="83" spans="1:39" s="47" customFormat="1" ht="18" customHeight="1" x14ac:dyDescent="0.25">
      <c r="A83" s="110"/>
      <c r="B83" s="112"/>
      <c r="C83" s="64"/>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64"/>
      <c r="AC83" s="112"/>
      <c r="AD83" s="64"/>
      <c r="AE83" s="112"/>
      <c r="AF83" s="112"/>
      <c r="AG83" s="112"/>
      <c r="AH83" s="112"/>
      <c r="AI83" s="112"/>
      <c r="AJ83" s="64"/>
    </row>
    <row r="84" spans="1:39" s="77" customFormat="1" ht="20.25" customHeight="1" x14ac:dyDescent="0.3">
      <c r="A84" s="376" t="s">
        <v>481</v>
      </c>
      <c r="B84" s="377"/>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119"/>
      <c r="AA84" s="119"/>
      <c r="AB84" s="119"/>
      <c r="AC84" s="119"/>
      <c r="AD84" s="119"/>
      <c r="AE84" s="119"/>
      <c r="AF84" s="119"/>
      <c r="AG84" s="119"/>
      <c r="AH84" s="119"/>
      <c r="AI84" s="119"/>
      <c r="AJ84" s="64"/>
    </row>
    <row r="85" spans="1:39" s="77" customFormat="1" ht="20.25" customHeight="1" x14ac:dyDescent="0.3">
      <c r="A85" s="391" t="s">
        <v>482</v>
      </c>
      <c r="B85" s="391"/>
      <c r="C85" s="391"/>
      <c r="D85" s="391"/>
      <c r="E85" s="391"/>
      <c r="F85" s="391"/>
      <c r="G85" s="391"/>
      <c r="H85" s="391"/>
      <c r="I85" s="391"/>
      <c r="J85" s="391" t="s">
        <v>483</v>
      </c>
      <c r="K85" s="391"/>
      <c r="L85" s="391"/>
      <c r="M85" s="391"/>
      <c r="N85" s="391" t="s">
        <v>484</v>
      </c>
      <c r="O85" s="391"/>
      <c r="P85" s="391"/>
      <c r="Q85" s="391"/>
      <c r="R85" s="391"/>
      <c r="S85" s="391"/>
      <c r="T85" s="391"/>
      <c r="U85" s="391"/>
      <c r="V85" s="391"/>
      <c r="W85" s="391"/>
      <c r="X85" s="391"/>
      <c r="Y85" s="391"/>
      <c r="Z85" s="47"/>
      <c r="AA85" s="47"/>
      <c r="AB85" s="47"/>
      <c r="AC85" s="47"/>
      <c r="AD85" s="47"/>
      <c r="AE85" s="47"/>
      <c r="AF85" s="47"/>
      <c r="AG85" s="47"/>
      <c r="AH85" s="47"/>
      <c r="AI85" s="47"/>
      <c r="AJ85" s="64"/>
    </row>
    <row r="86" spans="1:39" s="77" customFormat="1" ht="20.25" x14ac:dyDescent="0.3">
      <c r="A86" s="392"/>
      <c r="B86" s="392"/>
      <c r="C86" s="392"/>
      <c r="D86" s="392"/>
      <c r="E86" s="392"/>
      <c r="F86" s="392"/>
      <c r="G86" s="392"/>
      <c r="H86" s="392"/>
      <c r="I86" s="392"/>
      <c r="J86" s="393"/>
      <c r="K86" s="393"/>
      <c r="L86" s="393"/>
      <c r="M86" s="393"/>
      <c r="N86" s="393"/>
      <c r="O86" s="393"/>
      <c r="P86" s="393"/>
      <c r="Q86" s="393"/>
      <c r="R86" s="393"/>
      <c r="S86" s="393"/>
      <c r="T86" s="393"/>
      <c r="U86" s="393"/>
      <c r="V86" s="393"/>
      <c r="W86" s="393"/>
      <c r="X86" s="393"/>
      <c r="Y86" s="393"/>
      <c r="Z86" s="47"/>
      <c r="AA86" s="47"/>
      <c r="AB86" s="47"/>
      <c r="AC86" s="47"/>
      <c r="AD86" s="47"/>
      <c r="AE86" s="47"/>
      <c r="AF86" s="47"/>
      <c r="AG86" s="47"/>
      <c r="AH86" s="47"/>
      <c r="AI86" s="47"/>
      <c r="AJ86" s="64"/>
    </row>
    <row r="87" spans="1:39" s="77" customFormat="1" ht="20.25" x14ac:dyDescent="0.3">
      <c r="A87" s="392"/>
      <c r="B87" s="392"/>
      <c r="C87" s="392"/>
      <c r="D87" s="392"/>
      <c r="E87" s="392"/>
      <c r="F87" s="392"/>
      <c r="G87" s="392"/>
      <c r="H87" s="392"/>
      <c r="I87" s="392"/>
      <c r="J87" s="393"/>
      <c r="K87" s="393"/>
      <c r="L87" s="393"/>
      <c r="M87" s="393"/>
      <c r="N87" s="393"/>
      <c r="O87" s="393"/>
      <c r="P87" s="393"/>
      <c r="Q87" s="393"/>
      <c r="R87" s="393"/>
      <c r="S87" s="393"/>
      <c r="T87" s="393"/>
      <c r="U87" s="393"/>
      <c r="V87" s="393"/>
      <c r="W87" s="393"/>
      <c r="X87" s="393"/>
      <c r="Y87" s="393"/>
      <c r="Z87" s="47"/>
      <c r="AA87" s="47"/>
      <c r="AB87" s="47"/>
      <c r="AC87" s="47"/>
      <c r="AD87" s="47"/>
      <c r="AE87" s="47"/>
      <c r="AF87" s="47"/>
      <c r="AG87" s="47"/>
      <c r="AH87" s="47"/>
      <c r="AI87" s="47"/>
      <c r="AJ87" s="64"/>
    </row>
    <row r="88" spans="1:39" s="77" customFormat="1" ht="20.25" x14ac:dyDescent="0.3">
      <c r="A88" s="392"/>
      <c r="B88" s="392"/>
      <c r="C88" s="392"/>
      <c r="D88" s="392"/>
      <c r="E88" s="392"/>
      <c r="F88" s="392"/>
      <c r="G88" s="392"/>
      <c r="H88" s="392"/>
      <c r="I88" s="392"/>
      <c r="J88" s="393"/>
      <c r="K88" s="393"/>
      <c r="L88" s="393"/>
      <c r="M88" s="393"/>
      <c r="N88" s="393"/>
      <c r="O88" s="393"/>
      <c r="P88" s="393"/>
      <c r="Q88" s="393"/>
      <c r="R88" s="393"/>
      <c r="S88" s="393"/>
      <c r="T88" s="393"/>
      <c r="U88" s="393"/>
      <c r="V88" s="393"/>
      <c r="W88" s="393"/>
      <c r="X88" s="393"/>
      <c r="Y88" s="393"/>
      <c r="Z88" s="47"/>
      <c r="AA88" s="47"/>
      <c r="AB88" s="47"/>
      <c r="AC88" s="47"/>
      <c r="AD88" s="47"/>
      <c r="AE88" s="47"/>
      <c r="AF88" s="47"/>
      <c r="AG88" s="47"/>
      <c r="AH88" s="47"/>
      <c r="AI88" s="47"/>
      <c r="AJ88" s="64"/>
    </row>
    <row r="89" spans="1:39" s="77" customFormat="1" ht="20.25" x14ac:dyDescent="0.3">
      <c r="A89" s="392"/>
      <c r="B89" s="392"/>
      <c r="C89" s="392"/>
      <c r="D89" s="392"/>
      <c r="E89" s="392"/>
      <c r="F89" s="392"/>
      <c r="G89" s="392"/>
      <c r="H89" s="392"/>
      <c r="I89" s="392"/>
      <c r="J89" s="393"/>
      <c r="K89" s="393"/>
      <c r="L89" s="393"/>
      <c r="M89" s="393"/>
      <c r="N89" s="393"/>
      <c r="O89" s="393"/>
      <c r="P89" s="393"/>
      <c r="Q89" s="393"/>
      <c r="R89" s="393"/>
      <c r="S89" s="393"/>
      <c r="T89" s="393"/>
      <c r="U89" s="393"/>
      <c r="V89" s="393"/>
      <c r="W89" s="393"/>
      <c r="X89" s="393"/>
      <c r="Y89" s="393"/>
      <c r="Z89" s="47"/>
      <c r="AA89" s="47"/>
      <c r="AB89" s="47"/>
      <c r="AC89" s="47"/>
      <c r="AD89" s="47"/>
      <c r="AE89" s="47"/>
      <c r="AF89" s="47"/>
      <c r="AG89" s="47"/>
      <c r="AH89" s="47"/>
      <c r="AI89" s="47"/>
      <c r="AJ89" s="64"/>
    </row>
    <row r="90" spans="1:39" s="77" customFormat="1" ht="21" x14ac:dyDescent="0.35">
      <c r="A90" s="392"/>
      <c r="B90" s="392"/>
      <c r="C90" s="392"/>
      <c r="D90" s="392"/>
      <c r="E90" s="392"/>
      <c r="F90" s="392"/>
      <c r="G90" s="392"/>
      <c r="H90" s="392"/>
      <c r="I90" s="392"/>
      <c r="J90" s="393"/>
      <c r="K90" s="393"/>
      <c r="L90" s="393"/>
      <c r="M90" s="393"/>
      <c r="N90" s="393"/>
      <c r="O90" s="393"/>
      <c r="P90" s="393"/>
      <c r="Q90" s="393"/>
      <c r="R90" s="393"/>
      <c r="S90" s="393"/>
      <c r="T90" s="393"/>
      <c r="U90" s="393"/>
      <c r="V90" s="393"/>
      <c r="W90" s="393"/>
      <c r="X90" s="393"/>
      <c r="Y90" s="393"/>
      <c r="Z90" s="47"/>
      <c r="AA90" s="47"/>
      <c r="AB90" s="47"/>
      <c r="AC90" s="47"/>
      <c r="AD90" s="47"/>
      <c r="AE90" s="47"/>
      <c r="AF90" s="47"/>
      <c r="AG90" s="47"/>
      <c r="AH90" s="47"/>
      <c r="AI90" s="47"/>
      <c r="AJ90" s="64"/>
      <c r="AM90" s="78"/>
    </row>
    <row r="91" spans="1:39" s="77" customFormat="1" ht="20.25" x14ac:dyDescent="0.3">
      <c r="A91" s="392"/>
      <c r="B91" s="392"/>
      <c r="C91" s="392"/>
      <c r="D91" s="392"/>
      <c r="E91" s="392"/>
      <c r="F91" s="392"/>
      <c r="G91" s="392"/>
      <c r="H91" s="392"/>
      <c r="I91" s="392"/>
      <c r="J91" s="393"/>
      <c r="K91" s="393"/>
      <c r="L91" s="393"/>
      <c r="M91" s="393"/>
      <c r="N91" s="393"/>
      <c r="O91" s="393"/>
      <c r="P91" s="393"/>
      <c r="Q91" s="393"/>
      <c r="R91" s="393"/>
      <c r="S91" s="393"/>
      <c r="T91" s="393"/>
      <c r="U91" s="393"/>
      <c r="V91" s="393"/>
      <c r="W91" s="393"/>
      <c r="X91" s="393"/>
      <c r="Y91" s="393"/>
      <c r="Z91" s="119"/>
      <c r="AA91" s="119"/>
      <c r="AB91" s="119"/>
      <c r="AC91" s="119"/>
      <c r="AD91" s="119"/>
      <c r="AE91" s="119"/>
      <c r="AF91" s="119"/>
      <c r="AG91" s="119"/>
      <c r="AH91" s="119"/>
      <c r="AI91" s="119"/>
      <c r="AJ91" s="64"/>
    </row>
    <row r="92" spans="1:39" s="77" customFormat="1" ht="21" x14ac:dyDescent="0.35">
      <c r="A92" s="392"/>
      <c r="B92" s="392"/>
      <c r="C92" s="392"/>
      <c r="D92" s="392"/>
      <c r="E92" s="392"/>
      <c r="F92" s="392"/>
      <c r="G92" s="392"/>
      <c r="H92" s="392"/>
      <c r="I92" s="392"/>
      <c r="J92" s="393"/>
      <c r="K92" s="393"/>
      <c r="L92" s="393"/>
      <c r="M92" s="393"/>
      <c r="N92" s="393"/>
      <c r="O92" s="393"/>
      <c r="P92" s="393"/>
      <c r="Q92" s="393"/>
      <c r="R92" s="393"/>
      <c r="S92" s="393"/>
      <c r="T92" s="393"/>
      <c r="U92" s="393"/>
      <c r="V92" s="393"/>
      <c r="W92" s="393"/>
      <c r="X92" s="393"/>
      <c r="Y92" s="393"/>
      <c r="Z92" s="47"/>
      <c r="AA92" s="47"/>
      <c r="AB92" s="47"/>
      <c r="AC92" s="47"/>
      <c r="AD92" s="47"/>
      <c r="AE92" s="47"/>
      <c r="AF92" s="47"/>
      <c r="AG92" s="47"/>
      <c r="AH92" s="47"/>
      <c r="AI92" s="47"/>
      <c r="AJ92" s="64"/>
      <c r="AM92" s="78"/>
    </row>
    <row r="93" spans="1:39" s="77" customFormat="1" ht="20.25" x14ac:dyDescent="0.3">
      <c r="A93" s="392"/>
      <c r="B93" s="392"/>
      <c r="C93" s="392"/>
      <c r="D93" s="392"/>
      <c r="E93" s="392"/>
      <c r="F93" s="392"/>
      <c r="G93" s="392"/>
      <c r="H93" s="392"/>
      <c r="I93" s="392"/>
      <c r="J93" s="393"/>
      <c r="K93" s="393"/>
      <c r="L93" s="393"/>
      <c r="M93" s="393"/>
      <c r="N93" s="393"/>
      <c r="O93" s="393"/>
      <c r="P93" s="393"/>
      <c r="Q93" s="393"/>
      <c r="R93" s="393"/>
      <c r="S93" s="393"/>
      <c r="T93" s="393"/>
      <c r="U93" s="393"/>
      <c r="V93" s="393"/>
      <c r="W93" s="393"/>
      <c r="X93" s="393"/>
      <c r="Y93" s="393"/>
      <c r="Z93" s="119"/>
      <c r="AA93" s="119"/>
      <c r="AB93" s="119"/>
      <c r="AC93" s="119"/>
      <c r="AD93" s="119"/>
      <c r="AE93" s="119"/>
      <c r="AF93" s="119"/>
      <c r="AG93" s="119"/>
      <c r="AH93" s="119"/>
      <c r="AI93" s="119"/>
      <c r="AJ93" s="64"/>
    </row>
    <row r="94" spans="1:39" s="77" customFormat="1" ht="20.25" x14ac:dyDescent="0.3">
      <c r="A94" s="219"/>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64"/>
      <c r="AA94" s="64"/>
      <c r="AB94" s="119"/>
      <c r="AC94" s="119"/>
      <c r="AD94" s="119"/>
      <c r="AE94" s="119"/>
      <c r="AF94" s="119"/>
      <c r="AG94" s="119"/>
      <c r="AH94" s="119"/>
      <c r="AI94" s="119"/>
      <c r="AJ94" s="64"/>
    </row>
    <row r="95" spans="1:39" s="77" customFormat="1" ht="20.25" customHeight="1" x14ac:dyDescent="0.3">
      <c r="A95" s="376" t="s">
        <v>485</v>
      </c>
      <c r="B95" s="377"/>
      <c r="C95" s="377"/>
      <c r="D95" s="377"/>
      <c r="E95" s="377"/>
      <c r="F95" s="377"/>
      <c r="G95" s="377"/>
      <c r="H95" s="377"/>
      <c r="I95" s="377"/>
      <c r="J95" s="377"/>
      <c r="K95" s="377"/>
      <c r="L95" s="377"/>
      <c r="M95" s="377"/>
      <c r="N95" s="377"/>
      <c r="O95" s="377"/>
      <c r="P95" s="377"/>
      <c r="Q95" s="377"/>
      <c r="R95" s="377"/>
      <c r="S95" s="377"/>
      <c r="T95" s="377"/>
      <c r="U95" s="377"/>
      <c r="V95" s="377"/>
      <c r="W95" s="377"/>
      <c r="X95" s="377"/>
      <c r="Y95" s="377"/>
      <c r="Z95" s="47"/>
      <c r="AA95" s="47"/>
      <c r="AB95" s="47"/>
      <c r="AC95" s="47"/>
      <c r="AD95" s="47"/>
      <c r="AE95" s="47"/>
      <c r="AF95" s="47"/>
      <c r="AG95" s="47"/>
      <c r="AH95" s="47"/>
      <c r="AI95" s="47"/>
      <c r="AJ95" s="64"/>
    </row>
    <row r="96" spans="1:39" s="77" customFormat="1" ht="20.25" x14ac:dyDescent="0.3">
      <c r="A96" s="391" t="s">
        <v>482</v>
      </c>
      <c r="B96" s="391"/>
      <c r="C96" s="391"/>
      <c r="D96" s="391"/>
      <c r="E96" s="391"/>
      <c r="F96" s="391"/>
      <c r="G96" s="391"/>
      <c r="H96" s="391"/>
      <c r="I96" s="391"/>
      <c r="J96" s="391" t="s">
        <v>483</v>
      </c>
      <c r="K96" s="391"/>
      <c r="L96" s="391"/>
      <c r="M96" s="391"/>
      <c r="N96" s="391" t="s">
        <v>484</v>
      </c>
      <c r="O96" s="391"/>
      <c r="P96" s="391"/>
      <c r="Q96" s="391"/>
      <c r="R96" s="391"/>
      <c r="S96" s="391"/>
      <c r="T96" s="391"/>
      <c r="U96" s="391"/>
      <c r="V96" s="391"/>
      <c r="W96" s="391"/>
      <c r="X96" s="391"/>
      <c r="Y96" s="391"/>
      <c r="Z96" s="47"/>
      <c r="AA96" s="47"/>
      <c r="AB96" s="47"/>
      <c r="AC96" s="47"/>
      <c r="AD96" s="47"/>
      <c r="AE96" s="47"/>
      <c r="AF96" s="47"/>
      <c r="AG96" s="47"/>
      <c r="AH96" s="47"/>
      <c r="AI96" s="47"/>
      <c r="AJ96" s="64"/>
    </row>
    <row r="97" spans="1:36" s="77" customFormat="1" ht="20.25" x14ac:dyDescent="0.3">
      <c r="A97" s="394"/>
      <c r="B97" s="394"/>
      <c r="C97" s="394"/>
      <c r="D97" s="394"/>
      <c r="E97" s="394"/>
      <c r="F97" s="394"/>
      <c r="G97" s="394"/>
      <c r="H97" s="394"/>
      <c r="I97" s="394"/>
      <c r="J97" s="395"/>
      <c r="K97" s="395"/>
      <c r="L97" s="395"/>
      <c r="M97" s="395"/>
      <c r="N97" s="395"/>
      <c r="O97" s="395"/>
      <c r="P97" s="395"/>
      <c r="Q97" s="395"/>
      <c r="R97" s="395"/>
      <c r="S97" s="395"/>
      <c r="T97" s="395"/>
      <c r="U97" s="395"/>
      <c r="V97" s="395"/>
      <c r="W97" s="395"/>
      <c r="X97" s="395"/>
      <c r="Y97" s="395"/>
      <c r="Z97" s="47"/>
      <c r="AA97" s="47"/>
      <c r="AB97" s="47"/>
      <c r="AC97" s="47"/>
      <c r="AD97" s="47"/>
      <c r="AE97" s="47"/>
      <c r="AF97" s="47"/>
      <c r="AG97" s="47"/>
      <c r="AH97" s="47"/>
      <c r="AI97" s="47"/>
      <c r="AJ97" s="64"/>
    </row>
    <row r="98" spans="1:36" s="77" customFormat="1" ht="20.25" x14ac:dyDescent="0.3">
      <c r="A98" s="394"/>
      <c r="B98" s="394"/>
      <c r="C98" s="394"/>
      <c r="D98" s="394"/>
      <c r="E98" s="394"/>
      <c r="F98" s="394"/>
      <c r="G98" s="394"/>
      <c r="H98" s="394"/>
      <c r="I98" s="394"/>
      <c r="J98" s="395"/>
      <c r="K98" s="395"/>
      <c r="L98" s="395"/>
      <c r="M98" s="395"/>
      <c r="N98" s="395"/>
      <c r="O98" s="395"/>
      <c r="P98" s="395"/>
      <c r="Q98" s="395"/>
      <c r="R98" s="395"/>
      <c r="S98" s="395"/>
      <c r="T98" s="395"/>
      <c r="U98" s="395"/>
      <c r="V98" s="395"/>
      <c r="W98" s="395"/>
      <c r="X98" s="395"/>
      <c r="Y98" s="395"/>
      <c r="Z98" s="47"/>
      <c r="AA98" s="47"/>
      <c r="AB98" s="47"/>
      <c r="AC98" s="47"/>
      <c r="AD98" s="47"/>
      <c r="AE98" s="47"/>
      <c r="AF98" s="47"/>
      <c r="AG98" s="47"/>
      <c r="AH98" s="47"/>
      <c r="AI98" s="47"/>
      <c r="AJ98" s="64"/>
    </row>
    <row r="99" spans="1:36" s="47" customFormat="1" ht="15" x14ac:dyDescent="0.2">
      <c r="A99" s="394"/>
      <c r="B99" s="394"/>
      <c r="C99" s="394"/>
      <c r="D99" s="394"/>
      <c r="E99" s="394"/>
      <c r="F99" s="394"/>
      <c r="G99" s="394"/>
      <c r="H99" s="394"/>
      <c r="I99" s="394"/>
      <c r="J99" s="395"/>
      <c r="K99" s="395"/>
      <c r="L99" s="395"/>
      <c r="M99" s="395"/>
      <c r="N99" s="395"/>
      <c r="O99" s="395"/>
      <c r="P99" s="395"/>
      <c r="Q99" s="395"/>
      <c r="R99" s="395"/>
      <c r="S99" s="395"/>
      <c r="T99" s="395"/>
      <c r="U99" s="395"/>
      <c r="V99" s="395"/>
      <c r="W99" s="395"/>
      <c r="X99" s="395"/>
      <c r="Y99" s="395"/>
      <c r="Z99" s="112"/>
      <c r="AA99" s="112"/>
      <c r="AB99" s="64"/>
      <c r="AC99" s="112"/>
      <c r="AD99" s="64"/>
      <c r="AE99" s="112"/>
      <c r="AF99" s="112"/>
      <c r="AG99" s="112"/>
      <c r="AH99" s="112"/>
      <c r="AI99" s="112"/>
      <c r="AJ99" s="64"/>
    </row>
    <row r="100" spans="1:36" s="47" customFormat="1" ht="15" x14ac:dyDescent="0.2">
      <c r="A100" s="394"/>
      <c r="B100" s="394"/>
      <c r="C100" s="394"/>
      <c r="D100" s="394"/>
      <c r="E100" s="394"/>
      <c r="F100" s="394"/>
      <c r="G100" s="394"/>
      <c r="H100" s="394"/>
      <c r="I100" s="394"/>
      <c r="J100" s="395"/>
      <c r="K100" s="395"/>
      <c r="L100" s="395"/>
      <c r="M100" s="395"/>
      <c r="N100" s="395"/>
      <c r="O100" s="395"/>
      <c r="P100" s="395"/>
      <c r="Q100" s="395"/>
      <c r="R100" s="395"/>
      <c r="S100" s="395"/>
      <c r="T100" s="395"/>
      <c r="U100" s="395"/>
      <c r="V100" s="395"/>
      <c r="W100" s="395"/>
      <c r="X100" s="395"/>
      <c r="Y100" s="395"/>
      <c r="Z100" s="112"/>
      <c r="AA100" s="112"/>
      <c r="AB100" s="64"/>
      <c r="AC100" s="112"/>
      <c r="AD100" s="64"/>
      <c r="AE100" s="112"/>
      <c r="AF100" s="112"/>
      <c r="AG100" s="112"/>
      <c r="AH100" s="112"/>
      <c r="AI100" s="112"/>
      <c r="AJ100" s="64"/>
    </row>
    <row r="101" spans="1:36" s="77" customFormat="1" ht="20.25" customHeight="1" x14ac:dyDescent="0.3">
      <c r="A101" s="394"/>
      <c r="B101" s="394"/>
      <c r="C101" s="394"/>
      <c r="D101" s="394"/>
      <c r="E101" s="394"/>
      <c r="F101" s="394"/>
      <c r="G101" s="394"/>
      <c r="H101" s="394"/>
      <c r="I101" s="394"/>
      <c r="J101" s="395"/>
      <c r="K101" s="395"/>
      <c r="L101" s="395"/>
      <c r="M101" s="395"/>
      <c r="N101" s="395"/>
      <c r="O101" s="395"/>
      <c r="P101" s="395"/>
      <c r="Q101" s="395"/>
      <c r="R101" s="395"/>
      <c r="S101" s="395"/>
      <c r="T101" s="395"/>
      <c r="U101" s="395"/>
      <c r="V101" s="395"/>
      <c r="W101" s="395"/>
      <c r="X101" s="395"/>
      <c r="Y101" s="395"/>
      <c r="Z101" s="119"/>
      <c r="AA101" s="119"/>
      <c r="AB101" s="119"/>
      <c r="AC101" s="119"/>
      <c r="AD101" s="119"/>
      <c r="AE101" s="119"/>
      <c r="AF101" s="119"/>
      <c r="AG101" s="119"/>
      <c r="AH101" s="119"/>
      <c r="AI101" s="119"/>
      <c r="AJ101" s="64"/>
    </row>
    <row r="102" spans="1:36" s="47" customFormat="1" ht="18" customHeight="1" x14ac:dyDescent="0.25">
      <c r="A102" s="110"/>
      <c r="B102" s="112"/>
      <c r="C102" s="64"/>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64"/>
      <c r="AC102" s="112"/>
      <c r="AD102" s="64"/>
      <c r="AE102" s="112"/>
      <c r="AF102" s="112"/>
      <c r="AG102" s="112"/>
      <c r="AH102" s="112"/>
      <c r="AI102" s="112"/>
      <c r="AJ102" s="64"/>
    </row>
    <row r="103" spans="1:36" s="77" customFormat="1" ht="20.25" customHeight="1" x14ac:dyDescent="0.3">
      <c r="A103" s="110"/>
      <c r="B103" s="112"/>
      <c r="C103" s="64"/>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9"/>
      <c r="AA103" s="119"/>
      <c r="AB103" s="119"/>
      <c r="AC103" s="119"/>
      <c r="AD103" s="119"/>
      <c r="AE103" s="119"/>
      <c r="AF103" s="119"/>
      <c r="AG103" s="119"/>
      <c r="AH103" s="119"/>
      <c r="AI103" s="119"/>
      <c r="AJ103" s="64"/>
    </row>
    <row r="104" spans="1:36" s="47" customFormat="1" ht="15" customHeight="1" x14ac:dyDescent="0.25">
      <c r="A104" s="376" t="s">
        <v>24</v>
      </c>
      <c r="B104" s="377"/>
      <c r="C104" s="377"/>
      <c r="D104" s="377"/>
      <c r="E104" s="377"/>
      <c r="F104" s="377"/>
      <c r="G104" s="377"/>
      <c r="H104" s="377"/>
      <c r="I104" s="377"/>
      <c r="J104" s="377"/>
      <c r="K104" s="377"/>
      <c r="L104" s="377"/>
      <c r="M104" s="377"/>
      <c r="N104" s="377"/>
      <c r="O104" s="377"/>
      <c r="P104" s="377"/>
      <c r="Q104" s="377"/>
      <c r="R104" s="377"/>
      <c r="S104" s="377"/>
      <c r="T104" s="377"/>
      <c r="U104" s="377"/>
      <c r="V104" s="377"/>
      <c r="W104" s="377"/>
      <c r="X104" s="377"/>
      <c r="Y104" s="377"/>
      <c r="Z104" s="64"/>
      <c r="AA104" s="64"/>
      <c r="AB104" s="64"/>
      <c r="AC104" s="64"/>
      <c r="AD104" s="64"/>
      <c r="AE104" s="64"/>
      <c r="AF104" s="64"/>
      <c r="AG104" s="64"/>
      <c r="AH104" s="64"/>
      <c r="AI104" s="64"/>
      <c r="AJ104" s="64"/>
    </row>
    <row r="105" spans="1:36" s="47" customFormat="1" ht="15.75" customHeight="1" x14ac:dyDescent="0.2">
      <c r="A105" s="372" t="s">
        <v>25</v>
      </c>
      <c r="B105" s="373"/>
      <c r="C105" s="373"/>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c r="Z105" s="118"/>
      <c r="AA105" s="118"/>
      <c r="AB105" s="118"/>
      <c r="AC105" s="118"/>
      <c r="AD105" s="118"/>
      <c r="AE105" s="118"/>
      <c r="AF105" s="118"/>
      <c r="AG105" s="118"/>
      <c r="AH105" s="118"/>
      <c r="AI105" s="118"/>
      <c r="AJ105" s="118"/>
    </row>
    <row r="106" spans="1:36" s="47" customFormat="1" ht="15.75" customHeight="1" x14ac:dyDescent="0.25">
      <c r="A106" s="110"/>
      <c r="B106" s="374" t="s">
        <v>454</v>
      </c>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118"/>
      <c r="AA106" s="118"/>
      <c r="AB106" s="118"/>
      <c r="AC106" s="118"/>
      <c r="AD106" s="118"/>
      <c r="AE106" s="118"/>
      <c r="AF106" s="118"/>
      <c r="AG106" s="118"/>
      <c r="AH106" s="118"/>
      <c r="AI106" s="118"/>
      <c r="AJ106" s="118"/>
    </row>
    <row r="107" spans="1:36" s="47" customFormat="1" ht="15.75" customHeight="1" x14ac:dyDescent="0.25">
      <c r="A107" s="110"/>
      <c r="B107" s="374"/>
      <c r="C107" s="375"/>
      <c r="D107" s="375"/>
      <c r="E107" s="375"/>
      <c r="F107" s="375"/>
      <c r="G107" s="375"/>
      <c r="H107" s="375"/>
      <c r="I107" s="375"/>
      <c r="J107" s="375"/>
      <c r="K107" s="375"/>
      <c r="L107" s="375"/>
      <c r="M107" s="375"/>
      <c r="N107" s="375"/>
      <c r="O107" s="375"/>
      <c r="P107" s="375"/>
      <c r="Q107" s="375"/>
      <c r="R107" s="375"/>
      <c r="S107" s="375"/>
      <c r="T107" s="375"/>
      <c r="U107" s="375"/>
      <c r="V107" s="375"/>
      <c r="W107" s="375"/>
      <c r="X107" s="375"/>
      <c r="Y107" s="375"/>
      <c r="Z107" s="118"/>
      <c r="AA107" s="118"/>
      <c r="AB107" s="118"/>
      <c r="AC107" s="118"/>
      <c r="AD107" s="118"/>
      <c r="AE107" s="118"/>
      <c r="AF107" s="118"/>
      <c r="AG107" s="118"/>
      <c r="AH107" s="118"/>
      <c r="AI107" s="118"/>
      <c r="AJ107" s="118"/>
    </row>
    <row r="108" spans="1:36" s="47" customFormat="1" ht="12" customHeight="1" x14ac:dyDescent="0.25">
      <c r="A108" s="110"/>
      <c r="B108" s="374"/>
      <c r="C108" s="375"/>
      <c r="D108" s="375"/>
      <c r="E108" s="375"/>
      <c r="F108" s="375"/>
      <c r="G108" s="375"/>
      <c r="H108" s="375"/>
      <c r="I108" s="375"/>
      <c r="J108" s="375"/>
      <c r="K108" s="375"/>
      <c r="L108" s="375"/>
      <c r="M108" s="375"/>
      <c r="N108" s="375"/>
      <c r="O108" s="375"/>
      <c r="P108" s="375"/>
      <c r="Q108" s="375"/>
      <c r="R108" s="375"/>
      <c r="S108" s="375"/>
      <c r="T108" s="375"/>
      <c r="U108" s="375"/>
      <c r="V108" s="375"/>
      <c r="W108" s="375"/>
      <c r="X108" s="375"/>
      <c r="Y108" s="375"/>
      <c r="Z108" s="118"/>
      <c r="AA108" s="118"/>
      <c r="AB108" s="118"/>
      <c r="AC108" s="118"/>
      <c r="AD108" s="118"/>
      <c r="AE108" s="118"/>
      <c r="AF108" s="118"/>
      <c r="AG108" s="118"/>
      <c r="AH108" s="118"/>
      <c r="AI108" s="118"/>
      <c r="AJ108" s="118"/>
    </row>
    <row r="109" spans="1:36" s="47" customFormat="1" ht="15.75" hidden="1" x14ac:dyDescent="0.25">
      <c r="A109" s="110"/>
      <c r="B109" s="374"/>
      <c r="C109" s="375"/>
      <c r="D109" s="375"/>
      <c r="E109" s="375"/>
      <c r="F109" s="375"/>
      <c r="G109" s="375"/>
      <c r="H109" s="375"/>
      <c r="I109" s="375"/>
      <c r="J109" s="375"/>
      <c r="K109" s="375"/>
      <c r="L109" s="375"/>
      <c r="M109" s="375"/>
      <c r="N109" s="375"/>
      <c r="O109" s="375"/>
      <c r="P109" s="375"/>
      <c r="Q109" s="375"/>
      <c r="R109" s="375"/>
      <c r="S109" s="375"/>
      <c r="T109" s="375"/>
      <c r="U109" s="375"/>
      <c r="V109" s="375"/>
      <c r="W109" s="375"/>
      <c r="X109" s="375"/>
      <c r="Y109" s="375"/>
      <c r="Z109" s="59"/>
      <c r="AA109" s="59"/>
      <c r="AC109" s="59"/>
      <c r="AE109" s="59"/>
      <c r="AF109" s="59"/>
      <c r="AG109" s="59"/>
      <c r="AH109" s="60"/>
      <c r="AI109" s="60"/>
    </row>
    <row r="110" spans="1:36" s="47" customFormat="1" ht="15.75" hidden="1" customHeight="1" x14ac:dyDescent="0.25">
      <c r="A110" s="110"/>
      <c r="B110" s="374"/>
      <c r="C110" s="375"/>
      <c r="D110" s="375"/>
      <c r="E110" s="375"/>
      <c r="F110" s="375"/>
      <c r="G110" s="375"/>
      <c r="H110" s="375"/>
      <c r="I110" s="375"/>
      <c r="J110" s="375"/>
      <c r="K110" s="375"/>
      <c r="L110" s="375"/>
      <c r="M110" s="375"/>
      <c r="N110" s="375"/>
      <c r="O110" s="375"/>
      <c r="P110" s="375"/>
      <c r="Q110" s="375"/>
      <c r="R110" s="375"/>
      <c r="S110" s="375"/>
      <c r="T110" s="375"/>
      <c r="U110" s="375"/>
      <c r="V110" s="375"/>
      <c r="W110" s="375"/>
      <c r="X110" s="375"/>
      <c r="Y110" s="375"/>
      <c r="Z110" s="118"/>
      <c r="AA110" s="118"/>
      <c r="AB110" s="118"/>
      <c r="AC110" s="118"/>
      <c r="AD110" s="118"/>
      <c r="AE110" s="118"/>
      <c r="AF110" s="118"/>
      <c r="AG110" s="118"/>
      <c r="AH110" s="118"/>
      <c r="AI110" s="118"/>
      <c r="AJ110" s="118"/>
    </row>
    <row r="111" spans="1:36" s="47" customFormat="1" ht="33" hidden="1" customHeight="1" x14ac:dyDescent="0.25">
      <c r="A111" s="110"/>
      <c r="B111" s="374"/>
      <c r="C111" s="375"/>
      <c r="D111" s="375"/>
      <c r="E111" s="375"/>
      <c r="F111" s="375"/>
      <c r="G111" s="375"/>
      <c r="H111" s="375"/>
      <c r="I111" s="375"/>
      <c r="J111" s="375"/>
      <c r="K111" s="375"/>
      <c r="L111" s="375"/>
      <c r="M111" s="375"/>
      <c r="N111" s="375"/>
      <c r="O111" s="375"/>
      <c r="P111" s="375"/>
      <c r="Q111" s="375"/>
      <c r="R111" s="375"/>
      <c r="S111" s="375"/>
      <c r="T111" s="375"/>
      <c r="U111" s="375"/>
      <c r="V111" s="375"/>
      <c r="W111" s="375"/>
      <c r="X111" s="375"/>
      <c r="Y111" s="375"/>
      <c r="Z111" s="59"/>
      <c r="AA111" s="59"/>
      <c r="AC111" s="59"/>
      <c r="AE111" s="59"/>
      <c r="AF111" s="59"/>
      <c r="AG111" s="59"/>
      <c r="AH111" s="60"/>
      <c r="AI111" s="60"/>
    </row>
    <row r="112" spans="1:36" s="47" customFormat="1" ht="15" x14ac:dyDescent="0.25">
      <c r="A112" s="1"/>
      <c r="B112" s="59"/>
      <c r="D112" s="59"/>
      <c r="E112" s="59"/>
      <c r="F112" s="59"/>
      <c r="G112" s="59"/>
      <c r="H112" s="59"/>
      <c r="I112" s="59"/>
      <c r="J112" s="59"/>
      <c r="K112" s="60"/>
      <c r="L112" s="60"/>
      <c r="M112" s="60"/>
      <c r="N112" s="59"/>
      <c r="O112" s="59"/>
      <c r="P112" s="59"/>
      <c r="Q112" s="60"/>
      <c r="R112" s="60"/>
      <c r="S112" s="60"/>
      <c r="T112" s="59"/>
      <c r="U112" s="59"/>
      <c r="V112" s="60"/>
      <c r="W112" s="60"/>
      <c r="X112" s="60"/>
      <c r="Y112" s="59"/>
      <c r="Z112" s="59"/>
      <c r="AA112" s="59"/>
      <c r="AC112" s="59"/>
      <c r="AE112" s="59"/>
      <c r="AF112" s="59"/>
      <c r="AG112" s="59"/>
      <c r="AH112" s="60"/>
      <c r="AI112" s="60"/>
    </row>
    <row r="113" spans="1:35" s="47" customFormat="1" ht="15" x14ac:dyDescent="0.25">
      <c r="A113" s="1"/>
      <c r="B113" s="59"/>
      <c r="D113" s="59"/>
      <c r="E113" s="59"/>
      <c r="F113" s="59"/>
      <c r="G113" s="59"/>
      <c r="H113" s="59"/>
      <c r="I113" s="59"/>
      <c r="J113" s="59"/>
      <c r="K113" s="60"/>
      <c r="L113" s="60"/>
      <c r="M113" s="60"/>
      <c r="N113" s="59"/>
      <c r="O113" s="59"/>
      <c r="P113" s="59"/>
      <c r="Q113" s="60"/>
      <c r="R113" s="60"/>
      <c r="S113" s="60"/>
      <c r="T113" s="59"/>
      <c r="U113" s="59"/>
      <c r="V113" s="60"/>
      <c r="W113" s="60"/>
      <c r="X113" s="60"/>
      <c r="Y113" s="59"/>
      <c r="Z113" s="59"/>
      <c r="AA113" s="59"/>
      <c r="AC113" s="59"/>
      <c r="AE113" s="59"/>
      <c r="AF113" s="59"/>
      <c r="AG113" s="59"/>
      <c r="AH113" s="60"/>
      <c r="AI113" s="60"/>
    </row>
    <row r="114" spans="1:35" s="47" customFormat="1" ht="15" x14ac:dyDescent="0.25">
      <c r="A114" s="1"/>
      <c r="B114" s="59"/>
      <c r="D114" s="59"/>
      <c r="E114" s="59"/>
      <c r="F114" s="59"/>
      <c r="G114" s="59"/>
      <c r="H114" s="59"/>
      <c r="I114" s="59"/>
      <c r="J114" s="59"/>
      <c r="K114" s="60"/>
      <c r="L114" s="60"/>
      <c r="M114" s="60"/>
      <c r="N114" s="59"/>
      <c r="O114" s="59"/>
      <c r="P114" s="59"/>
      <c r="Q114" s="60"/>
      <c r="R114" s="60"/>
      <c r="S114" s="60"/>
      <c r="T114" s="59"/>
      <c r="U114" s="59"/>
      <c r="V114" s="60"/>
      <c r="W114" s="60"/>
      <c r="X114" s="60"/>
      <c r="Y114" s="59"/>
      <c r="Z114" s="59"/>
      <c r="AA114" s="59"/>
      <c r="AC114" s="59"/>
      <c r="AE114" s="59"/>
      <c r="AF114" s="59"/>
      <c r="AG114" s="59"/>
      <c r="AH114" s="60"/>
      <c r="AI114" s="60"/>
    </row>
    <row r="115" spans="1:35" s="47" customFormat="1" ht="15" x14ac:dyDescent="0.25">
      <c r="A115" s="1"/>
      <c r="B115" s="59"/>
      <c r="D115" s="59"/>
      <c r="E115" s="59"/>
      <c r="F115" s="59"/>
      <c r="G115" s="59"/>
      <c r="H115" s="59"/>
      <c r="I115" s="59"/>
      <c r="J115" s="59"/>
      <c r="K115" s="60"/>
      <c r="L115" s="60"/>
      <c r="M115" s="60"/>
      <c r="N115" s="59"/>
      <c r="O115" s="59"/>
      <c r="P115" s="59"/>
      <c r="Q115" s="60"/>
      <c r="R115" s="60"/>
      <c r="S115" s="60"/>
      <c r="T115" s="59"/>
      <c r="U115" s="59"/>
      <c r="V115" s="60"/>
      <c r="W115" s="60"/>
      <c r="X115" s="60"/>
      <c r="Y115" s="59"/>
      <c r="Z115" s="59"/>
      <c r="AA115" s="59"/>
      <c r="AC115" s="59"/>
      <c r="AE115" s="59"/>
      <c r="AF115" s="59"/>
      <c r="AG115" s="59"/>
      <c r="AH115" s="60"/>
      <c r="AI115" s="60"/>
    </row>
    <row r="116" spans="1:35" s="47" customFormat="1" ht="15" x14ac:dyDescent="0.25">
      <c r="A116" s="1"/>
      <c r="B116" s="59"/>
      <c r="D116" s="59"/>
      <c r="E116" s="59"/>
      <c r="F116" s="59"/>
      <c r="G116" s="59"/>
      <c r="H116" s="59"/>
      <c r="I116" s="59"/>
      <c r="J116" s="59"/>
      <c r="K116" s="60"/>
      <c r="L116" s="60"/>
      <c r="M116" s="60"/>
      <c r="N116" s="59"/>
      <c r="O116" s="59"/>
      <c r="P116" s="59"/>
      <c r="Q116" s="60"/>
      <c r="R116" s="60"/>
      <c r="S116" s="60"/>
      <c r="T116" s="59"/>
      <c r="U116" s="59"/>
      <c r="V116" s="60"/>
      <c r="W116" s="60"/>
      <c r="X116" s="60"/>
      <c r="Y116" s="59"/>
      <c r="Z116" s="59"/>
      <c r="AA116" s="59"/>
      <c r="AC116" s="59"/>
      <c r="AE116" s="59"/>
      <c r="AF116" s="59"/>
      <c r="AG116" s="59"/>
      <c r="AH116" s="60"/>
      <c r="AI116" s="60"/>
    </row>
    <row r="117" spans="1:35" s="47" customFormat="1" ht="15" x14ac:dyDescent="0.25">
      <c r="A117" s="1"/>
      <c r="B117" s="59"/>
      <c r="D117" s="59"/>
      <c r="E117" s="59"/>
      <c r="F117" s="59"/>
      <c r="G117" s="59"/>
      <c r="H117" s="59"/>
      <c r="I117" s="59"/>
      <c r="J117" s="59"/>
      <c r="K117" s="60"/>
      <c r="L117" s="60"/>
      <c r="M117" s="60"/>
      <c r="N117" s="59"/>
      <c r="O117" s="59"/>
      <c r="P117" s="59"/>
      <c r="Q117" s="60"/>
      <c r="R117" s="60"/>
      <c r="S117" s="60"/>
      <c r="T117" s="59"/>
      <c r="U117" s="59"/>
      <c r="V117" s="60"/>
      <c r="W117" s="60"/>
      <c r="X117" s="60"/>
      <c r="Y117" s="59"/>
      <c r="Z117" s="59"/>
      <c r="AA117" s="59"/>
      <c r="AC117" s="59"/>
      <c r="AE117" s="59"/>
      <c r="AF117" s="59"/>
      <c r="AG117" s="59"/>
      <c r="AH117" s="60"/>
      <c r="AI117" s="60"/>
    </row>
    <row r="118" spans="1:35" s="47" customFormat="1" ht="15" x14ac:dyDescent="0.25">
      <c r="A118" s="1"/>
      <c r="B118" s="59"/>
      <c r="D118" s="59"/>
      <c r="E118" s="59"/>
      <c r="F118" s="59"/>
      <c r="G118" s="59"/>
      <c r="H118" s="59"/>
      <c r="I118" s="59"/>
      <c r="J118" s="59"/>
      <c r="K118" s="60"/>
      <c r="L118" s="60"/>
      <c r="M118" s="60"/>
      <c r="N118" s="59"/>
      <c r="O118" s="59"/>
      <c r="P118" s="59"/>
      <c r="Q118" s="60"/>
      <c r="R118" s="60"/>
      <c r="S118" s="60"/>
      <c r="T118" s="59"/>
      <c r="U118" s="59"/>
      <c r="V118" s="60"/>
      <c r="W118" s="60"/>
      <c r="X118" s="60"/>
      <c r="Y118" s="59"/>
      <c r="Z118" s="59"/>
      <c r="AA118" s="59"/>
      <c r="AC118" s="59"/>
      <c r="AE118" s="59"/>
      <c r="AF118" s="59"/>
      <c r="AG118" s="59"/>
      <c r="AH118" s="60"/>
      <c r="AI118" s="60"/>
    </row>
    <row r="119" spans="1:35" s="47" customFormat="1" ht="15" x14ac:dyDescent="0.25">
      <c r="A119" s="1"/>
      <c r="B119" s="59"/>
      <c r="D119" s="59"/>
      <c r="E119" s="59"/>
      <c r="F119" s="59"/>
      <c r="G119" s="59"/>
      <c r="H119" s="59"/>
      <c r="I119" s="59"/>
      <c r="J119" s="59"/>
      <c r="K119" s="60"/>
      <c r="L119" s="60"/>
      <c r="M119" s="60"/>
      <c r="N119" s="59"/>
      <c r="O119" s="59"/>
      <c r="P119" s="59"/>
      <c r="Q119" s="60"/>
      <c r="R119" s="60"/>
      <c r="S119" s="60"/>
      <c r="T119" s="59"/>
      <c r="U119" s="59"/>
      <c r="V119" s="60"/>
      <c r="W119" s="60"/>
      <c r="X119" s="60"/>
      <c r="Y119" s="59"/>
      <c r="Z119" s="59"/>
      <c r="AA119" s="59"/>
      <c r="AC119" s="59"/>
      <c r="AE119" s="59"/>
      <c r="AF119" s="59"/>
      <c r="AG119" s="59"/>
      <c r="AH119" s="60"/>
      <c r="AI119" s="60"/>
    </row>
    <row r="120" spans="1:35" s="47" customFormat="1" ht="15" x14ac:dyDescent="0.25">
      <c r="A120" s="1"/>
      <c r="B120" s="59"/>
      <c r="D120" s="59"/>
      <c r="E120" s="59"/>
      <c r="F120" s="59"/>
      <c r="G120" s="59"/>
      <c r="H120" s="59"/>
      <c r="I120" s="59"/>
      <c r="J120" s="59"/>
      <c r="K120" s="60"/>
      <c r="L120" s="60"/>
      <c r="M120" s="60"/>
      <c r="N120" s="59"/>
      <c r="O120" s="59"/>
      <c r="P120" s="59"/>
      <c r="Q120" s="60"/>
      <c r="R120" s="60"/>
      <c r="S120" s="60"/>
      <c r="T120" s="59"/>
      <c r="U120" s="59"/>
      <c r="V120" s="60"/>
      <c r="W120" s="60"/>
      <c r="X120" s="60"/>
      <c r="Y120" s="59"/>
      <c r="Z120" s="59"/>
      <c r="AA120" s="59"/>
      <c r="AC120" s="59"/>
      <c r="AE120" s="59"/>
      <c r="AF120" s="59"/>
      <c r="AG120" s="59"/>
      <c r="AH120" s="60"/>
      <c r="AI120" s="60"/>
    </row>
    <row r="121" spans="1:35" s="47" customFormat="1" ht="15" x14ac:dyDescent="0.25">
      <c r="A121" s="1"/>
      <c r="B121" s="59"/>
      <c r="D121" s="59"/>
      <c r="E121" s="59"/>
      <c r="F121" s="59"/>
      <c r="G121" s="59"/>
      <c r="H121" s="59"/>
      <c r="I121" s="59"/>
      <c r="J121" s="59"/>
      <c r="K121" s="60"/>
      <c r="L121" s="60"/>
      <c r="M121" s="60"/>
      <c r="N121" s="59"/>
      <c r="O121" s="59"/>
      <c r="P121" s="59"/>
      <c r="Q121" s="60"/>
      <c r="R121" s="60"/>
      <c r="S121" s="60"/>
      <c r="T121" s="59"/>
      <c r="U121" s="59"/>
      <c r="V121" s="60"/>
      <c r="W121" s="60"/>
      <c r="X121" s="60"/>
      <c r="Y121" s="59"/>
      <c r="Z121" s="59"/>
      <c r="AA121" s="59"/>
      <c r="AC121" s="59"/>
      <c r="AE121" s="59"/>
      <c r="AF121" s="59"/>
      <c r="AG121" s="59"/>
      <c r="AH121" s="60"/>
      <c r="AI121" s="60"/>
    </row>
    <row r="122" spans="1:35" s="47" customFormat="1" ht="15" x14ac:dyDescent="0.25">
      <c r="A122" s="1"/>
      <c r="B122" s="59"/>
      <c r="D122" s="59"/>
      <c r="E122" s="59"/>
      <c r="F122" s="59"/>
      <c r="G122" s="59"/>
      <c r="H122" s="59"/>
      <c r="I122" s="59"/>
      <c r="J122" s="59"/>
      <c r="K122" s="60"/>
      <c r="L122" s="60"/>
      <c r="M122" s="60"/>
      <c r="N122" s="59"/>
      <c r="O122" s="59"/>
      <c r="P122" s="59"/>
      <c r="Q122" s="60"/>
      <c r="R122" s="60"/>
      <c r="S122" s="60"/>
      <c r="T122" s="59"/>
      <c r="U122" s="59"/>
      <c r="V122" s="60"/>
      <c r="W122" s="60"/>
      <c r="X122" s="60"/>
      <c r="Y122" s="59"/>
      <c r="Z122" s="59"/>
      <c r="AA122" s="59"/>
      <c r="AC122" s="59"/>
      <c r="AE122" s="59"/>
      <c r="AF122" s="59"/>
      <c r="AG122" s="59"/>
      <c r="AH122" s="60"/>
      <c r="AI122" s="60"/>
    </row>
    <row r="123" spans="1:35" s="47" customFormat="1" ht="15" x14ac:dyDescent="0.25">
      <c r="A123" s="1"/>
      <c r="B123" s="59"/>
      <c r="D123" s="59"/>
      <c r="E123" s="59"/>
      <c r="F123" s="59"/>
      <c r="G123" s="59"/>
      <c r="H123" s="59"/>
      <c r="I123" s="59"/>
      <c r="J123" s="59"/>
      <c r="K123" s="60"/>
      <c r="L123" s="60"/>
      <c r="M123" s="60"/>
      <c r="N123" s="59"/>
      <c r="O123" s="59"/>
      <c r="P123" s="59"/>
      <c r="Q123" s="60"/>
      <c r="R123" s="60"/>
      <c r="S123" s="60"/>
      <c r="T123" s="59"/>
      <c r="U123" s="59"/>
      <c r="V123" s="60"/>
      <c r="W123" s="60"/>
      <c r="X123" s="60"/>
      <c r="Y123" s="59"/>
      <c r="Z123" s="59"/>
      <c r="AA123" s="59"/>
      <c r="AC123" s="59"/>
      <c r="AE123" s="59"/>
      <c r="AF123" s="59"/>
      <c r="AG123" s="59"/>
      <c r="AH123" s="60"/>
      <c r="AI123" s="60"/>
    </row>
    <row r="124" spans="1:35" s="47" customFormat="1" ht="13.5" customHeight="1" x14ac:dyDescent="0.25">
      <c r="A124" s="1"/>
      <c r="B124" s="59"/>
      <c r="D124" s="59"/>
      <c r="E124" s="59"/>
      <c r="F124" s="59"/>
      <c r="G124" s="59"/>
      <c r="H124" s="59"/>
      <c r="I124" s="59"/>
      <c r="J124" s="59"/>
      <c r="K124" s="60"/>
      <c r="L124" s="60"/>
      <c r="M124" s="60"/>
      <c r="N124" s="59"/>
      <c r="O124" s="59"/>
      <c r="P124" s="59"/>
      <c r="Q124" s="60"/>
      <c r="R124" s="60"/>
      <c r="S124" s="60"/>
      <c r="T124" s="59"/>
      <c r="U124" s="59"/>
      <c r="V124" s="60"/>
      <c r="W124" s="60"/>
      <c r="X124" s="60"/>
      <c r="Y124" s="59"/>
      <c r="Z124" s="59"/>
      <c r="AA124" s="59"/>
      <c r="AC124" s="59"/>
      <c r="AE124" s="59"/>
      <c r="AF124" s="59"/>
      <c r="AG124" s="59"/>
      <c r="AH124" s="60"/>
      <c r="AI124" s="60"/>
    </row>
    <row r="125" spans="1:35" s="47" customFormat="1" ht="15" x14ac:dyDescent="0.25">
      <c r="A125" s="1"/>
      <c r="B125" s="59"/>
      <c r="D125" s="59"/>
      <c r="E125" s="59"/>
      <c r="F125" s="59"/>
      <c r="G125" s="59"/>
      <c r="H125" s="59"/>
      <c r="I125" s="59"/>
      <c r="J125" s="59"/>
      <c r="K125" s="60"/>
      <c r="L125" s="60"/>
      <c r="M125" s="60"/>
      <c r="N125" s="59"/>
      <c r="O125" s="59"/>
      <c r="P125" s="59"/>
      <c r="Q125" s="60"/>
      <c r="R125" s="60"/>
      <c r="S125" s="60"/>
      <c r="T125" s="59"/>
      <c r="U125" s="59"/>
      <c r="V125" s="60"/>
      <c r="W125" s="60"/>
      <c r="X125" s="60"/>
      <c r="Y125" s="59"/>
      <c r="Z125" s="59"/>
      <c r="AA125" s="59"/>
      <c r="AC125" s="59"/>
      <c r="AE125" s="59"/>
      <c r="AF125" s="59"/>
      <c r="AG125" s="59"/>
      <c r="AH125" s="60"/>
      <c r="AI125" s="60"/>
    </row>
    <row r="126" spans="1:35" s="47" customFormat="1" ht="15" x14ac:dyDescent="0.25">
      <c r="A126" s="1"/>
      <c r="B126" s="59"/>
      <c r="D126" s="59"/>
      <c r="E126" s="59"/>
      <c r="F126" s="59"/>
      <c r="G126" s="59"/>
      <c r="H126" s="59"/>
      <c r="I126" s="59"/>
      <c r="J126" s="59"/>
      <c r="K126" s="60"/>
      <c r="L126" s="60"/>
      <c r="M126" s="60"/>
      <c r="N126" s="59"/>
      <c r="O126" s="59"/>
      <c r="P126" s="59"/>
      <c r="Q126" s="60"/>
      <c r="R126" s="60"/>
      <c r="S126" s="60"/>
      <c r="T126" s="59"/>
      <c r="U126" s="59"/>
      <c r="V126" s="60"/>
      <c r="W126" s="60"/>
      <c r="X126" s="60"/>
      <c r="Y126" s="59"/>
      <c r="Z126" s="59"/>
      <c r="AA126" s="59"/>
      <c r="AC126" s="59"/>
      <c r="AE126" s="59"/>
      <c r="AF126" s="59"/>
      <c r="AG126" s="59"/>
      <c r="AH126" s="60"/>
      <c r="AI126" s="60"/>
    </row>
    <row r="127" spans="1:35" s="47" customFormat="1" ht="15.75" hidden="1" x14ac:dyDescent="0.25">
      <c r="A127" s="1"/>
      <c r="B127" s="59"/>
      <c r="D127" s="59"/>
      <c r="E127" s="59"/>
      <c r="F127" s="59"/>
      <c r="G127" s="59"/>
      <c r="H127" s="59"/>
      <c r="I127" s="59"/>
      <c r="J127" s="59"/>
      <c r="K127" s="60"/>
      <c r="L127" s="60"/>
      <c r="M127" s="120" t="s">
        <v>14</v>
      </c>
      <c r="N127" s="59"/>
      <c r="O127" s="59"/>
      <c r="P127" s="59"/>
      <c r="Q127" s="60"/>
      <c r="R127" s="60"/>
      <c r="S127" s="60"/>
      <c r="T127" s="59"/>
      <c r="U127" s="59"/>
      <c r="V127" s="60"/>
      <c r="W127" s="60"/>
      <c r="X127" s="60"/>
      <c r="Y127" s="59"/>
      <c r="Z127" s="59"/>
      <c r="AA127" s="59"/>
      <c r="AC127" s="59"/>
      <c r="AE127" s="59"/>
      <c r="AF127" s="59"/>
      <c r="AG127" s="59"/>
      <c r="AH127" s="60"/>
      <c r="AI127" s="60"/>
    </row>
    <row r="128" spans="1:35" s="47" customFormat="1" ht="15.75" hidden="1" x14ac:dyDescent="0.25">
      <c r="A128" s="1"/>
      <c r="B128" s="59"/>
      <c r="D128" s="59"/>
      <c r="E128" s="59"/>
      <c r="F128" s="59"/>
      <c r="G128" s="59"/>
      <c r="H128" s="59"/>
      <c r="I128" s="59"/>
      <c r="J128" s="59"/>
      <c r="K128" s="60"/>
      <c r="L128" s="60"/>
      <c r="M128" s="120" t="s">
        <v>26</v>
      </c>
      <c r="N128" s="59"/>
      <c r="O128" s="59"/>
      <c r="P128" s="59"/>
      <c r="Q128" s="60"/>
      <c r="R128" s="60"/>
      <c r="S128" s="60"/>
      <c r="T128" s="59"/>
      <c r="U128" s="59"/>
      <c r="V128" s="60"/>
      <c r="W128" s="60"/>
      <c r="X128" s="60"/>
      <c r="Y128" s="59"/>
      <c r="Z128" s="59"/>
      <c r="AA128" s="59"/>
      <c r="AB128" s="59"/>
      <c r="AC128" s="59"/>
      <c r="AD128" s="59"/>
      <c r="AE128" s="59"/>
      <c r="AF128" s="59"/>
      <c r="AG128" s="59"/>
      <c r="AH128" s="60"/>
      <c r="AI128" s="60"/>
    </row>
    <row r="129" spans="1:35" s="49" customFormat="1" ht="18" hidden="1" x14ac:dyDescent="0.25">
      <c r="A129" s="47"/>
      <c r="B129" s="59"/>
      <c r="C129" s="59"/>
      <c r="D129" s="59"/>
      <c r="E129" s="59"/>
      <c r="F129" s="59"/>
      <c r="G129" s="59"/>
      <c r="H129" s="59"/>
      <c r="I129" s="59"/>
      <c r="J129" s="59"/>
      <c r="K129" s="60"/>
      <c r="L129" s="60"/>
      <c r="M129" s="120" t="s">
        <v>27</v>
      </c>
      <c r="N129" s="59"/>
      <c r="O129" s="59"/>
      <c r="P129" s="59"/>
      <c r="Q129" s="60"/>
      <c r="R129" s="60"/>
      <c r="S129" s="60"/>
      <c r="T129" s="59"/>
      <c r="U129" s="59"/>
      <c r="V129" s="60"/>
      <c r="W129" s="60"/>
      <c r="X129" s="60"/>
      <c r="Y129" s="59"/>
      <c r="Z129" s="59"/>
      <c r="AA129" s="59"/>
      <c r="AB129" s="50"/>
      <c r="AC129" s="50"/>
      <c r="AD129" s="50"/>
      <c r="AE129" s="50"/>
      <c r="AF129" s="50"/>
      <c r="AG129" s="50"/>
      <c r="AH129" s="50"/>
      <c r="AI129" s="50"/>
    </row>
    <row r="130" spans="1:35" s="49" customFormat="1" ht="18" hidden="1" x14ac:dyDescent="0.25">
      <c r="B130" s="59"/>
      <c r="C130" s="59"/>
      <c r="D130" s="59"/>
      <c r="E130" s="50"/>
      <c r="F130" s="50"/>
      <c r="G130" s="50"/>
      <c r="H130" s="50"/>
      <c r="I130" s="50"/>
      <c r="J130" s="50"/>
      <c r="K130" s="50" t="s">
        <v>28</v>
      </c>
      <c r="L130" s="50"/>
      <c r="M130" s="50"/>
      <c r="N130" s="50"/>
      <c r="O130" s="50"/>
      <c r="P130" s="50"/>
      <c r="Q130" s="50"/>
      <c r="R130" s="50"/>
      <c r="S130" s="50"/>
      <c r="T130" s="59"/>
      <c r="U130" s="59"/>
      <c r="V130" s="50"/>
      <c r="W130" s="50"/>
      <c r="X130" s="50"/>
      <c r="Y130" s="59"/>
      <c r="Z130" s="59"/>
      <c r="AA130" s="59"/>
      <c r="AB130" s="50"/>
      <c r="AC130" s="50"/>
      <c r="AD130" s="50"/>
      <c r="AE130" s="50"/>
      <c r="AF130" s="50"/>
      <c r="AG130" s="50"/>
      <c r="AH130" s="50"/>
      <c r="AI130" s="50"/>
    </row>
    <row r="131" spans="1:35" s="49" customFormat="1" ht="18" hidden="1" x14ac:dyDescent="0.25">
      <c r="B131" s="59"/>
      <c r="C131" s="59"/>
      <c r="D131" s="59"/>
      <c r="E131" s="50"/>
      <c r="F131" s="50"/>
      <c r="G131" s="50"/>
      <c r="H131" s="50"/>
      <c r="I131" s="50"/>
      <c r="J131" s="50"/>
      <c r="K131" s="50"/>
      <c r="L131" s="50"/>
      <c r="M131" s="50"/>
      <c r="N131" s="50"/>
      <c r="O131" s="50"/>
      <c r="P131" s="50"/>
      <c r="Q131" s="50"/>
      <c r="R131" s="50"/>
      <c r="S131" s="50"/>
      <c r="T131" s="59"/>
      <c r="U131" s="59"/>
      <c r="V131" s="50"/>
      <c r="W131" s="50"/>
      <c r="X131" s="50"/>
      <c r="Y131" s="59"/>
      <c r="Z131" s="59"/>
      <c r="AA131" s="59"/>
      <c r="AB131" s="50"/>
      <c r="AC131" s="50"/>
      <c r="AD131" s="50"/>
      <c r="AE131" s="50"/>
      <c r="AF131" s="50"/>
      <c r="AG131" s="50"/>
      <c r="AH131" s="50"/>
      <c r="AI131" s="50"/>
    </row>
    <row r="132" spans="1:35" ht="18" x14ac:dyDescent="0.25">
      <c r="A132" s="49"/>
      <c r="B132" s="59"/>
      <c r="C132" s="59"/>
      <c r="D132" s="59"/>
      <c r="E132" s="50"/>
      <c r="F132" s="50"/>
      <c r="G132" s="50"/>
      <c r="H132" s="50"/>
      <c r="I132" s="50"/>
      <c r="J132" s="50"/>
      <c r="K132" s="50"/>
      <c r="L132" s="50"/>
      <c r="M132" s="50"/>
      <c r="N132" s="50"/>
      <c r="O132" s="50"/>
      <c r="P132" s="50"/>
      <c r="Q132" s="50"/>
      <c r="R132" s="50"/>
      <c r="S132" s="50"/>
      <c r="T132" s="59"/>
      <c r="U132" s="59"/>
      <c r="V132" s="50"/>
      <c r="W132" s="50"/>
      <c r="X132" s="50"/>
      <c r="Y132" s="59"/>
    </row>
  </sheetData>
  <sheetProtection algorithmName="SHA-512" hashValue="rKHXgf/wLdIvEh+CtrsOxwpc9jF76DiV2ADILuh7divAM+7cr3OIay5qqCCoRLJXrvhxfYOkrTpd0EXM3xJXug==" saltValue="G/tynnqvPoME5G/UewcjBA==" spinCount="100000" sheet="1" objects="1" scenarios="1" formatCells="0" formatRows="0" selectLockedCells="1"/>
  <mergeCells count="38">
    <mergeCell ref="A95:Y95"/>
    <mergeCell ref="A96:I96"/>
    <mergeCell ref="J96:M96"/>
    <mergeCell ref="N96:Y96"/>
    <mergeCell ref="A97:I101"/>
    <mergeCell ref="J97:M101"/>
    <mergeCell ref="N97:Y101"/>
    <mergeCell ref="A84:Y84"/>
    <mergeCell ref="A85:I85"/>
    <mergeCell ref="J85:M85"/>
    <mergeCell ref="N85:Y85"/>
    <mergeCell ref="A86:I93"/>
    <mergeCell ref="J86:M93"/>
    <mergeCell ref="N86:Y93"/>
    <mergeCell ref="A58:Y59"/>
    <mergeCell ref="A62:Y64"/>
    <mergeCell ref="B46:I46"/>
    <mergeCell ref="J29:U29"/>
    <mergeCell ref="J31:U31"/>
    <mergeCell ref="J35:U35"/>
    <mergeCell ref="B45:I45"/>
    <mergeCell ref="N45:U45"/>
    <mergeCell ref="A4:M4"/>
    <mergeCell ref="J25:U25"/>
    <mergeCell ref="J27:U27"/>
    <mergeCell ref="A105:Y105"/>
    <mergeCell ref="B106:Y111"/>
    <mergeCell ref="A104:Y104"/>
    <mergeCell ref="A78:Y82"/>
    <mergeCell ref="A67:Y67"/>
    <mergeCell ref="A66:Y66"/>
    <mergeCell ref="A61:Y61"/>
    <mergeCell ref="A57:Y57"/>
    <mergeCell ref="A60:AI60"/>
    <mergeCell ref="J33:M33"/>
    <mergeCell ref="A68:Y75"/>
    <mergeCell ref="N46:U46"/>
    <mergeCell ref="A77:Y77"/>
  </mergeCells>
  <dataValidations count="1">
    <dataValidation type="list" allowBlank="1" showInputMessage="1" showErrorMessage="1" sqref="J35" xr:uid="{00000000-0002-0000-0000-000000000000}">
      <formula1>$M$127:$M$129</formula1>
    </dataValidation>
  </dataValidations>
  <pageMargins left="0.11811023622047245" right="0.11811023622047245" top="0.15748031496062992" bottom="0.15748031496062992" header="0.31496062992125984" footer="0.31496062992125984"/>
  <pageSetup paperSize="9" scale="75" fitToHeight="0" orientation="landscape" r:id="rId1"/>
  <headerFooter alignWithMargins="0"/>
  <rowBreaks count="3" manualBreakCount="3">
    <brk id="49" max="24" man="1"/>
    <brk id="93" max="24" man="1"/>
    <brk id="111" max="24"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2:WL1214"/>
  <sheetViews>
    <sheetView view="pageBreakPreview" topLeftCell="A50" zoomScale="70" zoomScaleNormal="60" zoomScaleSheetLayoutView="70" zoomScalePageLayoutView="60" workbookViewId="0">
      <selection activeCell="B76" sqref="B76:M77"/>
    </sheetView>
  </sheetViews>
  <sheetFormatPr defaultColWidth="9.140625" defaultRowHeight="21" customHeight="1" x14ac:dyDescent="0.2"/>
  <cols>
    <col min="1" max="1" width="6.7109375" style="6" customWidth="1"/>
    <col min="2" max="11" width="6.42578125" style="4" customWidth="1"/>
    <col min="12" max="13" width="6.42578125" style="5" customWidth="1"/>
    <col min="14" max="14" width="6.42578125" style="4" customWidth="1"/>
    <col min="15" max="15" width="6.42578125" style="287" customWidth="1"/>
    <col min="16" max="23" width="6.42578125" style="4" customWidth="1"/>
    <col min="24" max="25" width="6.42578125" style="5" customWidth="1"/>
    <col min="26" max="35" width="6.42578125" style="4" customWidth="1"/>
    <col min="36" max="37" width="6.42578125" style="5" customWidth="1"/>
    <col min="38" max="47" width="6.42578125" style="4" customWidth="1"/>
    <col min="48" max="49" width="6.42578125" style="5" customWidth="1"/>
    <col min="50" max="50" width="36" style="6" customWidth="1"/>
    <col min="51" max="51" width="20.42578125" style="6" customWidth="1"/>
    <col min="52" max="52" width="78.5703125" style="6" customWidth="1"/>
    <col min="53" max="53" width="9.5703125" style="6" bestFit="1" customWidth="1"/>
    <col min="54" max="55" width="9.140625" style="6"/>
    <col min="56" max="56" width="13.85546875" style="6" customWidth="1"/>
    <col min="57" max="57" width="9.140625" style="6"/>
    <col min="58" max="58" width="13.42578125" style="6" customWidth="1"/>
    <col min="59" max="59" width="26.85546875" style="6" customWidth="1"/>
    <col min="60" max="60" width="15.85546875" style="6" customWidth="1"/>
    <col min="61" max="61" width="20.5703125" style="6" customWidth="1"/>
    <col min="62" max="62" width="28.7109375" style="6" customWidth="1"/>
    <col min="63" max="63" width="17.5703125" style="6" customWidth="1"/>
    <col min="64" max="64" width="21.42578125" style="6" customWidth="1"/>
    <col min="65" max="65" width="28.28515625" style="6" customWidth="1"/>
    <col min="66" max="66" width="18.28515625" style="6" customWidth="1"/>
    <col min="67" max="67" width="24.5703125" style="6" customWidth="1"/>
    <col min="68" max="68" width="26.85546875" style="6" customWidth="1"/>
    <col min="69" max="69" width="20.28515625" style="6" customWidth="1"/>
    <col min="70" max="70" width="16" style="6" customWidth="1"/>
    <col min="71" max="71" width="20.140625" style="6" customWidth="1"/>
    <col min="72" max="72" width="36.85546875" style="6" customWidth="1"/>
    <col min="73" max="73" width="16.85546875" style="6" customWidth="1"/>
    <col min="74" max="75" width="17.85546875" style="6" customWidth="1"/>
    <col min="76" max="76" width="18" style="6" customWidth="1"/>
    <col min="77" max="77" width="10.42578125" style="6" customWidth="1"/>
    <col min="78" max="16384" width="9.140625" style="6"/>
  </cols>
  <sheetData>
    <row r="2" spans="1:49" ht="14.25" x14ac:dyDescent="0.2"/>
    <row r="3" spans="1:49" ht="15" x14ac:dyDescent="0.25">
      <c r="A3" s="1" t="s">
        <v>0</v>
      </c>
      <c r="B3" s="2"/>
      <c r="C3" s="2"/>
      <c r="D3" s="2"/>
      <c r="E3" s="2"/>
      <c r="F3" s="2"/>
      <c r="G3" s="2"/>
      <c r="H3" s="2"/>
      <c r="I3" s="2"/>
      <c r="J3" s="2"/>
      <c r="K3" s="2"/>
      <c r="L3" s="3"/>
      <c r="M3" s="3"/>
      <c r="N3" s="2"/>
      <c r="O3" s="288"/>
      <c r="P3" s="2"/>
      <c r="Q3" s="2"/>
      <c r="R3" s="2"/>
      <c r="S3" s="2"/>
      <c r="T3" s="2"/>
      <c r="U3" s="2"/>
      <c r="V3" s="2"/>
      <c r="W3" s="2"/>
      <c r="X3" s="3"/>
      <c r="Y3" s="3"/>
    </row>
    <row r="4" spans="1:49" ht="14.25" x14ac:dyDescent="0.2">
      <c r="A4" s="123" t="str">
        <f>Coperta!A$4</f>
        <v xml:space="preserve">Facultatea Arhitectură şi Urbanism </v>
      </c>
      <c r="B4" s="124"/>
      <c r="C4" s="124"/>
      <c r="D4" s="124"/>
    </row>
    <row r="5" spans="1:49" ht="14.25" x14ac:dyDescent="0.2">
      <c r="C5" s="6"/>
      <c r="D5" s="6"/>
      <c r="E5" s="6"/>
      <c r="F5" s="6"/>
      <c r="G5" s="6"/>
      <c r="H5" s="6"/>
      <c r="I5" s="6"/>
      <c r="J5" s="6"/>
      <c r="K5" s="6"/>
      <c r="L5" s="7"/>
      <c r="M5" s="7"/>
    </row>
    <row r="6" spans="1:49" ht="15" x14ac:dyDescent="0.25">
      <c r="A6" s="6" t="s">
        <v>29</v>
      </c>
      <c r="C6" s="6"/>
      <c r="D6" s="6"/>
      <c r="E6" s="6"/>
      <c r="F6" s="6"/>
      <c r="G6" s="6"/>
      <c r="H6" s="123" t="str">
        <f>Coperta!J$27</f>
        <v>Ştiinţe umaniste şi arte</v>
      </c>
      <c r="I6" s="123"/>
      <c r="J6" s="123"/>
      <c r="K6" s="123"/>
      <c r="L6" s="125"/>
      <c r="M6" s="125"/>
      <c r="N6" s="124"/>
      <c r="O6" s="289"/>
      <c r="P6" s="124"/>
    </row>
    <row r="7" spans="1:49" ht="15" x14ac:dyDescent="0.25">
      <c r="A7" s="6" t="s">
        <v>30</v>
      </c>
      <c r="C7" s="6"/>
      <c r="D7" s="6"/>
      <c r="E7" s="6"/>
      <c r="F7" s="6"/>
      <c r="G7" s="6"/>
      <c r="H7" s="123" t="str">
        <f>Coperta!J$29</f>
        <v>Arhitectură şi urbanism</v>
      </c>
      <c r="I7" s="123"/>
      <c r="J7" s="123"/>
      <c r="K7" s="123"/>
      <c r="L7" s="125"/>
      <c r="M7" s="125"/>
      <c r="N7" s="124"/>
      <c r="O7" s="289"/>
      <c r="P7" s="124"/>
    </row>
    <row r="8" spans="1:49" ht="15" x14ac:dyDescent="0.25">
      <c r="A8" s="6" t="s">
        <v>31</v>
      </c>
      <c r="C8" s="6"/>
      <c r="D8" s="6"/>
      <c r="E8" s="6"/>
      <c r="F8" s="6"/>
      <c r="G8" s="6"/>
      <c r="H8" s="123" t="str">
        <f>Coperta!J$31</f>
        <v xml:space="preserve"> Arhitectură</v>
      </c>
      <c r="I8" s="123"/>
      <c r="J8" s="123"/>
      <c r="K8" s="123"/>
      <c r="L8" s="125"/>
      <c r="M8" s="125"/>
      <c r="N8" s="124"/>
      <c r="O8" s="289"/>
      <c r="P8" s="124"/>
      <c r="S8" s="4" t="s">
        <v>28</v>
      </c>
    </row>
    <row r="9" spans="1:49" ht="14.25" x14ac:dyDescent="0.2">
      <c r="A9" s="6" t="s">
        <v>3</v>
      </c>
      <c r="C9" s="6"/>
      <c r="D9" s="6"/>
      <c r="E9" s="6"/>
      <c r="F9" s="6"/>
      <c r="G9" s="6"/>
      <c r="H9" s="123" t="str">
        <f>Coperta!J$25</f>
        <v>Arhitectură</v>
      </c>
      <c r="I9" s="123"/>
      <c r="J9" s="123"/>
      <c r="K9" s="123"/>
      <c r="L9" s="125"/>
      <c r="M9" s="125"/>
      <c r="N9" s="124"/>
      <c r="O9" s="289"/>
      <c r="P9" s="124"/>
    </row>
    <row r="10" spans="1:49" ht="21" customHeight="1" x14ac:dyDescent="0.25">
      <c r="C10" s="6"/>
      <c r="D10" s="6"/>
      <c r="E10" s="6"/>
      <c r="F10" s="6"/>
      <c r="G10" s="6"/>
      <c r="H10" s="1"/>
      <c r="I10" s="6"/>
      <c r="J10" s="6"/>
      <c r="K10" s="6"/>
      <c r="L10" s="7"/>
      <c r="M10" s="7"/>
    </row>
    <row r="11" spans="1:49" ht="14.25" x14ac:dyDescent="0.2">
      <c r="A11" s="212" t="s">
        <v>32</v>
      </c>
      <c r="B11" s="212" t="s">
        <v>33</v>
      </c>
      <c r="C11" s="212" t="s">
        <v>34</v>
      </c>
      <c r="D11" s="212" t="s">
        <v>35</v>
      </c>
      <c r="E11" s="211" t="s">
        <v>36</v>
      </c>
      <c r="F11" s="211" t="s">
        <v>37</v>
      </c>
      <c r="G11" s="211" t="s">
        <v>38</v>
      </c>
      <c r="H11" s="8"/>
      <c r="I11" s="6"/>
      <c r="J11" s="6"/>
      <c r="K11" s="6"/>
      <c r="L11" s="7"/>
      <c r="M11" s="7"/>
    </row>
    <row r="12" spans="1:49" ht="15" x14ac:dyDescent="0.2">
      <c r="A12" s="213">
        <v>50</v>
      </c>
      <c r="B12" s="213">
        <v>60</v>
      </c>
      <c r="C12" s="213">
        <v>10</v>
      </c>
      <c r="D12" s="213">
        <v>10</v>
      </c>
      <c r="E12" s="126" t="s">
        <v>39</v>
      </c>
      <c r="F12" s="139" t="s">
        <v>40</v>
      </c>
      <c r="G12" s="140">
        <v>24</v>
      </c>
      <c r="H12" s="8"/>
      <c r="I12" s="6"/>
      <c r="J12" s="6"/>
      <c r="K12" s="6"/>
      <c r="L12" s="7"/>
      <c r="M12" s="7"/>
    </row>
    <row r="13" spans="1:49" ht="14.25" x14ac:dyDescent="0.2">
      <c r="A13" s="73"/>
      <c r="B13" s="73"/>
      <c r="C13" s="8"/>
      <c r="D13" s="8"/>
      <c r="E13" s="79"/>
      <c r="F13" s="80"/>
      <c r="G13" s="79"/>
      <c r="H13" s="8"/>
      <c r="I13" s="6"/>
      <c r="J13" s="6"/>
      <c r="K13" s="6"/>
      <c r="L13" s="7"/>
      <c r="M13" s="7"/>
    </row>
    <row r="14" spans="1:49" ht="14.25" x14ac:dyDescent="0.2">
      <c r="A14" s="73"/>
      <c r="B14" s="73"/>
      <c r="C14" s="8"/>
      <c r="D14" s="8"/>
      <c r="E14" s="79"/>
      <c r="F14" s="80"/>
      <c r="G14" s="79"/>
      <c r="H14" s="8"/>
      <c r="I14" s="6"/>
      <c r="J14" s="6"/>
      <c r="K14" s="6"/>
      <c r="L14" s="7"/>
      <c r="M14" s="7"/>
    </row>
    <row r="15" spans="1:49" s="46" customFormat="1" ht="18" x14ac:dyDescent="0.25">
      <c r="A15" s="452" t="s">
        <v>41</v>
      </c>
      <c r="B15" s="452"/>
      <c r="C15" s="452"/>
      <c r="D15" s="452"/>
      <c r="E15" s="452"/>
      <c r="F15" s="452"/>
      <c r="G15" s="452"/>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row>
    <row r="16" spans="1:49" s="46" customFormat="1" ht="18.75" thickBot="1" x14ac:dyDescent="0.3">
      <c r="A16" s="531" t="str">
        <f>IF(ISBLANK($G$12),"Pentru seria de studenti 20XX-20YY",CONCATENATE("Pentru seria de studenti 20",$G$12,-20,$G$12+6))</f>
        <v>Pentru seria de studenti 2024-2030</v>
      </c>
      <c r="B16" s="531"/>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row>
    <row r="17" spans="1:49" s="47" customFormat="1" ht="21" customHeight="1" thickTop="1" thickBot="1" x14ac:dyDescent="0.25">
      <c r="B17" s="461" t="str">
        <f>IF(ISBLANK($G$12),"ANUL I",CONCATENATE("ANUL I (20",$G$12,-20,$G$12+1,")"))</f>
        <v>ANUL I (2024-2025)</v>
      </c>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1" t="str">
        <f>IF(ISBLANK($G$12),"ANUL II",CONCATENATE("ANUL II (20",$G$12+1,-20,$G$12+2,")"))</f>
        <v>ANUL II (2025-2026)</v>
      </c>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row>
    <row r="18" spans="1:49" s="47" customFormat="1" ht="21" customHeight="1" thickTop="1" thickBot="1" x14ac:dyDescent="0.25">
      <c r="A18" s="48"/>
      <c r="B18" s="461" t="s">
        <v>42</v>
      </c>
      <c r="C18" s="462"/>
      <c r="D18" s="462"/>
      <c r="E18" s="462"/>
      <c r="F18" s="462"/>
      <c r="G18" s="462"/>
      <c r="H18" s="462"/>
      <c r="I18" s="462"/>
      <c r="J18" s="462"/>
      <c r="K18" s="462"/>
      <c r="L18" s="462"/>
      <c r="M18" s="462"/>
      <c r="N18" s="461" t="s">
        <v>43</v>
      </c>
      <c r="O18" s="462"/>
      <c r="P18" s="462"/>
      <c r="Q18" s="462"/>
      <c r="R18" s="462"/>
      <c r="S18" s="462"/>
      <c r="T18" s="462"/>
      <c r="U18" s="462"/>
      <c r="V18" s="462"/>
      <c r="W18" s="462"/>
      <c r="X18" s="462"/>
      <c r="Y18" s="462"/>
      <c r="Z18" s="461" t="s">
        <v>44</v>
      </c>
      <c r="AA18" s="462"/>
      <c r="AB18" s="462"/>
      <c r="AC18" s="462"/>
      <c r="AD18" s="462"/>
      <c r="AE18" s="462"/>
      <c r="AF18" s="462"/>
      <c r="AG18" s="462"/>
      <c r="AH18" s="462"/>
      <c r="AI18" s="462"/>
      <c r="AJ18" s="462"/>
      <c r="AK18" s="462"/>
      <c r="AL18" s="461" t="s">
        <v>45</v>
      </c>
      <c r="AM18" s="462"/>
      <c r="AN18" s="462"/>
      <c r="AO18" s="462"/>
      <c r="AP18" s="462"/>
      <c r="AQ18" s="462"/>
      <c r="AR18" s="462"/>
      <c r="AS18" s="462"/>
      <c r="AT18" s="462"/>
      <c r="AU18" s="462"/>
      <c r="AV18" s="462"/>
      <c r="AW18" s="462"/>
    </row>
    <row r="19" spans="1:49" s="49" customFormat="1" ht="21" customHeight="1" thickTop="1" x14ac:dyDescent="0.25">
      <c r="A19" s="396" t="s">
        <v>46</v>
      </c>
      <c r="B19" s="480" t="s">
        <v>47</v>
      </c>
      <c r="C19" s="481"/>
      <c r="D19" s="481"/>
      <c r="E19" s="481"/>
      <c r="F19" s="481"/>
      <c r="G19" s="481"/>
      <c r="H19" s="481"/>
      <c r="I19" s="481"/>
      <c r="J19" s="481"/>
      <c r="K19" s="481"/>
      <c r="L19" s="481"/>
      <c r="M19" s="482"/>
      <c r="N19" s="480" t="s">
        <v>48</v>
      </c>
      <c r="O19" s="481"/>
      <c r="P19" s="481"/>
      <c r="Q19" s="481"/>
      <c r="R19" s="481"/>
      <c r="S19" s="481"/>
      <c r="T19" s="481"/>
      <c r="U19" s="481"/>
      <c r="V19" s="481"/>
      <c r="W19" s="481"/>
      <c r="X19" s="481"/>
      <c r="Y19" s="482"/>
      <c r="Z19" s="480" t="s">
        <v>49</v>
      </c>
      <c r="AA19" s="481"/>
      <c r="AB19" s="481"/>
      <c r="AC19" s="481"/>
      <c r="AD19" s="481"/>
      <c r="AE19" s="481"/>
      <c r="AF19" s="481"/>
      <c r="AG19" s="481"/>
      <c r="AH19" s="481"/>
      <c r="AI19" s="481"/>
      <c r="AJ19" s="481"/>
      <c r="AK19" s="482"/>
      <c r="AL19" s="480" t="s">
        <v>50</v>
      </c>
      <c r="AM19" s="481"/>
      <c r="AN19" s="481"/>
      <c r="AO19" s="481"/>
      <c r="AP19" s="481"/>
      <c r="AQ19" s="481"/>
      <c r="AR19" s="481"/>
      <c r="AS19" s="481"/>
      <c r="AT19" s="481"/>
      <c r="AU19" s="481"/>
      <c r="AV19" s="481"/>
      <c r="AW19" s="482"/>
    </row>
    <row r="20" spans="1:49" s="49" customFormat="1" ht="21" customHeight="1" x14ac:dyDescent="0.25">
      <c r="A20" s="397"/>
      <c r="B20" s="483"/>
      <c r="C20" s="484"/>
      <c r="D20" s="484"/>
      <c r="E20" s="484"/>
      <c r="F20" s="484"/>
      <c r="G20" s="484"/>
      <c r="H20" s="484"/>
      <c r="I20" s="484"/>
      <c r="J20" s="484"/>
      <c r="K20" s="484"/>
      <c r="L20" s="484"/>
      <c r="M20" s="485"/>
      <c r="N20" s="483"/>
      <c r="O20" s="484"/>
      <c r="P20" s="484"/>
      <c r="Q20" s="484"/>
      <c r="R20" s="484"/>
      <c r="S20" s="484"/>
      <c r="T20" s="484"/>
      <c r="U20" s="484"/>
      <c r="V20" s="484"/>
      <c r="W20" s="484"/>
      <c r="X20" s="484"/>
      <c r="Y20" s="485"/>
      <c r="Z20" s="483"/>
      <c r="AA20" s="484"/>
      <c r="AB20" s="484"/>
      <c r="AC20" s="484"/>
      <c r="AD20" s="484"/>
      <c r="AE20" s="484"/>
      <c r="AF20" s="484"/>
      <c r="AG20" s="484"/>
      <c r="AH20" s="484"/>
      <c r="AI20" s="484"/>
      <c r="AJ20" s="484"/>
      <c r="AK20" s="485"/>
      <c r="AL20" s="483"/>
      <c r="AM20" s="484"/>
      <c r="AN20" s="484"/>
      <c r="AO20" s="484"/>
      <c r="AP20" s="484"/>
      <c r="AQ20" s="484"/>
      <c r="AR20" s="484"/>
      <c r="AS20" s="484"/>
      <c r="AT20" s="484"/>
      <c r="AU20" s="484"/>
      <c r="AV20" s="484"/>
      <c r="AW20" s="485"/>
    </row>
    <row r="21" spans="1:49" s="49" customFormat="1" ht="21" customHeight="1" thickBot="1" x14ac:dyDescent="0.3">
      <c r="A21" s="398"/>
      <c r="B21" s="489" t="str">
        <f>IF(ISBLANK(B19),"",CONCATENATE($E$12,$F$12,".",$G$12,".","0",RIGHT($B$18,1),".",RIGHT(L21,1),$A19,IF(COUNTIFS(B19,"*op?ional*")=1,"-ij","")))</f>
        <v>L061.24.01.S1</v>
      </c>
      <c r="C21" s="490"/>
      <c r="D21" s="491"/>
      <c r="E21" s="276">
        <v>9</v>
      </c>
      <c r="F21" s="277" t="s">
        <v>51</v>
      </c>
      <c r="G21" s="278">
        <v>0</v>
      </c>
      <c r="H21" s="279">
        <v>0</v>
      </c>
      <c r="I21" s="279">
        <v>0</v>
      </c>
      <c r="J21" s="280">
        <v>112</v>
      </c>
      <c r="K21" s="275"/>
      <c r="L21" s="277" t="s">
        <v>52</v>
      </c>
      <c r="M21" s="275">
        <v>113</v>
      </c>
      <c r="N21" s="489" t="str">
        <f>IF(ISBLANK(N19),"",CONCATENATE($E$12,$F$12,".",$G$12,".","0",RIGHT($N$18,1),".",RIGHT(X21,1),$A19,IF(COUNTIFS(N19,"*op?ional*")=1,"-ij","")))</f>
        <v>L061.24.02.S1</v>
      </c>
      <c r="O21" s="490"/>
      <c r="P21" s="491"/>
      <c r="Q21" s="276">
        <v>8</v>
      </c>
      <c r="R21" s="277" t="s">
        <v>51</v>
      </c>
      <c r="S21" s="278">
        <v>0</v>
      </c>
      <c r="T21" s="279">
        <v>0</v>
      </c>
      <c r="U21" s="279">
        <v>0</v>
      </c>
      <c r="V21" s="280">
        <v>112</v>
      </c>
      <c r="W21" s="275"/>
      <c r="X21" s="277" t="s">
        <v>52</v>
      </c>
      <c r="Y21" s="275">
        <v>88</v>
      </c>
      <c r="Z21" s="489" t="str">
        <f>IF(ISBLANK(Z19),"",CONCATENATE($E$12,$F$12,".",$G$12,".","0",RIGHT($Z$18,1),".",RIGHT(AJ21,1),$A19,IF(COUNTIFS(Z19,"*op?ional*")=1,"-ij","")))</f>
        <v>L061.24.03.S1</v>
      </c>
      <c r="AA21" s="490"/>
      <c r="AB21" s="491"/>
      <c r="AC21" s="276">
        <v>9</v>
      </c>
      <c r="AD21" s="277" t="s">
        <v>51</v>
      </c>
      <c r="AE21" s="278">
        <v>0</v>
      </c>
      <c r="AF21" s="279">
        <v>0</v>
      </c>
      <c r="AG21" s="279">
        <v>0</v>
      </c>
      <c r="AH21" s="280">
        <v>112</v>
      </c>
      <c r="AI21" s="275"/>
      <c r="AJ21" s="277" t="s">
        <v>52</v>
      </c>
      <c r="AK21" s="275">
        <v>113</v>
      </c>
      <c r="AL21" s="489" t="str">
        <f>IF(ISBLANK(AL19), "",CONCATENATE($E$12,$F$12,".",$G$12,".","0",RIGHT($AL$18,1),".",RIGHT(AV21,1),$A19,IF(COUNTIFS(AL19,"*op?ional*")=1,"-ij","")))</f>
        <v>L061.24.04.S1</v>
      </c>
      <c r="AM21" s="490"/>
      <c r="AN21" s="491"/>
      <c r="AO21" s="276">
        <v>8</v>
      </c>
      <c r="AP21" s="277" t="s">
        <v>51</v>
      </c>
      <c r="AQ21" s="278">
        <v>0</v>
      </c>
      <c r="AR21" s="279">
        <v>0</v>
      </c>
      <c r="AS21" s="279">
        <v>0</v>
      </c>
      <c r="AT21" s="280">
        <v>112</v>
      </c>
      <c r="AU21" s="275"/>
      <c r="AV21" s="277" t="s">
        <v>52</v>
      </c>
      <c r="AW21" s="275">
        <v>88</v>
      </c>
    </row>
    <row r="22" spans="1:49" s="49" customFormat="1" ht="21" customHeight="1" thickTop="1" x14ac:dyDescent="0.25">
      <c r="A22" s="396" t="s">
        <v>53</v>
      </c>
      <c r="B22" s="480" t="s">
        <v>54</v>
      </c>
      <c r="C22" s="481"/>
      <c r="D22" s="481"/>
      <c r="E22" s="481"/>
      <c r="F22" s="481"/>
      <c r="G22" s="481"/>
      <c r="H22" s="481"/>
      <c r="I22" s="481"/>
      <c r="J22" s="481"/>
      <c r="K22" s="481"/>
      <c r="L22" s="481"/>
      <c r="M22" s="482"/>
      <c r="N22" s="480" t="s">
        <v>55</v>
      </c>
      <c r="O22" s="481"/>
      <c r="P22" s="481"/>
      <c r="Q22" s="481"/>
      <c r="R22" s="481"/>
      <c r="S22" s="481"/>
      <c r="T22" s="481"/>
      <c r="U22" s="481"/>
      <c r="V22" s="481"/>
      <c r="W22" s="481"/>
      <c r="X22" s="481"/>
      <c r="Y22" s="482"/>
      <c r="Z22" s="480" t="s">
        <v>56</v>
      </c>
      <c r="AA22" s="481"/>
      <c r="AB22" s="481"/>
      <c r="AC22" s="481"/>
      <c r="AD22" s="481"/>
      <c r="AE22" s="481"/>
      <c r="AF22" s="481"/>
      <c r="AG22" s="481"/>
      <c r="AH22" s="481"/>
      <c r="AI22" s="481"/>
      <c r="AJ22" s="481"/>
      <c r="AK22" s="482"/>
      <c r="AL22" s="480" t="s">
        <v>57</v>
      </c>
      <c r="AM22" s="481"/>
      <c r="AN22" s="481"/>
      <c r="AO22" s="481"/>
      <c r="AP22" s="481"/>
      <c r="AQ22" s="481"/>
      <c r="AR22" s="481"/>
      <c r="AS22" s="481"/>
      <c r="AT22" s="481"/>
      <c r="AU22" s="481"/>
      <c r="AV22" s="481"/>
      <c r="AW22" s="482"/>
    </row>
    <row r="23" spans="1:49" s="49" customFormat="1" ht="21" customHeight="1" x14ac:dyDescent="0.25">
      <c r="A23" s="397"/>
      <c r="B23" s="483"/>
      <c r="C23" s="484"/>
      <c r="D23" s="484"/>
      <c r="E23" s="484"/>
      <c r="F23" s="484"/>
      <c r="G23" s="484"/>
      <c r="H23" s="484"/>
      <c r="I23" s="484"/>
      <c r="J23" s="484"/>
      <c r="K23" s="484"/>
      <c r="L23" s="484"/>
      <c r="M23" s="485"/>
      <c r="N23" s="483"/>
      <c r="O23" s="484"/>
      <c r="P23" s="484"/>
      <c r="Q23" s="484"/>
      <c r="R23" s="484"/>
      <c r="S23" s="484"/>
      <c r="T23" s="484"/>
      <c r="U23" s="484"/>
      <c r="V23" s="484"/>
      <c r="W23" s="484"/>
      <c r="X23" s="484"/>
      <c r="Y23" s="485"/>
      <c r="Z23" s="483"/>
      <c r="AA23" s="484"/>
      <c r="AB23" s="484"/>
      <c r="AC23" s="484"/>
      <c r="AD23" s="484"/>
      <c r="AE23" s="484"/>
      <c r="AF23" s="484"/>
      <c r="AG23" s="484"/>
      <c r="AH23" s="484"/>
      <c r="AI23" s="484"/>
      <c r="AJ23" s="484"/>
      <c r="AK23" s="485"/>
      <c r="AL23" s="483"/>
      <c r="AM23" s="484"/>
      <c r="AN23" s="484"/>
      <c r="AO23" s="484"/>
      <c r="AP23" s="484"/>
      <c r="AQ23" s="484"/>
      <c r="AR23" s="484"/>
      <c r="AS23" s="484"/>
      <c r="AT23" s="484"/>
      <c r="AU23" s="484"/>
      <c r="AV23" s="484"/>
      <c r="AW23" s="485"/>
    </row>
    <row r="24" spans="1:49" s="49" customFormat="1" ht="21" customHeight="1" thickBot="1" x14ac:dyDescent="0.3">
      <c r="A24" s="398"/>
      <c r="B24" s="489" t="str">
        <f>IF(ISBLANK(B22),"",CONCATENATE($E$12,$F$12,".",$G$12,".","0",RIGHT($B$18,1),".",RIGHT(L24,1),$A22,IF(COUNTIFS(B22,"*op?ional*")=1,"-ij","")))</f>
        <v>L061.24.01.F2</v>
      </c>
      <c r="C24" s="490"/>
      <c r="D24" s="491"/>
      <c r="E24" s="276">
        <v>2</v>
      </c>
      <c r="F24" s="277" t="s">
        <v>58</v>
      </c>
      <c r="G24" s="278">
        <v>28</v>
      </c>
      <c r="H24" s="279">
        <v>0</v>
      </c>
      <c r="I24" s="279">
        <v>0</v>
      </c>
      <c r="J24" s="280">
        <v>0</v>
      </c>
      <c r="K24" s="275"/>
      <c r="L24" s="277" t="s">
        <v>59</v>
      </c>
      <c r="M24" s="275">
        <v>22</v>
      </c>
      <c r="N24" s="489" t="str">
        <f>IF(ISBLANK(N22),"",CONCATENATE($E$12,$F$12,".",$G$12,".","0",RIGHT($N$18,1),".",RIGHT(X24,1),$A22,IF(COUNTIFS(N22,"*op?ional*")=1,"-ij","")))</f>
        <v>L061.24.02.F2</v>
      </c>
      <c r="O24" s="490"/>
      <c r="P24" s="491"/>
      <c r="Q24" s="276">
        <v>2</v>
      </c>
      <c r="R24" s="277" t="s">
        <v>58</v>
      </c>
      <c r="S24" s="278">
        <v>28</v>
      </c>
      <c r="T24" s="279">
        <v>0</v>
      </c>
      <c r="U24" s="279">
        <v>0</v>
      </c>
      <c r="V24" s="280">
        <v>0</v>
      </c>
      <c r="W24" s="275"/>
      <c r="X24" s="277" t="s">
        <v>59</v>
      </c>
      <c r="Y24" s="275">
        <v>22</v>
      </c>
      <c r="Z24" s="489" t="str">
        <f>IF(ISBLANK(Z22),"",CONCATENATE($E$12,$F$12,".",$G$12,".","0",RIGHT($Z$18,1),".",RIGHT(AJ24,1),$A22,IF(COUNTIFS(Z22,"*op?ional*")=1,"-ij","")))</f>
        <v>L061.24.03.F2</v>
      </c>
      <c r="AA24" s="490"/>
      <c r="AB24" s="491"/>
      <c r="AC24" s="276">
        <v>2</v>
      </c>
      <c r="AD24" s="277" t="s">
        <v>58</v>
      </c>
      <c r="AE24" s="278">
        <v>28</v>
      </c>
      <c r="AF24" s="279">
        <v>0</v>
      </c>
      <c r="AG24" s="279">
        <v>0</v>
      </c>
      <c r="AH24" s="280">
        <v>0</v>
      </c>
      <c r="AI24" s="275"/>
      <c r="AJ24" s="277" t="s">
        <v>59</v>
      </c>
      <c r="AK24" s="275">
        <v>22</v>
      </c>
      <c r="AL24" s="489" t="str">
        <f>IF(ISBLANK(AL22), "",CONCATENATE($E$12,$F$12,".",$G$12,".","0",RIGHT($AL$18,1),".",RIGHT(AV24,1),$A22,IF(COUNTIFS(AL22,"*op?ional*")=1,"-ij","")))</f>
        <v>L061.24.04.F2</v>
      </c>
      <c r="AM24" s="490"/>
      <c r="AN24" s="491"/>
      <c r="AO24" s="276">
        <v>2</v>
      </c>
      <c r="AP24" s="277" t="s">
        <v>58</v>
      </c>
      <c r="AQ24" s="278">
        <v>28</v>
      </c>
      <c r="AR24" s="279">
        <v>0</v>
      </c>
      <c r="AS24" s="279">
        <v>0</v>
      </c>
      <c r="AT24" s="280">
        <v>0</v>
      </c>
      <c r="AU24" s="275"/>
      <c r="AV24" s="277" t="s">
        <v>59</v>
      </c>
      <c r="AW24" s="275">
        <v>22</v>
      </c>
    </row>
    <row r="25" spans="1:49" s="49" customFormat="1" ht="21" customHeight="1" thickTop="1" x14ac:dyDescent="0.25">
      <c r="A25" s="396" t="s">
        <v>60</v>
      </c>
      <c r="B25" s="480" t="s">
        <v>61</v>
      </c>
      <c r="C25" s="481"/>
      <c r="D25" s="481"/>
      <c r="E25" s="481"/>
      <c r="F25" s="481"/>
      <c r="G25" s="481"/>
      <c r="H25" s="481"/>
      <c r="I25" s="481"/>
      <c r="J25" s="481"/>
      <c r="K25" s="481"/>
      <c r="L25" s="481"/>
      <c r="M25" s="482"/>
      <c r="N25" s="480" t="s">
        <v>62</v>
      </c>
      <c r="O25" s="481"/>
      <c r="P25" s="481"/>
      <c r="Q25" s="481"/>
      <c r="R25" s="481"/>
      <c r="S25" s="481"/>
      <c r="T25" s="481"/>
      <c r="U25" s="481"/>
      <c r="V25" s="481"/>
      <c r="W25" s="481"/>
      <c r="X25" s="481"/>
      <c r="Y25" s="482"/>
      <c r="Z25" s="480" t="s">
        <v>63</v>
      </c>
      <c r="AA25" s="481"/>
      <c r="AB25" s="481"/>
      <c r="AC25" s="481"/>
      <c r="AD25" s="481"/>
      <c r="AE25" s="481"/>
      <c r="AF25" s="481"/>
      <c r="AG25" s="481"/>
      <c r="AH25" s="481"/>
      <c r="AI25" s="481"/>
      <c r="AJ25" s="481"/>
      <c r="AK25" s="482"/>
      <c r="AL25" s="480" t="s">
        <v>64</v>
      </c>
      <c r="AM25" s="481"/>
      <c r="AN25" s="481"/>
      <c r="AO25" s="481"/>
      <c r="AP25" s="481"/>
      <c r="AQ25" s="481"/>
      <c r="AR25" s="481"/>
      <c r="AS25" s="481"/>
      <c r="AT25" s="481"/>
      <c r="AU25" s="481"/>
      <c r="AV25" s="481"/>
      <c r="AW25" s="482"/>
    </row>
    <row r="26" spans="1:49" s="49" customFormat="1" ht="21" customHeight="1" x14ac:dyDescent="0.25">
      <c r="A26" s="397"/>
      <c r="B26" s="483"/>
      <c r="C26" s="484"/>
      <c r="D26" s="484"/>
      <c r="E26" s="484"/>
      <c r="F26" s="484"/>
      <c r="G26" s="484"/>
      <c r="H26" s="484"/>
      <c r="I26" s="484"/>
      <c r="J26" s="484"/>
      <c r="K26" s="484"/>
      <c r="L26" s="484"/>
      <c r="M26" s="485"/>
      <c r="N26" s="483"/>
      <c r="O26" s="484"/>
      <c r="P26" s="484"/>
      <c r="Q26" s="484"/>
      <c r="R26" s="484"/>
      <c r="S26" s="484"/>
      <c r="T26" s="484"/>
      <c r="U26" s="484"/>
      <c r="V26" s="484"/>
      <c r="W26" s="484"/>
      <c r="X26" s="484"/>
      <c r="Y26" s="485"/>
      <c r="Z26" s="483"/>
      <c r="AA26" s="484"/>
      <c r="AB26" s="484"/>
      <c r="AC26" s="484"/>
      <c r="AD26" s="484"/>
      <c r="AE26" s="484"/>
      <c r="AF26" s="484"/>
      <c r="AG26" s="484"/>
      <c r="AH26" s="484"/>
      <c r="AI26" s="484"/>
      <c r="AJ26" s="484"/>
      <c r="AK26" s="485"/>
      <c r="AL26" s="483"/>
      <c r="AM26" s="484"/>
      <c r="AN26" s="484"/>
      <c r="AO26" s="484"/>
      <c r="AP26" s="484"/>
      <c r="AQ26" s="484"/>
      <c r="AR26" s="484"/>
      <c r="AS26" s="484"/>
      <c r="AT26" s="484"/>
      <c r="AU26" s="484"/>
      <c r="AV26" s="484"/>
      <c r="AW26" s="485"/>
    </row>
    <row r="27" spans="1:49" s="49" customFormat="1" ht="21" customHeight="1" thickBot="1" x14ac:dyDescent="0.3">
      <c r="A27" s="398"/>
      <c r="B27" s="489" t="str">
        <f>IF(ISBLANK(B25),"",CONCATENATE($E$12,$F$12,".",$G$12,".","0",RIGHT($B$18,1),".",RIGHT(L27,1),$A25,IF(COUNTIFS(B25,"*op?ional*")=1,"-ij","")))</f>
        <v>L061.24.01.S3</v>
      </c>
      <c r="C27" s="490"/>
      <c r="D27" s="491"/>
      <c r="E27" s="276">
        <v>3</v>
      </c>
      <c r="F27" s="277" t="s">
        <v>65</v>
      </c>
      <c r="G27" s="278">
        <v>0</v>
      </c>
      <c r="H27" s="279">
        <v>0</v>
      </c>
      <c r="I27" s="279">
        <v>0</v>
      </c>
      <c r="J27" s="280">
        <v>42</v>
      </c>
      <c r="K27" s="275"/>
      <c r="L27" s="277" t="s">
        <v>52</v>
      </c>
      <c r="M27" s="275">
        <v>33</v>
      </c>
      <c r="N27" s="489" t="str">
        <f>IF(ISBLANK(N25),"",CONCATENATE($E$12,$F$12,".",$G$12,".","0",RIGHT($N$18,1),".",RIGHT(X27,1),$A25,IF(COUNTIFS(N25,"*op?ional*")=1,"-ij","")))</f>
        <v>L061.24.02.S3</v>
      </c>
      <c r="O27" s="490"/>
      <c r="P27" s="491"/>
      <c r="Q27" s="276">
        <v>3</v>
      </c>
      <c r="R27" s="277" t="s">
        <v>65</v>
      </c>
      <c r="S27" s="278">
        <v>0</v>
      </c>
      <c r="T27" s="279">
        <v>0</v>
      </c>
      <c r="U27" s="279">
        <v>0</v>
      </c>
      <c r="V27" s="280">
        <v>42</v>
      </c>
      <c r="W27" s="275"/>
      <c r="X27" s="277" t="s">
        <v>52</v>
      </c>
      <c r="Y27" s="275">
        <v>33</v>
      </c>
      <c r="Z27" s="489" t="str">
        <f>IF(ISBLANK(Z25),"",CONCATENATE($E$12,$F$12,".",$G$12,".","0",RIGHT($Z$18,1),".",RIGHT(AJ27,1),$A25,IF(COUNTIFS(Z25,"*op?ional*")=1,"-ij","")))</f>
        <v>L061.24.03.S3</v>
      </c>
      <c r="AA27" s="490"/>
      <c r="AB27" s="491"/>
      <c r="AC27" s="276">
        <v>3</v>
      </c>
      <c r="AD27" s="277" t="s">
        <v>65</v>
      </c>
      <c r="AE27" s="278">
        <v>0</v>
      </c>
      <c r="AF27" s="279">
        <v>0</v>
      </c>
      <c r="AG27" s="279">
        <v>0</v>
      </c>
      <c r="AH27" s="280">
        <v>42</v>
      </c>
      <c r="AI27" s="275"/>
      <c r="AJ27" s="277" t="s">
        <v>52</v>
      </c>
      <c r="AK27" s="275">
        <v>33</v>
      </c>
      <c r="AL27" s="489" t="str">
        <f>IF(ISBLANK(AL25), "",CONCATENATE($E$12,$F$12,".",$G$12,".","0",RIGHT($AL$18,1),".",RIGHT(AV27,1),$A25,IF(COUNTIFS(AL25,"*op?ional*")=1,"-ij","")))</f>
        <v>L061.24.04.S3</v>
      </c>
      <c r="AM27" s="490"/>
      <c r="AN27" s="491"/>
      <c r="AO27" s="276">
        <v>3</v>
      </c>
      <c r="AP27" s="277" t="s">
        <v>65</v>
      </c>
      <c r="AQ27" s="278">
        <v>0</v>
      </c>
      <c r="AR27" s="279">
        <v>0</v>
      </c>
      <c r="AS27" s="279">
        <v>0</v>
      </c>
      <c r="AT27" s="280">
        <v>42</v>
      </c>
      <c r="AU27" s="275"/>
      <c r="AV27" s="277" t="s">
        <v>52</v>
      </c>
      <c r="AW27" s="275">
        <v>33</v>
      </c>
    </row>
    <row r="28" spans="1:49" s="49" customFormat="1" ht="21" customHeight="1" thickTop="1" x14ac:dyDescent="0.25">
      <c r="A28" s="396" t="s">
        <v>66</v>
      </c>
      <c r="B28" s="480" t="s">
        <v>67</v>
      </c>
      <c r="C28" s="481"/>
      <c r="D28" s="481"/>
      <c r="E28" s="481"/>
      <c r="F28" s="481"/>
      <c r="G28" s="481"/>
      <c r="H28" s="481"/>
      <c r="I28" s="481"/>
      <c r="J28" s="481"/>
      <c r="K28" s="481"/>
      <c r="L28" s="481"/>
      <c r="M28" s="482"/>
      <c r="N28" s="480" t="s">
        <v>450</v>
      </c>
      <c r="O28" s="481"/>
      <c r="P28" s="481"/>
      <c r="Q28" s="481"/>
      <c r="R28" s="481"/>
      <c r="S28" s="481"/>
      <c r="T28" s="481"/>
      <c r="U28" s="481"/>
      <c r="V28" s="481"/>
      <c r="W28" s="481"/>
      <c r="X28" s="481"/>
      <c r="Y28" s="482"/>
      <c r="Z28" s="480" t="s">
        <v>465</v>
      </c>
      <c r="AA28" s="481"/>
      <c r="AB28" s="481"/>
      <c r="AC28" s="481"/>
      <c r="AD28" s="481"/>
      <c r="AE28" s="481"/>
      <c r="AF28" s="481"/>
      <c r="AG28" s="481"/>
      <c r="AH28" s="481"/>
      <c r="AI28" s="481"/>
      <c r="AJ28" s="481"/>
      <c r="AK28" s="482"/>
      <c r="AL28" s="480" t="s">
        <v>466</v>
      </c>
      <c r="AM28" s="481"/>
      <c r="AN28" s="481"/>
      <c r="AO28" s="481"/>
      <c r="AP28" s="481"/>
      <c r="AQ28" s="481"/>
      <c r="AR28" s="481"/>
      <c r="AS28" s="481"/>
      <c r="AT28" s="481"/>
      <c r="AU28" s="481"/>
      <c r="AV28" s="481"/>
      <c r="AW28" s="482"/>
    </row>
    <row r="29" spans="1:49" s="49" customFormat="1" ht="21" customHeight="1" x14ac:dyDescent="0.25">
      <c r="A29" s="397"/>
      <c r="B29" s="483"/>
      <c r="C29" s="484"/>
      <c r="D29" s="484"/>
      <c r="E29" s="484"/>
      <c r="F29" s="484"/>
      <c r="G29" s="484"/>
      <c r="H29" s="484"/>
      <c r="I29" s="484"/>
      <c r="J29" s="484"/>
      <c r="K29" s="484"/>
      <c r="L29" s="484"/>
      <c r="M29" s="485"/>
      <c r="N29" s="483"/>
      <c r="O29" s="484"/>
      <c r="P29" s="484"/>
      <c r="Q29" s="484"/>
      <c r="R29" s="484"/>
      <c r="S29" s="484"/>
      <c r="T29" s="484"/>
      <c r="U29" s="484"/>
      <c r="V29" s="484"/>
      <c r="W29" s="484"/>
      <c r="X29" s="484"/>
      <c r="Y29" s="485"/>
      <c r="Z29" s="483"/>
      <c r="AA29" s="484"/>
      <c r="AB29" s="484"/>
      <c r="AC29" s="484"/>
      <c r="AD29" s="484"/>
      <c r="AE29" s="484"/>
      <c r="AF29" s="484"/>
      <c r="AG29" s="484"/>
      <c r="AH29" s="484"/>
      <c r="AI29" s="484"/>
      <c r="AJ29" s="484"/>
      <c r="AK29" s="485"/>
      <c r="AL29" s="483"/>
      <c r="AM29" s="484"/>
      <c r="AN29" s="484"/>
      <c r="AO29" s="484"/>
      <c r="AP29" s="484"/>
      <c r="AQ29" s="484"/>
      <c r="AR29" s="484"/>
      <c r="AS29" s="484"/>
      <c r="AT29" s="484"/>
      <c r="AU29" s="484"/>
      <c r="AV29" s="484"/>
      <c r="AW29" s="485"/>
    </row>
    <row r="30" spans="1:49" s="49" customFormat="1" ht="21" customHeight="1" thickBot="1" x14ac:dyDescent="0.3">
      <c r="A30" s="398"/>
      <c r="B30" s="489" t="str">
        <f>IF(ISBLANK(B28),"",CONCATENATE($E$12,$F$12,".",$G$12,".","0",RIGHT($B$18,1),".",RIGHT(L30,1),$A28,IF(COUNTIFS(B28,"*op?ional*")=1,"-ij","")))</f>
        <v>L061.24.01.F4</v>
      </c>
      <c r="C30" s="490"/>
      <c r="D30" s="491"/>
      <c r="E30" s="276">
        <v>3</v>
      </c>
      <c r="F30" s="277" t="s">
        <v>58</v>
      </c>
      <c r="G30" s="278">
        <v>28</v>
      </c>
      <c r="H30" s="279">
        <v>14</v>
      </c>
      <c r="I30" s="279">
        <v>0</v>
      </c>
      <c r="J30" s="280">
        <v>0</v>
      </c>
      <c r="K30" s="275"/>
      <c r="L30" s="277" t="s">
        <v>59</v>
      </c>
      <c r="M30" s="275">
        <v>33</v>
      </c>
      <c r="N30" s="489" t="str">
        <f>IF(ISBLANK(N28),"",CONCATENATE($E$12,$F$12,".",$G$12,".","0",RIGHT($N$18,1),".",RIGHT(X30,1),$A28,IF(COUNTIFS(N28,"*op?ional*")=1,"-ij","")))</f>
        <v>L061.24.02.S4</v>
      </c>
      <c r="O30" s="490"/>
      <c r="P30" s="491"/>
      <c r="Q30" s="276">
        <v>2</v>
      </c>
      <c r="R30" s="277" t="s">
        <v>58</v>
      </c>
      <c r="S30" s="278">
        <v>14</v>
      </c>
      <c r="T30" s="279">
        <v>14</v>
      </c>
      <c r="U30" s="279">
        <v>0</v>
      </c>
      <c r="V30" s="280">
        <v>0</v>
      </c>
      <c r="W30" s="275"/>
      <c r="X30" s="277" t="s">
        <v>52</v>
      </c>
      <c r="Y30" s="275">
        <v>22</v>
      </c>
      <c r="Z30" s="489" t="str">
        <f>IF(ISBLANK(Z28),"",CONCATENATE($E$12,$F$12,".",$G$12,".","0",RIGHT($Z$18,1),".",RIGHT(AJ30,1),$A28,IF(COUNTIFS(Z28,"*op?ional*")=1,"-ij","")))</f>
        <v>L061.24.03.F4</v>
      </c>
      <c r="AA30" s="490"/>
      <c r="AB30" s="491"/>
      <c r="AC30" s="276">
        <v>3</v>
      </c>
      <c r="AD30" s="360" t="s">
        <v>99</v>
      </c>
      <c r="AE30" s="361">
        <v>28</v>
      </c>
      <c r="AF30" s="346">
        <v>0</v>
      </c>
      <c r="AG30" s="346">
        <v>14</v>
      </c>
      <c r="AH30" s="349">
        <v>0</v>
      </c>
      <c r="AI30" s="362"/>
      <c r="AJ30" s="360" t="s">
        <v>59</v>
      </c>
      <c r="AK30" s="362">
        <v>33</v>
      </c>
      <c r="AL30" s="489" t="str">
        <f>IF(ISBLANK(AL28), "",CONCATENATE($E$12,$F$12,".",$G$12,".","0",RIGHT($AL$18,1),".",RIGHT(AV30,1),$A28,IF(COUNTIFS(AL28,"*op?ional*")=1,"-ij","")))</f>
        <v>L061.24.04.F4</v>
      </c>
      <c r="AM30" s="490"/>
      <c r="AN30" s="491"/>
      <c r="AO30" s="363">
        <v>1</v>
      </c>
      <c r="AP30" s="360" t="s">
        <v>99</v>
      </c>
      <c r="AQ30" s="361">
        <v>0</v>
      </c>
      <c r="AR30" s="346">
        <v>0</v>
      </c>
      <c r="AS30" s="346">
        <v>14</v>
      </c>
      <c r="AT30" s="349">
        <v>0</v>
      </c>
      <c r="AU30" s="362"/>
      <c r="AV30" s="360" t="s">
        <v>59</v>
      </c>
      <c r="AW30" s="362">
        <v>11</v>
      </c>
    </row>
    <row r="31" spans="1:49" s="49" customFormat="1" ht="21" customHeight="1" thickTop="1" x14ac:dyDescent="0.25">
      <c r="A31" s="396" t="s">
        <v>69</v>
      </c>
      <c r="B31" s="480" t="s">
        <v>70</v>
      </c>
      <c r="C31" s="481"/>
      <c r="D31" s="481"/>
      <c r="E31" s="481"/>
      <c r="F31" s="481"/>
      <c r="G31" s="481"/>
      <c r="H31" s="481"/>
      <c r="I31" s="481"/>
      <c r="J31" s="481"/>
      <c r="K31" s="481"/>
      <c r="L31" s="481"/>
      <c r="M31" s="482"/>
      <c r="N31" s="480" t="s">
        <v>71</v>
      </c>
      <c r="O31" s="481"/>
      <c r="P31" s="481"/>
      <c r="Q31" s="481"/>
      <c r="R31" s="481"/>
      <c r="S31" s="481"/>
      <c r="T31" s="481"/>
      <c r="U31" s="481"/>
      <c r="V31" s="481"/>
      <c r="W31" s="481"/>
      <c r="X31" s="481"/>
      <c r="Y31" s="482"/>
      <c r="Z31" s="480" t="s">
        <v>72</v>
      </c>
      <c r="AA31" s="481"/>
      <c r="AB31" s="481"/>
      <c r="AC31" s="481"/>
      <c r="AD31" s="481"/>
      <c r="AE31" s="481"/>
      <c r="AF31" s="481"/>
      <c r="AG31" s="481"/>
      <c r="AH31" s="481"/>
      <c r="AI31" s="481"/>
      <c r="AJ31" s="481"/>
      <c r="AK31" s="482"/>
      <c r="AL31" s="480" t="s">
        <v>73</v>
      </c>
      <c r="AM31" s="481"/>
      <c r="AN31" s="481"/>
      <c r="AO31" s="481"/>
      <c r="AP31" s="481"/>
      <c r="AQ31" s="481"/>
      <c r="AR31" s="481"/>
      <c r="AS31" s="481"/>
      <c r="AT31" s="481"/>
      <c r="AU31" s="481"/>
      <c r="AV31" s="481"/>
      <c r="AW31" s="482"/>
    </row>
    <row r="32" spans="1:49" s="49" customFormat="1" ht="21" customHeight="1" x14ac:dyDescent="0.25">
      <c r="A32" s="397"/>
      <c r="B32" s="483"/>
      <c r="C32" s="484"/>
      <c r="D32" s="484"/>
      <c r="E32" s="484"/>
      <c r="F32" s="484"/>
      <c r="G32" s="484"/>
      <c r="H32" s="484"/>
      <c r="I32" s="484"/>
      <c r="J32" s="484"/>
      <c r="K32" s="484"/>
      <c r="L32" s="484"/>
      <c r="M32" s="485"/>
      <c r="N32" s="483"/>
      <c r="O32" s="484"/>
      <c r="P32" s="484"/>
      <c r="Q32" s="484"/>
      <c r="R32" s="484"/>
      <c r="S32" s="484"/>
      <c r="T32" s="484"/>
      <c r="U32" s="484"/>
      <c r="V32" s="484"/>
      <c r="W32" s="484"/>
      <c r="X32" s="484"/>
      <c r="Y32" s="485"/>
      <c r="Z32" s="483"/>
      <c r="AA32" s="484"/>
      <c r="AB32" s="484"/>
      <c r="AC32" s="484"/>
      <c r="AD32" s="484"/>
      <c r="AE32" s="484"/>
      <c r="AF32" s="484"/>
      <c r="AG32" s="484"/>
      <c r="AH32" s="484"/>
      <c r="AI32" s="484"/>
      <c r="AJ32" s="484"/>
      <c r="AK32" s="485"/>
      <c r="AL32" s="483"/>
      <c r="AM32" s="484"/>
      <c r="AN32" s="484"/>
      <c r="AO32" s="484"/>
      <c r="AP32" s="484"/>
      <c r="AQ32" s="484"/>
      <c r="AR32" s="484"/>
      <c r="AS32" s="484"/>
      <c r="AT32" s="484"/>
      <c r="AU32" s="484"/>
      <c r="AV32" s="484"/>
      <c r="AW32" s="485"/>
    </row>
    <row r="33" spans="1:53" s="49" customFormat="1" ht="21" customHeight="1" thickBot="1" x14ac:dyDescent="0.3">
      <c r="A33" s="398"/>
      <c r="B33" s="489" t="str">
        <f>IF(ISBLANK(B31),"",CONCATENATE($E$12,$F$12,".",$G$12,".","0",RIGHT($B$18,1),".",RIGHT(L33,1),$A31,IF(COUNTIFS(B31,"*op?ional*")=1,"-ij","")))</f>
        <v>L061.24.01.D5</v>
      </c>
      <c r="C33" s="490"/>
      <c r="D33" s="491"/>
      <c r="E33" s="276">
        <v>2</v>
      </c>
      <c r="F33" s="277" t="s">
        <v>58</v>
      </c>
      <c r="G33" s="278">
        <v>28</v>
      </c>
      <c r="H33" s="279">
        <v>0</v>
      </c>
      <c r="I33" s="279">
        <v>0</v>
      </c>
      <c r="J33" s="280">
        <v>0</v>
      </c>
      <c r="K33" s="275"/>
      <c r="L33" s="277" t="s">
        <v>74</v>
      </c>
      <c r="M33" s="275">
        <v>22</v>
      </c>
      <c r="N33" s="489" t="str">
        <f>IF(ISBLANK(N31),"",CONCATENATE($E$12,$F$12,".",$G$12,".","0",RIGHT($N$18,1),".",RIGHT(X33,1),$A31,IF(COUNTIFS(N31,"*op?ional*")=1,"-ij","")))</f>
        <v>L061.24.02.D5</v>
      </c>
      <c r="O33" s="490"/>
      <c r="P33" s="491"/>
      <c r="Q33" s="276">
        <v>2</v>
      </c>
      <c r="R33" s="277" t="s">
        <v>58</v>
      </c>
      <c r="S33" s="278">
        <v>28</v>
      </c>
      <c r="T33" s="279">
        <v>14</v>
      </c>
      <c r="U33" s="279">
        <v>0</v>
      </c>
      <c r="V33" s="280">
        <v>0</v>
      </c>
      <c r="W33" s="275"/>
      <c r="X33" s="277" t="s">
        <v>74</v>
      </c>
      <c r="Y33" s="275">
        <v>8</v>
      </c>
      <c r="Z33" s="489" t="str">
        <f>IF(ISBLANK(Z31),"",CONCATENATE($E$12,$F$12,".",$G$12,".","0",RIGHT($Z$18,1),".",RIGHT(AJ33,1),$A31,IF(COUNTIFS(Z31,"*op?ional*")=1,"-ij","")))</f>
        <v>L061.24.03.D5</v>
      </c>
      <c r="AA33" s="490"/>
      <c r="AB33" s="491"/>
      <c r="AC33" s="276">
        <v>3</v>
      </c>
      <c r="AD33" s="277" t="s">
        <v>58</v>
      </c>
      <c r="AE33" s="278">
        <v>28</v>
      </c>
      <c r="AF33" s="279">
        <v>14</v>
      </c>
      <c r="AG33" s="279">
        <v>0</v>
      </c>
      <c r="AH33" s="280">
        <v>0</v>
      </c>
      <c r="AI33" s="275"/>
      <c r="AJ33" s="277" t="s">
        <v>74</v>
      </c>
      <c r="AK33" s="275">
        <v>33</v>
      </c>
      <c r="AL33" s="489" t="str">
        <f>IF(ISBLANK(AL31), "",CONCATENATE($E$12,$F$12,".",$G$12,".","0",RIGHT($AL$18,1),".",RIGHT(AV33,1),$A31,IF(COUNTIFS(AL31,"*op?ional*")=1,"-ij","")))</f>
        <v>L061.24.04.D5</v>
      </c>
      <c r="AM33" s="490"/>
      <c r="AN33" s="491"/>
      <c r="AO33" s="276">
        <v>2</v>
      </c>
      <c r="AP33" s="277" t="s">
        <v>58</v>
      </c>
      <c r="AQ33" s="278">
        <v>28</v>
      </c>
      <c r="AR33" s="279">
        <v>14</v>
      </c>
      <c r="AS33" s="279">
        <v>0</v>
      </c>
      <c r="AT33" s="280">
        <v>0</v>
      </c>
      <c r="AU33" s="275"/>
      <c r="AV33" s="277" t="s">
        <v>74</v>
      </c>
      <c r="AW33" s="275">
        <v>8</v>
      </c>
    </row>
    <row r="34" spans="1:53" s="49" customFormat="1" ht="21" customHeight="1" thickTop="1" x14ac:dyDescent="0.25">
      <c r="A34" s="396" t="s">
        <v>75</v>
      </c>
      <c r="B34" s="480" t="s">
        <v>76</v>
      </c>
      <c r="C34" s="481"/>
      <c r="D34" s="481"/>
      <c r="E34" s="481"/>
      <c r="F34" s="481"/>
      <c r="G34" s="481"/>
      <c r="H34" s="481"/>
      <c r="I34" s="481"/>
      <c r="J34" s="481"/>
      <c r="K34" s="481"/>
      <c r="L34" s="481"/>
      <c r="M34" s="482"/>
      <c r="N34" s="480" t="s">
        <v>77</v>
      </c>
      <c r="O34" s="481"/>
      <c r="P34" s="481"/>
      <c r="Q34" s="481"/>
      <c r="R34" s="481"/>
      <c r="S34" s="481"/>
      <c r="T34" s="481"/>
      <c r="U34" s="481"/>
      <c r="V34" s="481"/>
      <c r="W34" s="481"/>
      <c r="X34" s="481"/>
      <c r="Y34" s="482"/>
      <c r="Z34" s="480" t="s">
        <v>78</v>
      </c>
      <c r="AA34" s="481"/>
      <c r="AB34" s="481"/>
      <c r="AC34" s="481"/>
      <c r="AD34" s="481"/>
      <c r="AE34" s="481"/>
      <c r="AF34" s="481"/>
      <c r="AG34" s="481"/>
      <c r="AH34" s="481"/>
      <c r="AI34" s="481"/>
      <c r="AJ34" s="481"/>
      <c r="AK34" s="482"/>
      <c r="AL34" s="480" t="s">
        <v>79</v>
      </c>
      <c r="AM34" s="481"/>
      <c r="AN34" s="481"/>
      <c r="AO34" s="481"/>
      <c r="AP34" s="481"/>
      <c r="AQ34" s="481"/>
      <c r="AR34" s="481"/>
      <c r="AS34" s="481"/>
      <c r="AT34" s="481"/>
      <c r="AU34" s="481"/>
      <c r="AV34" s="481"/>
      <c r="AW34" s="482"/>
    </row>
    <row r="35" spans="1:53" s="49" customFormat="1" ht="21" customHeight="1" x14ac:dyDescent="0.25">
      <c r="A35" s="397"/>
      <c r="B35" s="483"/>
      <c r="C35" s="484"/>
      <c r="D35" s="484"/>
      <c r="E35" s="484"/>
      <c r="F35" s="484"/>
      <c r="G35" s="484"/>
      <c r="H35" s="484"/>
      <c r="I35" s="484"/>
      <c r="J35" s="484"/>
      <c r="K35" s="484"/>
      <c r="L35" s="484"/>
      <c r="M35" s="485"/>
      <c r="N35" s="483"/>
      <c r="O35" s="484"/>
      <c r="P35" s="484"/>
      <c r="Q35" s="484"/>
      <c r="R35" s="484"/>
      <c r="S35" s="484"/>
      <c r="T35" s="484"/>
      <c r="U35" s="484"/>
      <c r="V35" s="484"/>
      <c r="W35" s="484"/>
      <c r="X35" s="484"/>
      <c r="Y35" s="485"/>
      <c r="Z35" s="483"/>
      <c r="AA35" s="484"/>
      <c r="AB35" s="484"/>
      <c r="AC35" s="484"/>
      <c r="AD35" s="484"/>
      <c r="AE35" s="484"/>
      <c r="AF35" s="484"/>
      <c r="AG35" s="484"/>
      <c r="AH35" s="484"/>
      <c r="AI35" s="484"/>
      <c r="AJ35" s="484"/>
      <c r="AK35" s="485"/>
      <c r="AL35" s="483"/>
      <c r="AM35" s="484"/>
      <c r="AN35" s="484"/>
      <c r="AO35" s="484"/>
      <c r="AP35" s="484"/>
      <c r="AQ35" s="484"/>
      <c r="AR35" s="484"/>
      <c r="AS35" s="484"/>
      <c r="AT35" s="484"/>
      <c r="AU35" s="484"/>
      <c r="AV35" s="484"/>
      <c r="AW35" s="485"/>
    </row>
    <row r="36" spans="1:53" s="49" customFormat="1" ht="21" customHeight="1" thickBot="1" x14ac:dyDescent="0.3">
      <c r="A36" s="398"/>
      <c r="B36" s="489" t="str">
        <f>IF(ISBLANK(B34),"",CONCATENATE($E$12,$F$12,".",$G$12,".","0",RIGHT($B$18,1),".",RIGHT(L36,1),$A34,IF(COUNTIFS(B34,"*op?ional*")=1,"-ij","")))</f>
        <v>L061.24.01.F6</v>
      </c>
      <c r="C36" s="490"/>
      <c r="D36" s="491"/>
      <c r="E36" s="276">
        <v>2</v>
      </c>
      <c r="F36" s="277" t="s">
        <v>58</v>
      </c>
      <c r="G36" s="278">
        <v>28</v>
      </c>
      <c r="H36" s="279">
        <v>0</v>
      </c>
      <c r="I36" s="279">
        <v>0</v>
      </c>
      <c r="J36" s="280">
        <v>0</v>
      </c>
      <c r="K36" s="275"/>
      <c r="L36" s="277" t="s">
        <v>59</v>
      </c>
      <c r="M36" s="275">
        <v>22</v>
      </c>
      <c r="N36" s="489" t="str">
        <f>IF(ISBLANK(N34),"",CONCATENATE($E$12,$F$12,".",$G$12,".","0",RIGHT($N$18,1),".",RIGHT(X36,1),$A34,IF(COUNTIFS(N34,"*op?ional*")=1,"-ij","")))</f>
        <v>L061.24.02.F6</v>
      </c>
      <c r="O36" s="490"/>
      <c r="P36" s="491"/>
      <c r="Q36" s="276">
        <v>2</v>
      </c>
      <c r="R36" s="277" t="s">
        <v>58</v>
      </c>
      <c r="S36" s="278">
        <v>28</v>
      </c>
      <c r="T36" s="279">
        <v>0</v>
      </c>
      <c r="U36" s="279">
        <v>0</v>
      </c>
      <c r="V36" s="280">
        <v>0</v>
      </c>
      <c r="W36" s="275"/>
      <c r="X36" s="277" t="s">
        <v>59</v>
      </c>
      <c r="Y36" s="275">
        <v>22</v>
      </c>
      <c r="Z36" s="489" t="str">
        <f>IF(ISBLANK(Z34),"",CONCATENATE($E$12,$F$12,".",$G$12,".","0",RIGHT($Z$18,1),".",RIGHT(AJ36,1),$A34,IF(COUNTIFS(Z34,"*op?ional*")=1,"-ij","")))</f>
        <v>L061.24.03.S6</v>
      </c>
      <c r="AA36" s="490"/>
      <c r="AB36" s="491"/>
      <c r="AC36" s="276">
        <v>2</v>
      </c>
      <c r="AD36" s="360" t="s">
        <v>99</v>
      </c>
      <c r="AE36" s="361">
        <v>28</v>
      </c>
      <c r="AF36" s="346">
        <v>14</v>
      </c>
      <c r="AG36" s="346">
        <v>0</v>
      </c>
      <c r="AH36" s="349">
        <v>0</v>
      </c>
      <c r="AI36" s="362"/>
      <c r="AJ36" s="360" t="s">
        <v>52</v>
      </c>
      <c r="AK36" s="362">
        <v>8</v>
      </c>
      <c r="AL36" s="489" t="str">
        <f>IF(ISBLANK(AL34), "",CONCATENATE($E$12,$F$12,".",$G$12,".","0",RIGHT($AL$18,1),".",RIGHT(AV36,1),$A34,IF(COUNTIFS(AL34,"*op?ional*")=1,"-ij","")))</f>
        <v>L061.24.04.D6</v>
      </c>
      <c r="AM36" s="490"/>
      <c r="AN36" s="491"/>
      <c r="AO36" s="364">
        <v>4</v>
      </c>
      <c r="AP36" s="277" t="s">
        <v>58</v>
      </c>
      <c r="AQ36" s="278">
        <v>28</v>
      </c>
      <c r="AR36" s="279">
        <v>28</v>
      </c>
      <c r="AS36" s="279">
        <v>0</v>
      </c>
      <c r="AT36" s="280">
        <v>0</v>
      </c>
      <c r="AU36" s="275"/>
      <c r="AV36" s="277" t="s">
        <v>74</v>
      </c>
      <c r="AW36" s="275">
        <v>44</v>
      </c>
    </row>
    <row r="37" spans="1:53" s="49" customFormat="1" ht="21" customHeight="1" thickTop="1" x14ac:dyDescent="0.25">
      <c r="A37" s="396" t="s">
        <v>80</v>
      </c>
      <c r="B37" s="480" t="s">
        <v>81</v>
      </c>
      <c r="C37" s="481"/>
      <c r="D37" s="481"/>
      <c r="E37" s="481"/>
      <c r="F37" s="481"/>
      <c r="G37" s="481"/>
      <c r="H37" s="481"/>
      <c r="I37" s="481"/>
      <c r="J37" s="481"/>
      <c r="K37" s="481"/>
      <c r="L37" s="481"/>
      <c r="M37" s="482"/>
      <c r="N37" s="480" t="s">
        <v>82</v>
      </c>
      <c r="O37" s="481"/>
      <c r="P37" s="481"/>
      <c r="Q37" s="481"/>
      <c r="R37" s="481"/>
      <c r="S37" s="481"/>
      <c r="T37" s="481"/>
      <c r="U37" s="481"/>
      <c r="V37" s="481"/>
      <c r="W37" s="481"/>
      <c r="X37" s="481"/>
      <c r="Y37" s="482"/>
      <c r="Z37" s="480" t="s">
        <v>83</v>
      </c>
      <c r="AA37" s="481"/>
      <c r="AB37" s="481"/>
      <c r="AC37" s="481"/>
      <c r="AD37" s="481"/>
      <c r="AE37" s="481"/>
      <c r="AF37" s="481"/>
      <c r="AG37" s="481"/>
      <c r="AH37" s="481"/>
      <c r="AI37" s="481"/>
      <c r="AJ37" s="481"/>
      <c r="AK37" s="482"/>
      <c r="AL37" s="480" t="s">
        <v>84</v>
      </c>
      <c r="AM37" s="481"/>
      <c r="AN37" s="481"/>
      <c r="AO37" s="481"/>
      <c r="AP37" s="481"/>
      <c r="AQ37" s="481"/>
      <c r="AR37" s="481"/>
      <c r="AS37" s="481"/>
      <c r="AT37" s="481"/>
      <c r="AU37" s="481"/>
      <c r="AV37" s="481"/>
      <c r="AW37" s="482"/>
    </row>
    <row r="38" spans="1:53" s="49" customFormat="1" ht="21" customHeight="1" x14ac:dyDescent="0.25">
      <c r="A38" s="397"/>
      <c r="B38" s="483"/>
      <c r="C38" s="484"/>
      <c r="D38" s="484"/>
      <c r="E38" s="484"/>
      <c r="F38" s="484"/>
      <c r="G38" s="484"/>
      <c r="H38" s="484"/>
      <c r="I38" s="484"/>
      <c r="J38" s="484"/>
      <c r="K38" s="484"/>
      <c r="L38" s="484"/>
      <c r="M38" s="485"/>
      <c r="N38" s="483"/>
      <c r="O38" s="484"/>
      <c r="P38" s="484"/>
      <c r="Q38" s="484"/>
      <c r="R38" s="484"/>
      <c r="S38" s="484"/>
      <c r="T38" s="484"/>
      <c r="U38" s="484"/>
      <c r="V38" s="484"/>
      <c r="W38" s="484"/>
      <c r="X38" s="484"/>
      <c r="Y38" s="485"/>
      <c r="Z38" s="483"/>
      <c r="AA38" s="484"/>
      <c r="AB38" s="484"/>
      <c r="AC38" s="484"/>
      <c r="AD38" s="484"/>
      <c r="AE38" s="484"/>
      <c r="AF38" s="484"/>
      <c r="AG38" s="484"/>
      <c r="AH38" s="484"/>
      <c r="AI38" s="484"/>
      <c r="AJ38" s="484"/>
      <c r="AK38" s="485"/>
      <c r="AL38" s="483"/>
      <c r="AM38" s="484"/>
      <c r="AN38" s="484"/>
      <c r="AO38" s="484"/>
      <c r="AP38" s="484"/>
      <c r="AQ38" s="484"/>
      <c r="AR38" s="484"/>
      <c r="AS38" s="484"/>
      <c r="AT38" s="484"/>
      <c r="AU38" s="484"/>
      <c r="AV38" s="484"/>
      <c r="AW38" s="485"/>
    </row>
    <row r="39" spans="1:53" s="49" customFormat="1" ht="21" customHeight="1" thickBot="1" x14ac:dyDescent="0.3">
      <c r="A39" s="398"/>
      <c r="B39" s="489" t="str">
        <f>IF(ISBLANK(B37),"",CONCATENATE($E$12,$F$12,".",$G$12,".","0",RIGHT($B$18,1),".",RIGHT(L39,1),$A37,IF(COUNTIFS(B37,"*op?ional*")=1,"-ij","")))</f>
        <v>L061.24.01.C7</v>
      </c>
      <c r="C39" s="490"/>
      <c r="D39" s="491"/>
      <c r="E39" s="276">
        <v>2</v>
      </c>
      <c r="F39" s="277" t="s">
        <v>58</v>
      </c>
      <c r="G39" s="278">
        <v>28</v>
      </c>
      <c r="H39" s="279">
        <v>0</v>
      </c>
      <c r="I39" s="279">
        <v>0</v>
      </c>
      <c r="J39" s="280">
        <v>0</v>
      </c>
      <c r="K39" s="275"/>
      <c r="L39" s="277" t="s">
        <v>85</v>
      </c>
      <c r="M39" s="275">
        <v>22</v>
      </c>
      <c r="N39" s="489" t="str">
        <f>IF(ISBLANK(N37),"",CONCATENATE($E$12,$F$12,".",$G$12,".","0",RIGHT($N$18,1),".",RIGHT(X39,1),$A37,IF(COUNTIFS(N37,"*op?ional*")=1,"-ij","")))</f>
        <v>L061.24.02.F7</v>
      </c>
      <c r="O39" s="490"/>
      <c r="P39" s="491"/>
      <c r="Q39" s="276">
        <v>2</v>
      </c>
      <c r="R39" s="277" t="s">
        <v>58</v>
      </c>
      <c r="S39" s="278">
        <v>28</v>
      </c>
      <c r="T39" s="279">
        <v>0</v>
      </c>
      <c r="U39" s="279">
        <v>0</v>
      </c>
      <c r="V39" s="280">
        <v>0</v>
      </c>
      <c r="W39" s="275"/>
      <c r="X39" s="277" t="s">
        <v>59</v>
      </c>
      <c r="Y39" s="275">
        <v>22</v>
      </c>
      <c r="Z39" s="489" t="str">
        <f>IF(ISBLANK(Z37),"",CONCATENATE($E$12,$F$12,".",$G$12,".","0",RIGHT($Z$18,1),".",RIGHT(AJ39,1),$A37,IF(COUNTIFS(Z37,"*op?ional*")=1,"-ij","")))</f>
        <v>L061.24.03.F7</v>
      </c>
      <c r="AA39" s="490"/>
      <c r="AB39" s="491"/>
      <c r="AC39" s="276">
        <v>2</v>
      </c>
      <c r="AD39" s="277" t="s">
        <v>58</v>
      </c>
      <c r="AE39" s="278">
        <v>28</v>
      </c>
      <c r="AF39" s="279">
        <v>0</v>
      </c>
      <c r="AG39" s="279">
        <v>0</v>
      </c>
      <c r="AH39" s="280">
        <v>0</v>
      </c>
      <c r="AI39" s="275"/>
      <c r="AJ39" s="277" t="s">
        <v>59</v>
      </c>
      <c r="AK39" s="275">
        <v>22</v>
      </c>
      <c r="AL39" s="489" t="str">
        <f>IF(ISBLANK(AL37), "",CONCATENATE($E$12,$F$12,".",$G$12,".","0",RIGHT($AL$18,1),".",RIGHT(AV39,1),$A37,IF(COUNTIFS(AL37,"*op?ional*")=1,"-ij","")))</f>
        <v>L061.24.04.F7</v>
      </c>
      <c r="AM39" s="490"/>
      <c r="AN39" s="491"/>
      <c r="AO39" s="276">
        <v>2</v>
      </c>
      <c r="AP39" s="277" t="s">
        <v>58</v>
      </c>
      <c r="AQ39" s="278">
        <v>28</v>
      </c>
      <c r="AR39" s="279">
        <v>0</v>
      </c>
      <c r="AS39" s="279">
        <v>0</v>
      </c>
      <c r="AT39" s="280">
        <v>0</v>
      </c>
      <c r="AU39" s="275"/>
      <c r="AV39" s="277" t="s">
        <v>59</v>
      </c>
      <c r="AW39" s="275">
        <v>22</v>
      </c>
    </row>
    <row r="40" spans="1:53" s="49" customFormat="1" ht="21" customHeight="1" thickTop="1" x14ac:dyDescent="0.25">
      <c r="A40" s="396" t="s">
        <v>86</v>
      </c>
      <c r="B40" s="480" t="s">
        <v>87</v>
      </c>
      <c r="C40" s="481"/>
      <c r="D40" s="481"/>
      <c r="E40" s="481"/>
      <c r="F40" s="481"/>
      <c r="G40" s="481"/>
      <c r="H40" s="481"/>
      <c r="I40" s="481"/>
      <c r="J40" s="481"/>
      <c r="K40" s="481"/>
      <c r="L40" s="481"/>
      <c r="M40" s="482"/>
      <c r="N40" s="480" t="s">
        <v>88</v>
      </c>
      <c r="O40" s="481"/>
      <c r="P40" s="481"/>
      <c r="Q40" s="481"/>
      <c r="R40" s="481"/>
      <c r="S40" s="481"/>
      <c r="T40" s="481"/>
      <c r="U40" s="481"/>
      <c r="V40" s="481"/>
      <c r="W40" s="481"/>
      <c r="X40" s="481"/>
      <c r="Y40" s="482"/>
      <c r="Z40" s="480" t="s">
        <v>89</v>
      </c>
      <c r="AA40" s="481"/>
      <c r="AB40" s="481"/>
      <c r="AC40" s="481"/>
      <c r="AD40" s="481"/>
      <c r="AE40" s="481"/>
      <c r="AF40" s="481"/>
      <c r="AG40" s="481"/>
      <c r="AH40" s="481"/>
      <c r="AI40" s="481"/>
      <c r="AJ40" s="481"/>
      <c r="AK40" s="482"/>
      <c r="AL40" s="480" t="s">
        <v>94</v>
      </c>
      <c r="AM40" s="481"/>
      <c r="AN40" s="481"/>
      <c r="AO40" s="481"/>
      <c r="AP40" s="481"/>
      <c r="AQ40" s="481"/>
      <c r="AR40" s="481"/>
      <c r="AS40" s="481"/>
      <c r="AT40" s="481"/>
      <c r="AU40" s="481"/>
      <c r="AV40" s="481"/>
      <c r="AW40" s="482"/>
      <c r="BA40" s="49" t="s">
        <v>28</v>
      </c>
    </row>
    <row r="41" spans="1:53" s="49" customFormat="1" ht="21" customHeight="1" x14ac:dyDescent="0.25">
      <c r="A41" s="397"/>
      <c r="B41" s="483"/>
      <c r="C41" s="484"/>
      <c r="D41" s="484"/>
      <c r="E41" s="484"/>
      <c r="F41" s="484"/>
      <c r="G41" s="484"/>
      <c r="H41" s="484"/>
      <c r="I41" s="484"/>
      <c r="J41" s="484"/>
      <c r="K41" s="484"/>
      <c r="L41" s="484"/>
      <c r="M41" s="485"/>
      <c r="N41" s="483"/>
      <c r="O41" s="484"/>
      <c r="P41" s="484"/>
      <c r="Q41" s="484"/>
      <c r="R41" s="484"/>
      <c r="S41" s="484"/>
      <c r="T41" s="484"/>
      <c r="U41" s="484"/>
      <c r="V41" s="484"/>
      <c r="W41" s="484"/>
      <c r="X41" s="484"/>
      <c r="Y41" s="485"/>
      <c r="Z41" s="483"/>
      <c r="AA41" s="484"/>
      <c r="AB41" s="484"/>
      <c r="AC41" s="484"/>
      <c r="AD41" s="484"/>
      <c r="AE41" s="484"/>
      <c r="AF41" s="484"/>
      <c r="AG41" s="484"/>
      <c r="AH41" s="484"/>
      <c r="AI41" s="484"/>
      <c r="AJ41" s="484"/>
      <c r="AK41" s="485"/>
      <c r="AL41" s="483"/>
      <c r="AM41" s="484"/>
      <c r="AN41" s="484"/>
      <c r="AO41" s="484"/>
      <c r="AP41" s="484"/>
      <c r="AQ41" s="484"/>
      <c r="AR41" s="484"/>
      <c r="AS41" s="484"/>
      <c r="AT41" s="484"/>
      <c r="AU41" s="484"/>
      <c r="AV41" s="484"/>
      <c r="AW41" s="485"/>
    </row>
    <row r="42" spans="1:53" s="49" customFormat="1" ht="21" customHeight="1" thickBot="1" x14ac:dyDescent="0.3">
      <c r="A42" s="398"/>
      <c r="B42" s="489" t="str">
        <f>IF(ISBLANK(B40),"",CONCATENATE($E$12,$F$12,".",$G$12,".","0",RIGHT($B$18,1),".",RIGHT(L42,1),$A40,IF(COUNTIFS(B40,"*op?ional*")=1,"-ij","")))</f>
        <v>L061.24.01.C8</v>
      </c>
      <c r="C42" s="490"/>
      <c r="D42" s="491"/>
      <c r="E42" s="276">
        <v>2</v>
      </c>
      <c r="F42" s="277" t="s">
        <v>65</v>
      </c>
      <c r="G42" s="278">
        <v>0</v>
      </c>
      <c r="H42" s="279">
        <v>28</v>
      </c>
      <c r="I42" s="279">
        <v>0</v>
      </c>
      <c r="J42" s="280">
        <v>0</v>
      </c>
      <c r="K42" s="275"/>
      <c r="L42" s="277" t="s">
        <v>85</v>
      </c>
      <c r="M42" s="275">
        <v>22</v>
      </c>
      <c r="N42" s="489" t="str">
        <f>IF(ISBLANK(N40),"",CONCATENATE($E$12,$F$12,".",$G$12,".","0",RIGHT($N$18,1),".",RIGHT(X42,1),$A40,IF(COUNTIFS(N40,"*op?ional*")=1,"-ij","")))</f>
        <v>L061.24.02.C8</v>
      </c>
      <c r="O42" s="490"/>
      <c r="P42" s="491"/>
      <c r="Q42" s="276">
        <v>2</v>
      </c>
      <c r="R42" s="277" t="s">
        <v>65</v>
      </c>
      <c r="S42" s="278">
        <v>0</v>
      </c>
      <c r="T42" s="279">
        <v>28</v>
      </c>
      <c r="U42" s="279">
        <v>0</v>
      </c>
      <c r="V42" s="280">
        <v>0</v>
      </c>
      <c r="W42" s="275"/>
      <c r="X42" s="277" t="s">
        <v>85</v>
      </c>
      <c r="Y42" s="275">
        <v>22</v>
      </c>
      <c r="Z42" s="489" t="str">
        <f>IF(ISBLANK(Z40),"",CONCATENATE($E$12,$F$12,".",$G$12,".","0",RIGHT($Z$18,1),".",RIGHT(AJ42,1),$A40,IF(COUNTIFS(Z40,"*op?ional*")=1,"-ij","")))</f>
        <v>L061.24.03.F8</v>
      </c>
      <c r="AA42" s="490"/>
      <c r="AB42" s="491"/>
      <c r="AC42" s="363">
        <v>4</v>
      </c>
      <c r="AD42" s="360" t="s">
        <v>58</v>
      </c>
      <c r="AE42" s="361">
        <v>28</v>
      </c>
      <c r="AF42" s="346">
        <v>14</v>
      </c>
      <c r="AG42" s="346">
        <v>0</v>
      </c>
      <c r="AH42" s="349">
        <v>0</v>
      </c>
      <c r="AI42" s="362"/>
      <c r="AJ42" s="360" t="s">
        <v>59</v>
      </c>
      <c r="AK42" s="362">
        <v>58</v>
      </c>
      <c r="AL42" s="489" t="str">
        <f>IF(ISBLANK(AL40), "",CONCATENATE($E$12,$F$12,".",$G$12,".","0",RIGHT($AL$18,1),".",RIGHT(AV42,1),$A40,IF(COUNTIFS(AL40,"*op?ional*")=1,"-ij","")))</f>
        <v>L061.24.04.S8</v>
      </c>
      <c r="AM42" s="490"/>
      <c r="AN42" s="491"/>
      <c r="AO42" s="276">
        <v>3</v>
      </c>
      <c r="AP42" s="360" t="s">
        <v>99</v>
      </c>
      <c r="AQ42" s="278">
        <v>28</v>
      </c>
      <c r="AR42" s="279">
        <v>14</v>
      </c>
      <c r="AS42" s="279">
        <v>0</v>
      </c>
      <c r="AT42" s="280">
        <v>0</v>
      </c>
      <c r="AU42" s="275"/>
      <c r="AV42" s="277" t="s">
        <v>52</v>
      </c>
      <c r="AW42" s="275">
        <v>33</v>
      </c>
    </row>
    <row r="43" spans="1:53" s="49" customFormat="1" ht="21" customHeight="1" thickTop="1" x14ac:dyDescent="0.25">
      <c r="A43" s="396" t="s">
        <v>90</v>
      </c>
      <c r="B43" s="480" t="s">
        <v>91</v>
      </c>
      <c r="C43" s="481"/>
      <c r="D43" s="481"/>
      <c r="E43" s="481"/>
      <c r="F43" s="481"/>
      <c r="G43" s="481"/>
      <c r="H43" s="481"/>
      <c r="I43" s="481"/>
      <c r="J43" s="481"/>
      <c r="K43" s="481"/>
      <c r="L43" s="481"/>
      <c r="M43" s="482"/>
      <c r="N43" s="480" t="s">
        <v>92</v>
      </c>
      <c r="O43" s="481"/>
      <c r="P43" s="481"/>
      <c r="Q43" s="481"/>
      <c r="R43" s="481"/>
      <c r="S43" s="481"/>
      <c r="T43" s="481"/>
      <c r="U43" s="481"/>
      <c r="V43" s="481"/>
      <c r="W43" s="481"/>
      <c r="X43" s="481"/>
      <c r="Y43" s="482"/>
      <c r="Z43" s="480" t="s">
        <v>93</v>
      </c>
      <c r="AA43" s="481"/>
      <c r="AB43" s="481"/>
      <c r="AC43" s="481"/>
      <c r="AD43" s="481"/>
      <c r="AE43" s="481"/>
      <c r="AF43" s="481"/>
      <c r="AG43" s="481"/>
      <c r="AH43" s="481"/>
      <c r="AI43" s="481"/>
      <c r="AJ43" s="481"/>
      <c r="AK43" s="482"/>
      <c r="AL43" s="480" t="s">
        <v>94</v>
      </c>
      <c r="AM43" s="481"/>
      <c r="AN43" s="481"/>
      <c r="AO43" s="481"/>
      <c r="AP43" s="481"/>
      <c r="AQ43" s="481"/>
      <c r="AR43" s="481"/>
      <c r="AS43" s="481"/>
      <c r="AT43" s="481"/>
      <c r="AU43" s="481"/>
      <c r="AV43" s="481"/>
      <c r="AW43" s="482"/>
    </row>
    <row r="44" spans="1:53" s="49" customFormat="1" ht="21" customHeight="1" x14ac:dyDescent="0.25">
      <c r="A44" s="397"/>
      <c r="B44" s="483"/>
      <c r="C44" s="484"/>
      <c r="D44" s="484"/>
      <c r="E44" s="484"/>
      <c r="F44" s="484"/>
      <c r="G44" s="484"/>
      <c r="H44" s="484"/>
      <c r="I44" s="484"/>
      <c r="J44" s="484"/>
      <c r="K44" s="484"/>
      <c r="L44" s="484"/>
      <c r="M44" s="485"/>
      <c r="N44" s="483"/>
      <c r="O44" s="484"/>
      <c r="P44" s="484"/>
      <c r="Q44" s="484"/>
      <c r="R44" s="484"/>
      <c r="S44" s="484"/>
      <c r="T44" s="484"/>
      <c r="U44" s="484"/>
      <c r="V44" s="484"/>
      <c r="W44" s="484"/>
      <c r="X44" s="484"/>
      <c r="Y44" s="485"/>
      <c r="Z44" s="483"/>
      <c r="AA44" s="484"/>
      <c r="AB44" s="484"/>
      <c r="AC44" s="484"/>
      <c r="AD44" s="484"/>
      <c r="AE44" s="484"/>
      <c r="AF44" s="484"/>
      <c r="AG44" s="484"/>
      <c r="AH44" s="484"/>
      <c r="AI44" s="484"/>
      <c r="AJ44" s="484"/>
      <c r="AK44" s="485"/>
      <c r="AL44" s="483"/>
      <c r="AM44" s="484"/>
      <c r="AN44" s="484"/>
      <c r="AO44" s="484"/>
      <c r="AP44" s="484"/>
      <c r="AQ44" s="484"/>
      <c r="AR44" s="484"/>
      <c r="AS44" s="484"/>
      <c r="AT44" s="484"/>
      <c r="AU44" s="484"/>
      <c r="AV44" s="484"/>
      <c r="AW44" s="485"/>
    </row>
    <row r="45" spans="1:53" s="49" customFormat="1" ht="21" customHeight="1" thickBot="1" x14ac:dyDescent="0.3">
      <c r="A45" s="398"/>
      <c r="B45" s="489" t="str">
        <f>IF(ISBLANK(B43),"",CONCATENATE($E$12,$F$12,".",$G$12,".","0",RIGHT($B$18,1),".",RIGHT(L45,1),$A43,IF(COUNTIFS(B43,"*op?ional*")=1,"-ij","")))</f>
        <v>L061.24.01.C9</v>
      </c>
      <c r="C45" s="490"/>
      <c r="D45" s="491"/>
      <c r="E45" s="363">
        <v>2</v>
      </c>
      <c r="F45" s="360" t="s">
        <v>65</v>
      </c>
      <c r="G45" s="361">
        <v>0</v>
      </c>
      <c r="H45" s="346">
        <v>14</v>
      </c>
      <c r="I45" s="346">
        <v>0</v>
      </c>
      <c r="J45" s="349">
        <v>0</v>
      </c>
      <c r="K45" s="362"/>
      <c r="L45" s="360" t="s">
        <v>85</v>
      </c>
      <c r="M45" s="362">
        <v>36</v>
      </c>
      <c r="N45" s="489" t="str">
        <f>IF(ISBLANK(N43),"",CONCATENATE($E$12,$F$12,".",$G$12,".","0",RIGHT($N$18,1),".",RIGHT(X45,1),$A43,IF(COUNTIFS(N43,"*op?ional*")=1,"-ij","")))</f>
        <v>L061.24.02.C9</v>
      </c>
      <c r="O45" s="490"/>
      <c r="P45" s="491"/>
      <c r="Q45" s="363">
        <v>2</v>
      </c>
      <c r="R45" s="360" t="s">
        <v>65</v>
      </c>
      <c r="S45" s="361">
        <v>0</v>
      </c>
      <c r="T45" s="346">
        <v>14</v>
      </c>
      <c r="U45" s="346">
        <v>0</v>
      </c>
      <c r="V45" s="349">
        <v>0</v>
      </c>
      <c r="W45" s="362"/>
      <c r="X45" s="360" t="s">
        <v>85</v>
      </c>
      <c r="Y45" s="362">
        <v>36</v>
      </c>
      <c r="Z45" s="489" t="str">
        <f>IF(ISBLANK(Z43),"",CONCATENATE($E$12,$F$12,".",$G$12,".","0",RIGHT($Z$18,1),".",RIGHT(AJ45,1),$A43,IF(COUNTIFS(Z43,"*op?ional*")=1,"-ij","")))</f>
        <v>L061.24.03.C9</v>
      </c>
      <c r="AA45" s="490"/>
      <c r="AB45" s="491"/>
      <c r="AC45" s="363">
        <v>2</v>
      </c>
      <c r="AD45" s="360" t="s">
        <v>65</v>
      </c>
      <c r="AE45" s="361">
        <v>0</v>
      </c>
      <c r="AF45" s="346">
        <v>14</v>
      </c>
      <c r="AG45" s="346">
        <v>0</v>
      </c>
      <c r="AH45" s="349">
        <v>0</v>
      </c>
      <c r="AI45" s="362"/>
      <c r="AJ45" s="360" t="s">
        <v>85</v>
      </c>
      <c r="AK45" s="362">
        <v>36</v>
      </c>
      <c r="AL45" s="489" t="str">
        <f>IF(ISBLANK(AL43), "",CONCATENATE($E$12,$F$12,".",$G$12,".","0",RIGHT($AL$18,1),".",RIGHT(AV45,1),$A43,IF(COUNTIFS(AL43,"*op?ional*")=1,"-ij","")))</f>
        <v>L061.24.04.C9</v>
      </c>
      <c r="AM45" s="490"/>
      <c r="AN45" s="491"/>
      <c r="AO45" s="363">
        <v>2</v>
      </c>
      <c r="AP45" s="360" t="s">
        <v>65</v>
      </c>
      <c r="AQ45" s="361">
        <v>0</v>
      </c>
      <c r="AR45" s="346">
        <v>14</v>
      </c>
      <c r="AS45" s="346">
        <v>0</v>
      </c>
      <c r="AT45" s="349">
        <v>0</v>
      </c>
      <c r="AU45" s="362"/>
      <c r="AV45" s="360" t="s">
        <v>85</v>
      </c>
      <c r="AW45" s="362">
        <v>36</v>
      </c>
    </row>
    <row r="46" spans="1:53" s="49" customFormat="1" ht="21" customHeight="1" thickTop="1" x14ac:dyDescent="0.25">
      <c r="A46" s="396" t="s">
        <v>95</v>
      </c>
      <c r="B46" s="480" t="s">
        <v>96</v>
      </c>
      <c r="C46" s="481"/>
      <c r="D46" s="481"/>
      <c r="E46" s="481"/>
      <c r="F46" s="481"/>
      <c r="G46" s="481"/>
      <c r="H46" s="481"/>
      <c r="I46" s="481"/>
      <c r="J46" s="481"/>
      <c r="K46" s="481"/>
      <c r="L46" s="481"/>
      <c r="M46" s="482"/>
      <c r="N46" s="480" t="s">
        <v>97</v>
      </c>
      <c r="O46" s="481"/>
      <c r="P46" s="481"/>
      <c r="Q46" s="481"/>
      <c r="R46" s="481"/>
      <c r="S46" s="481"/>
      <c r="T46" s="481"/>
      <c r="U46" s="481"/>
      <c r="V46" s="481"/>
      <c r="W46" s="481"/>
      <c r="X46" s="481"/>
      <c r="Y46" s="482"/>
      <c r="Z46" s="519"/>
      <c r="AA46" s="520"/>
      <c r="AB46" s="520"/>
      <c r="AC46" s="520"/>
      <c r="AD46" s="520"/>
      <c r="AE46" s="520"/>
      <c r="AF46" s="520"/>
      <c r="AG46" s="520"/>
      <c r="AH46" s="520"/>
      <c r="AI46" s="520"/>
      <c r="AJ46" s="520"/>
      <c r="AK46" s="521"/>
      <c r="AL46" s="480" t="s">
        <v>98</v>
      </c>
      <c r="AM46" s="481"/>
      <c r="AN46" s="481"/>
      <c r="AO46" s="481"/>
      <c r="AP46" s="481"/>
      <c r="AQ46" s="481"/>
      <c r="AR46" s="481"/>
      <c r="AS46" s="481"/>
      <c r="AT46" s="481"/>
      <c r="AU46" s="481"/>
      <c r="AV46" s="481"/>
      <c r="AW46" s="482"/>
    </row>
    <row r="47" spans="1:53" s="49" customFormat="1" ht="21" customHeight="1" x14ac:dyDescent="0.25">
      <c r="A47" s="397"/>
      <c r="B47" s="483"/>
      <c r="C47" s="484"/>
      <c r="D47" s="484"/>
      <c r="E47" s="484"/>
      <c r="F47" s="484"/>
      <c r="G47" s="484"/>
      <c r="H47" s="484"/>
      <c r="I47" s="484"/>
      <c r="J47" s="484"/>
      <c r="K47" s="484"/>
      <c r="L47" s="484"/>
      <c r="M47" s="485"/>
      <c r="N47" s="483"/>
      <c r="O47" s="484"/>
      <c r="P47" s="484"/>
      <c r="Q47" s="484"/>
      <c r="R47" s="484"/>
      <c r="S47" s="484"/>
      <c r="T47" s="484"/>
      <c r="U47" s="484"/>
      <c r="V47" s="484"/>
      <c r="W47" s="484"/>
      <c r="X47" s="484"/>
      <c r="Y47" s="485"/>
      <c r="Z47" s="522"/>
      <c r="AA47" s="523"/>
      <c r="AB47" s="523"/>
      <c r="AC47" s="523"/>
      <c r="AD47" s="523"/>
      <c r="AE47" s="523"/>
      <c r="AF47" s="523"/>
      <c r="AG47" s="523"/>
      <c r="AH47" s="523"/>
      <c r="AI47" s="523"/>
      <c r="AJ47" s="523"/>
      <c r="AK47" s="524"/>
      <c r="AL47" s="483"/>
      <c r="AM47" s="484"/>
      <c r="AN47" s="484"/>
      <c r="AO47" s="484"/>
      <c r="AP47" s="484"/>
      <c r="AQ47" s="484"/>
      <c r="AR47" s="484"/>
      <c r="AS47" s="484"/>
      <c r="AT47" s="484"/>
      <c r="AU47" s="484"/>
      <c r="AV47" s="484"/>
      <c r="AW47" s="485"/>
    </row>
    <row r="48" spans="1:53" s="49" customFormat="1" ht="21" customHeight="1" thickBot="1" x14ac:dyDescent="0.3">
      <c r="A48" s="398"/>
      <c r="B48" s="486" t="str">
        <f>IF(ISBLANK(B46),"",CONCATENATE($E$12,$F$12,".",$G$12,".","0",RIGHT($B$18,1),".",RIGHT(L48,1),$A46,IF(COUNTIFS(B46,"*op?ional*")=1,"-ij","")))</f>
        <v>L061.24.01.S10</v>
      </c>
      <c r="C48" s="487"/>
      <c r="D48" s="488"/>
      <c r="E48" s="363">
        <v>3</v>
      </c>
      <c r="F48" s="360" t="s">
        <v>99</v>
      </c>
      <c r="G48" s="361">
        <v>14</v>
      </c>
      <c r="H48" s="346">
        <v>28</v>
      </c>
      <c r="I48" s="346">
        <v>0</v>
      </c>
      <c r="J48" s="349">
        <v>0</v>
      </c>
      <c r="K48" s="362"/>
      <c r="L48" s="360" t="s">
        <v>52</v>
      </c>
      <c r="M48" s="362">
        <v>33</v>
      </c>
      <c r="N48" s="486" t="str">
        <f>IF(ISBLANK(N46),"",CONCATENATE($E$12,$F$12,".",$G$12,".","0",RIGHT($N$18,1),".",RIGHT(X48,1),$A46,IF(COUNTIFS(N46,"*op?ional*")=1,"-ij","")))</f>
        <v>L061.24.02.F10</v>
      </c>
      <c r="O48" s="487"/>
      <c r="P48" s="488"/>
      <c r="Q48" s="276">
        <v>2</v>
      </c>
      <c r="R48" s="277" t="s">
        <v>99</v>
      </c>
      <c r="S48" s="278">
        <v>0</v>
      </c>
      <c r="T48" s="279">
        <v>0</v>
      </c>
      <c r="U48" s="279">
        <v>0</v>
      </c>
      <c r="V48" s="280">
        <v>0</v>
      </c>
      <c r="W48" s="275">
        <v>50</v>
      </c>
      <c r="X48" s="277" t="s">
        <v>59</v>
      </c>
      <c r="Y48" s="275">
        <v>0</v>
      </c>
      <c r="Z48" s="486" t="str">
        <f>IF(ISBLANK(Z46),"",CONCATENATE($E$12,$F$12,".",$G$12,".","0",RIGHT($Z$18,1),".",RIGHT(AJ48,1),$A46,IF(COUNTIFS(Z46,"*op?ional*")=1,"-ij","")))</f>
        <v/>
      </c>
      <c r="AA48" s="487"/>
      <c r="AB48" s="488"/>
      <c r="AC48" s="276"/>
      <c r="AD48" s="347"/>
      <c r="AE48" s="344"/>
      <c r="AF48" s="345"/>
      <c r="AG48" s="279"/>
      <c r="AH48" s="280"/>
      <c r="AI48" s="275"/>
      <c r="AJ48" s="277"/>
      <c r="AK48" s="275"/>
      <c r="AL48" s="486" t="str">
        <f>IF(ISBLANK(AL46), "",CONCATENATE($E$12,$F$12,".",$G$12,".","0",RIGHT($AL$18,1),".",RIGHT(AV48,1),$A46,IF(COUNTIFS(AL46,"*op?ional*")=1,"-ij","")))</f>
        <v>L061.24.04.F10</v>
      </c>
      <c r="AM48" s="487"/>
      <c r="AN48" s="488"/>
      <c r="AO48" s="276">
        <v>2</v>
      </c>
      <c r="AP48" s="277" t="s">
        <v>99</v>
      </c>
      <c r="AQ48" s="278">
        <v>0</v>
      </c>
      <c r="AR48" s="279">
        <v>0</v>
      </c>
      <c r="AS48" s="279">
        <v>0</v>
      </c>
      <c r="AT48" s="280">
        <v>0</v>
      </c>
      <c r="AU48" s="275">
        <v>50</v>
      </c>
      <c r="AV48" s="277" t="s">
        <v>59</v>
      </c>
      <c r="AW48" s="275">
        <v>0</v>
      </c>
    </row>
    <row r="49" spans="1:63" s="49" customFormat="1" ht="21" customHeight="1" thickTop="1" x14ac:dyDescent="0.25">
      <c r="A49" s="396" t="s">
        <v>100</v>
      </c>
      <c r="B49" s="519"/>
      <c r="C49" s="520"/>
      <c r="D49" s="520"/>
      <c r="E49" s="520"/>
      <c r="F49" s="520"/>
      <c r="G49" s="520"/>
      <c r="H49" s="520"/>
      <c r="I49" s="520"/>
      <c r="J49" s="520"/>
      <c r="K49" s="520"/>
      <c r="L49" s="520"/>
      <c r="M49" s="521"/>
      <c r="N49" s="480" t="s">
        <v>451</v>
      </c>
      <c r="O49" s="481"/>
      <c r="P49" s="481"/>
      <c r="Q49" s="481"/>
      <c r="R49" s="481"/>
      <c r="S49" s="481"/>
      <c r="T49" s="481"/>
      <c r="U49" s="481"/>
      <c r="V49" s="481"/>
      <c r="W49" s="481"/>
      <c r="X49" s="481"/>
      <c r="Y49" s="482"/>
      <c r="Z49" s="519"/>
      <c r="AA49" s="520"/>
      <c r="AB49" s="520"/>
      <c r="AC49" s="520"/>
      <c r="AD49" s="520"/>
      <c r="AE49" s="520"/>
      <c r="AF49" s="520"/>
      <c r="AG49" s="520"/>
      <c r="AH49" s="520"/>
      <c r="AI49" s="520"/>
      <c r="AJ49" s="520"/>
      <c r="AK49" s="521"/>
      <c r="AL49" s="480" t="s">
        <v>102</v>
      </c>
      <c r="AM49" s="481"/>
      <c r="AN49" s="481"/>
      <c r="AO49" s="481"/>
      <c r="AP49" s="481"/>
      <c r="AQ49" s="481"/>
      <c r="AR49" s="481"/>
      <c r="AS49" s="481"/>
      <c r="AT49" s="481"/>
      <c r="AU49" s="481"/>
      <c r="AV49" s="481"/>
      <c r="AW49" s="482"/>
    </row>
    <row r="50" spans="1:63" s="49" customFormat="1" ht="21" customHeight="1" x14ac:dyDescent="0.25">
      <c r="A50" s="397"/>
      <c r="B50" s="522"/>
      <c r="C50" s="523"/>
      <c r="D50" s="523"/>
      <c r="E50" s="523"/>
      <c r="F50" s="523"/>
      <c r="G50" s="523"/>
      <c r="H50" s="523"/>
      <c r="I50" s="523"/>
      <c r="J50" s="523"/>
      <c r="K50" s="523"/>
      <c r="L50" s="523"/>
      <c r="M50" s="524"/>
      <c r="N50" s="483"/>
      <c r="O50" s="484"/>
      <c r="P50" s="484"/>
      <c r="Q50" s="484"/>
      <c r="R50" s="484"/>
      <c r="S50" s="484"/>
      <c r="T50" s="484"/>
      <c r="U50" s="484"/>
      <c r="V50" s="484"/>
      <c r="W50" s="484"/>
      <c r="X50" s="484"/>
      <c r="Y50" s="485"/>
      <c r="Z50" s="522"/>
      <c r="AA50" s="523"/>
      <c r="AB50" s="523"/>
      <c r="AC50" s="523"/>
      <c r="AD50" s="523"/>
      <c r="AE50" s="523"/>
      <c r="AF50" s="523"/>
      <c r="AG50" s="523"/>
      <c r="AH50" s="523"/>
      <c r="AI50" s="523"/>
      <c r="AJ50" s="523"/>
      <c r="AK50" s="524"/>
      <c r="AL50" s="483"/>
      <c r="AM50" s="484"/>
      <c r="AN50" s="484"/>
      <c r="AO50" s="484"/>
      <c r="AP50" s="484"/>
      <c r="AQ50" s="484"/>
      <c r="AR50" s="484"/>
      <c r="AS50" s="484"/>
      <c r="AT50" s="484"/>
      <c r="AU50" s="484"/>
      <c r="AV50" s="484"/>
      <c r="AW50" s="485"/>
    </row>
    <row r="51" spans="1:63" s="49" customFormat="1" ht="21" customHeight="1" thickBot="1" x14ac:dyDescent="0.3">
      <c r="A51" s="398"/>
      <c r="B51" s="486" t="str">
        <f>IF(ISBLANK(B49),"",CONCATENATE($E$12,$F$12,".",$G$12,".","0",RIGHT($B$18,1),".",RIGHT(L51,1),$A49,IF(COUNTIFS(B49,"*op?ional*")=1,"-ij","")))</f>
        <v/>
      </c>
      <c r="C51" s="487"/>
      <c r="D51" s="488"/>
      <c r="E51" s="276"/>
      <c r="F51" s="277"/>
      <c r="G51" s="278"/>
      <c r="H51" s="279"/>
      <c r="I51" s="279"/>
      <c r="J51" s="280"/>
      <c r="K51" s="275"/>
      <c r="L51" s="277"/>
      <c r="M51" s="275"/>
      <c r="N51" s="486" t="str">
        <f>IF(ISBLANK(N49),"",CONCATENATE($E$12,$F$12,".",$G$12,".","0",RIGHT($N$18,1),".",RIGHT(X51,1),$A49,IF(COUNTIFS(N49,"*op?ional*")=1,"-ij","")))</f>
        <v>L061.24.02.S11</v>
      </c>
      <c r="O51" s="487"/>
      <c r="P51" s="488"/>
      <c r="Q51" s="364">
        <v>2</v>
      </c>
      <c r="R51" s="348" t="s">
        <v>58</v>
      </c>
      <c r="S51" s="365">
        <v>14</v>
      </c>
      <c r="T51" s="366">
        <v>0</v>
      </c>
      <c r="U51" s="366">
        <v>21</v>
      </c>
      <c r="V51" s="367">
        <v>0</v>
      </c>
      <c r="W51" s="368">
        <v>0</v>
      </c>
      <c r="X51" s="348" t="s">
        <v>52</v>
      </c>
      <c r="Y51" s="368">
        <v>15</v>
      </c>
      <c r="Z51" s="486" t="str">
        <f>IF(ISBLANK(Z49),"",CONCATENATE($E$12,$F$12,".",$G$12,".","0",RIGHT($Z$18,1),".",RIGHT(AJ51,1),$A49,IF(COUNTIFS(Z49,"*op?ional*")=1,"-ij","")))</f>
        <v/>
      </c>
      <c r="AA51" s="487"/>
      <c r="AB51" s="488"/>
      <c r="AC51" s="276"/>
      <c r="AD51" s="277"/>
      <c r="AE51" s="278"/>
      <c r="AF51" s="279"/>
      <c r="AG51" s="279"/>
      <c r="AH51" s="280"/>
      <c r="AI51" s="275"/>
      <c r="AJ51" s="277"/>
      <c r="AK51" s="275"/>
      <c r="AL51" s="486" t="str">
        <f>IF(ISBLANK(AL49), "",CONCATENATE($E$12,$F$12,".",$G$12,".","0",RIGHT($AL$18,1),".",RIGHT(AV51,1),$A49,IF(COUNTIFS(AL49,"*op?ional*")=1,"-ij","")))</f>
        <v>L061.24.04.S11</v>
      </c>
      <c r="AM51" s="487"/>
      <c r="AN51" s="488"/>
      <c r="AO51" s="276">
        <v>1</v>
      </c>
      <c r="AP51" s="277" t="s">
        <v>58</v>
      </c>
      <c r="AQ51" s="278">
        <v>0</v>
      </c>
      <c r="AR51" s="279">
        <v>0</v>
      </c>
      <c r="AS51" s="279">
        <v>0</v>
      </c>
      <c r="AT51" s="280">
        <v>0</v>
      </c>
      <c r="AU51" s="275">
        <v>0</v>
      </c>
      <c r="AV51" s="277" t="s">
        <v>52</v>
      </c>
      <c r="AW51" s="275">
        <v>25</v>
      </c>
    </row>
    <row r="52" spans="1:63" s="49" customFormat="1" ht="21" customHeight="1" thickTop="1" x14ac:dyDescent="0.25">
      <c r="A52" s="396" t="s">
        <v>103</v>
      </c>
      <c r="B52" s="519"/>
      <c r="C52" s="520"/>
      <c r="D52" s="520"/>
      <c r="E52" s="520"/>
      <c r="F52" s="520"/>
      <c r="G52" s="520"/>
      <c r="H52" s="520"/>
      <c r="I52" s="520"/>
      <c r="J52" s="520"/>
      <c r="K52" s="520"/>
      <c r="L52" s="520"/>
      <c r="M52" s="521"/>
      <c r="N52" s="480" t="s">
        <v>101</v>
      </c>
      <c r="O52" s="481"/>
      <c r="P52" s="481"/>
      <c r="Q52" s="481"/>
      <c r="R52" s="481"/>
      <c r="S52" s="481"/>
      <c r="T52" s="481"/>
      <c r="U52" s="481"/>
      <c r="V52" s="481"/>
      <c r="W52" s="481"/>
      <c r="X52" s="481"/>
      <c r="Y52" s="482"/>
      <c r="Z52" s="519"/>
      <c r="AA52" s="520"/>
      <c r="AB52" s="520"/>
      <c r="AC52" s="520"/>
      <c r="AD52" s="520"/>
      <c r="AE52" s="520"/>
      <c r="AF52" s="520"/>
      <c r="AG52" s="520"/>
      <c r="AH52" s="520"/>
      <c r="AI52" s="520"/>
      <c r="AJ52" s="520"/>
      <c r="AK52" s="521"/>
      <c r="AL52" s="480"/>
      <c r="AM52" s="481"/>
      <c r="AN52" s="481"/>
      <c r="AO52" s="481"/>
      <c r="AP52" s="481"/>
      <c r="AQ52" s="481"/>
      <c r="AR52" s="481"/>
      <c r="AS52" s="481"/>
      <c r="AT52" s="481"/>
      <c r="AU52" s="481"/>
      <c r="AV52" s="481"/>
      <c r="AW52" s="482"/>
    </row>
    <row r="53" spans="1:63" s="49" customFormat="1" ht="21" customHeight="1" x14ac:dyDescent="0.25">
      <c r="A53" s="397"/>
      <c r="B53" s="522"/>
      <c r="C53" s="523"/>
      <c r="D53" s="523"/>
      <c r="E53" s="523"/>
      <c r="F53" s="523"/>
      <c r="G53" s="523"/>
      <c r="H53" s="523"/>
      <c r="I53" s="523"/>
      <c r="J53" s="523"/>
      <c r="K53" s="523"/>
      <c r="L53" s="523"/>
      <c r="M53" s="524"/>
      <c r="N53" s="483"/>
      <c r="O53" s="484"/>
      <c r="P53" s="484"/>
      <c r="Q53" s="484"/>
      <c r="R53" s="484"/>
      <c r="S53" s="484"/>
      <c r="T53" s="484"/>
      <c r="U53" s="484"/>
      <c r="V53" s="484"/>
      <c r="W53" s="484"/>
      <c r="X53" s="484"/>
      <c r="Y53" s="485"/>
      <c r="Z53" s="522"/>
      <c r="AA53" s="523"/>
      <c r="AB53" s="523"/>
      <c r="AC53" s="523"/>
      <c r="AD53" s="523"/>
      <c r="AE53" s="523"/>
      <c r="AF53" s="523"/>
      <c r="AG53" s="523"/>
      <c r="AH53" s="523"/>
      <c r="AI53" s="523"/>
      <c r="AJ53" s="523"/>
      <c r="AK53" s="524"/>
      <c r="AL53" s="483"/>
      <c r="AM53" s="484"/>
      <c r="AN53" s="484"/>
      <c r="AO53" s="484"/>
      <c r="AP53" s="484"/>
      <c r="AQ53" s="484"/>
      <c r="AR53" s="484"/>
      <c r="AS53" s="484"/>
      <c r="AT53" s="484"/>
      <c r="AU53" s="484"/>
      <c r="AV53" s="484"/>
      <c r="AW53" s="485"/>
    </row>
    <row r="54" spans="1:63" s="49" customFormat="1" ht="21" customHeight="1" thickBot="1" x14ac:dyDescent="0.3">
      <c r="A54" s="398"/>
      <c r="B54" s="486" t="str">
        <f>IF(ISBLANK(B52),"",CONCATENATE($E$12,$F$12,".",$G$12,".","0",RIGHT($B$18,1),".",RIGHT(L54,1),$A52,IF(COUNTIFS(B52,"*op?ional*")=1,"-ij","")))</f>
        <v/>
      </c>
      <c r="C54" s="487"/>
      <c r="D54" s="488"/>
      <c r="E54" s="276"/>
      <c r="F54" s="277"/>
      <c r="G54" s="278"/>
      <c r="H54" s="279"/>
      <c r="I54" s="279"/>
      <c r="J54" s="280"/>
      <c r="K54" s="275"/>
      <c r="L54" s="277"/>
      <c r="M54" s="275"/>
      <c r="N54" s="486" t="str">
        <f>IF(ISBLANK(N52),"",CONCATENATE($E$12,$F$12,".",$G$12,".","0",RIGHT($N$18,1),".",RIGHT(X54,1),$A52,IF(COUNTIFS(N52,"*op?ional*")=1,"-ij","")))</f>
        <v>L061.24.02.S12</v>
      </c>
      <c r="O54" s="487"/>
      <c r="P54" s="488"/>
      <c r="Q54" s="276">
        <v>1</v>
      </c>
      <c r="R54" s="277" t="s">
        <v>58</v>
      </c>
      <c r="S54" s="278">
        <v>0</v>
      </c>
      <c r="T54" s="279">
        <v>0</v>
      </c>
      <c r="U54" s="279">
        <v>0</v>
      </c>
      <c r="V54" s="280">
        <v>0</v>
      </c>
      <c r="W54" s="275">
        <v>0</v>
      </c>
      <c r="X54" s="277" t="s">
        <v>52</v>
      </c>
      <c r="Y54" s="275">
        <v>25</v>
      </c>
      <c r="Z54" s="486" t="str">
        <f>IF(ISBLANK(Z52),"",CONCATENATE($E$12,$F$12,".",$G$12,".","0",RIGHT($Z$18,1),".",RIGHT(AJ54,1),$A52,IF(COUNTIFS(Z52,"*op?ional*")=1,"-ij","")))</f>
        <v/>
      </c>
      <c r="AA54" s="487"/>
      <c r="AB54" s="488"/>
      <c r="AC54" s="276"/>
      <c r="AD54" s="277"/>
      <c r="AE54" s="278"/>
      <c r="AF54" s="279"/>
      <c r="AG54" s="279"/>
      <c r="AH54" s="280"/>
      <c r="AI54" s="275"/>
      <c r="AJ54" s="277"/>
      <c r="AK54" s="275"/>
      <c r="AL54" s="486" t="str">
        <f>IF(ISBLANK(AL52), "",CONCATENATE($E$12,$F$12,".",$G$12,".","0",RIGHT($AL$18,1),".",RIGHT(AV54,1),$A52,IF(COUNTIFS(AL52,"*op?ional*")=1,"-ij","")))</f>
        <v/>
      </c>
      <c r="AM54" s="487"/>
      <c r="AN54" s="488"/>
      <c r="AO54" s="276"/>
      <c r="AP54" s="277"/>
      <c r="AQ54" s="278"/>
      <c r="AR54" s="279"/>
      <c r="AS54" s="279"/>
      <c r="AT54" s="280"/>
      <c r="AU54" s="275"/>
      <c r="AV54" s="277"/>
      <c r="AW54" s="275"/>
    </row>
    <row r="55" spans="1:63" s="49" customFormat="1" ht="21" customHeight="1" thickTop="1" x14ac:dyDescent="0.25">
      <c r="A55" s="396" t="s">
        <v>233</v>
      </c>
      <c r="B55" s="525" t="s">
        <v>104</v>
      </c>
      <c r="C55" s="526"/>
      <c r="D55" s="526"/>
      <c r="E55" s="526"/>
      <c r="F55" s="526"/>
      <c r="G55" s="526"/>
      <c r="H55" s="526"/>
      <c r="I55" s="526"/>
      <c r="J55" s="526"/>
      <c r="K55" s="526"/>
      <c r="L55" s="526"/>
      <c r="M55" s="527"/>
      <c r="N55" s="525" t="s">
        <v>104</v>
      </c>
      <c r="O55" s="526"/>
      <c r="P55" s="526"/>
      <c r="Q55" s="526"/>
      <c r="R55" s="526"/>
      <c r="S55" s="526"/>
      <c r="T55" s="526"/>
      <c r="U55" s="526"/>
      <c r="V55" s="526"/>
      <c r="W55" s="526"/>
      <c r="X55" s="526"/>
      <c r="Y55" s="527"/>
      <c r="Z55" s="513" t="s">
        <v>104</v>
      </c>
      <c r="AA55" s="514"/>
      <c r="AB55" s="514"/>
      <c r="AC55" s="514"/>
      <c r="AD55" s="514"/>
      <c r="AE55" s="514"/>
      <c r="AF55" s="514"/>
      <c r="AG55" s="514"/>
      <c r="AH55" s="514"/>
      <c r="AI55" s="514"/>
      <c r="AJ55" s="514"/>
      <c r="AK55" s="515"/>
      <c r="AL55" s="513" t="s">
        <v>104</v>
      </c>
      <c r="AM55" s="514"/>
      <c r="AN55" s="514"/>
      <c r="AO55" s="514"/>
      <c r="AP55" s="514"/>
      <c r="AQ55" s="514"/>
      <c r="AR55" s="514"/>
      <c r="AS55" s="514"/>
      <c r="AT55" s="514"/>
      <c r="AU55" s="514"/>
      <c r="AV55" s="514"/>
      <c r="AW55" s="515"/>
      <c r="AX55" s="50"/>
      <c r="AY55" s="50"/>
      <c r="AZ55" s="50"/>
      <c r="BA55" s="50"/>
      <c r="BB55" s="50"/>
      <c r="BC55" s="50"/>
      <c r="BD55" s="50"/>
      <c r="BE55" s="50"/>
      <c r="BF55" s="50"/>
      <c r="BG55" s="50"/>
      <c r="BH55" s="50"/>
      <c r="BI55" s="50"/>
      <c r="BJ55" s="50"/>
      <c r="BK55" s="50"/>
    </row>
    <row r="56" spans="1:63" s="49" customFormat="1" ht="21" customHeight="1" x14ac:dyDescent="0.25">
      <c r="A56" s="397"/>
      <c r="B56" s="528"/>
      <c r="C56" s="529"/>
      <c r="D56" s="529"/>
      <c r="E56" s="529"/>
      <c r="F56" s="529"/>
      <c r="G56" s="529"/>
      <c r="H56" s="529"/>
      <c r="I56" s="529"/>
      <c r="J56" s="529"/>
      <c r="K56" s="529"/>
      <c r="L56" s="529"/>
      <c r="M56" s="530"/>
      <c r="N56" s="528"/>
      <c r="O56" s="529"/>
      <c r="P56" s="529"/>
      <c r="Q56" s="529"/>
      <c r="R56" s="529"/>
      <c r="S56" s="529"/>
      <c r="T56" s="529"/>
      <c r="U56" s="529"/>
      <c r="V56" s="529"/>
      <c r="W56" s="529"/>
      <c r="X56" s="529"/>
      <c r="Y56" s="530"/>
      <c r="Z56" s="516"/>
      <c r="AA56" s="517"/>
      <c r="AB56" s="517"/>
      <c r="AC56" s="517"/>
      <c r="AD56" s="517"/>
      <c r="AE56" s="517"/>
      <c r="AF56" s="517"/>
      <c r="AG56" s="517"/>
      <c r="AH56" s="517"/>
      <c r="AI56" s="517"/>
      <c r="AJ56" s="517"/>
      <c r="AK56" s="518"/>
      <c r="AL56" s="516"/>
      <c r="AM56" s="517"/>
      <c r="AN56" s="517"/>
      <c r="AO56" s="517"/>
      <c r="AP56" s="517"/>
      <c r="AQ56" s="517"/>
      <c r="AR56" s="517"/>
      <c r="AS56" s="517"/>
      <c r="AT56" s="517"/>
      <c r="AU56" s="517"/>
      <c r="AV56" s="517"/>
      <c r="AW56" s="518"/>
      <c r="AX56" s="50"/>
      <c r="AY56" s="50"/>
      <c r="AZ56" s="50"/>
      <c r="BA56" s="50"/>
      <c r="BB56" s="50"/>
      <c r="BC56" s="50"/>
      <c r="BD56" s="50"/>
      <c r="BE56" s="50"/>
      <c r="BF56" s="50"/>
      <c r="BG56" s="50"/>
      <c r="BH56" s="50"/>
      <c r="BI56" s="50"/>
      <c r="BJ56" s="50"/>
      <c r="BK56" s="50"/>
    </row>
    <row r="57" spans="1:63" s="49" customFormat="1" ht="21" customHeight="1" thickBot="1" x14ac:dyDescent="0.3">
      <c r="A57" s="398"/>
      <c r="B57" s="477" t="str">
        <f>IF(ISBLANK(B55),"",CONCATENATE($E$12,$F$12,".",$G$12,".","0",RIGHT($B$18,1),".",RIGHT(L57,1),$A$55,"-ij"))</f>
        <v>L061.24.01.f13-ij</v>
      </c>
      <c r="C57" s="478"/>
      <c r="D57" s="479"/>
      <c r="E57" s="232"/>
      <c r="F57" s="233"/>
      <c r="G57" s="221"/>
      <c r="H57" s="223"/>
      <c r="I57" s="223"/>
      <c r="J57" s="222"/>
      <c r="K57" s="236"/>
      <c r="L57" s="224" t="s">
        <v>105</v>
      </c>
      <c r="M57" s="225"/>
      <c r="N57" s="477" t="str">
        <f>IF(ISBLANK(N55),"",CONCATENATE($E$12,$F$12,".",$G$12,".","0",RIGHT($N$18,1),".",RIGHT(X57,1),$A$55,"-ij"))</f>
        <v>L061.24.02.f13-ij</v>
      </c>
      <c r="O57" s="478"/>
      <c r="P57" s="479"/>
      <c r="Q57" s="276"/>
      <c r="R57" s="277"/>
      <c r="S57" s="278"/>
      <c r="T57" s="279"/>
      <c r="U57" s="279"/>
      <c r="V57" s="280"/>
      <c r="W57" s="275"/>
      <c r="X57" s="277" t="s">
        <v>105</v>
      </c>
      <c r="Y57" s="275"/>
      <c r="Z57" s="477" t="str">
        <f>IF(ISBLANK(Z55),"",CONCATENATE($E$12,$F$12,".",$G$12,".","0",RIGHT($Z$18,1),".",RIGHT(AJ57,1),$A$55,"-ij"))</f>
        <v>L061.24.03.f13-ij</v>
      </c>
      <c r="AA57" s="478"/>
      <c r="AB57" s="479"/>
      <c r="AC57" s="232"/>
      <c r="AD57" s="233"/>
      <c r="AE57" s="221"/>
      <c r="AF57" s="223"/>
      <c r="AG57" s="223"/>
      <c r="AH57" s="222"/>
      <c r="AI57" s="236"/>
      <c r="AJ57" s="224" t="s">
        <v>105</v>
      </c>
      <c r="AK57" s="225"/>
      <c r="AL57" s="477" t="str">
        <f>IF(ISBLANK(AL55),"",CONCATENATE($E$12,$F$12,".",$G$12,".","0",RIGHT($AL$18,1),".",RIGHT(AV57,1),$A$55,"-ij"))</f>
        <v>L061.24.04.f13-ij</v>
      </c>
      <c r="AM57" s="478"/>
      <c r="AN57" s="479"/>
      <c r="AO57" s="226"/>
      <c r="AP57" s="224"/>
      <c r="AQ57" s="227"/>
      <c r="AR57" s="228"/>
      <c r="AS57" s="228"/>
      <c r="AT57" s="229"/>
      <c r="AU57" s="225"/>
      <c r="AV57" s="224" t="s">
        <v>105</v>
      </c>
      <c r="AW57" s="225"/>
      <c r="AX57" s="50"/>
      <c r="AY57" s="50"/>
      <c r="AZ57" s="50"/>
      <c r="BA57" s="50"/>
      <c r="BB57" s="50"/>
      <c r="BC57" s="50"/>
      <c r="BD57" s="50"/>
      <c r="BE57" s="50"/>
      <c r="BF57" s="50"/>
      <c r="BG57" s="50"/>
      <c r="BH57" s="50"/>
      <c r="BI57" s="50"/>
      <c r="BJ57" s="50"/>
      <c r="BK57" s="50"/>
    </row>
    <row r="58" spans="1:63" s="129" customFormat="1" ht="21" customHeight="1" thickTop="1" x14ac:dyDescent="0.2">
      <c r="A58" s="546" t="s">
        <v>106</v>
      </c>
      <c r="B58" s="542" t="s">
        <v>107</v>
      </c>
      <c r="C58" s="543"/>
      <c r="D58" s="543"/>
      <c r="E58" s="535">
        <f>SUM(G21:J21,G24:J24,G27:J27,G30:J30,G33:J33,G36:J36,G39:J39,G42:J42,G45:J45,G48:J48,G51:J51,G54:J54)</f>
        <v>392</v>
      </c>
      <c r="F58" s="536"/>
      <c r="G58" s="537" t="s">
        <v>108</v>
      </c>
      <c r="H58" s="538"/>
      <c r="I58" s="538"/>
      <c r="J58" s="539"/>
      <c r="K58" s="544">
        <f>SUM(M21,M24,M27,M30,M33,M36,M39,M42,M45,M48,M51,M54)</f>
        <v>358</v>
      </c>
      <c r="L58" s="535"/>
      <c r="M58" s="536"/>
      <c r="N58" s="542" t="s">
        <v>109</v>
      </c>
      <c r="O58" s="543"/>
      <c r="P58" s="127"/>
      <c r="Q58" s="535">
        <f>SUM(S21:V21,S24:V24,S27:V27,S30:V30,S33:V33,S36:V36,S39:V39,S42:V42,S45:V45,S48:V48,S51:V51,S54:V54)</f>
        <v>385</v>
      </c>
      <c r="R58" s="536"/>
      <c r="S58" s="537" t="s">
        <v>108</v>
      </c>
      <c r="T58" s="538"/>
      <c r="U58" s="538"/>
      <c r="V58" s="539"/>
      <c r="W58" s="544">
        <f>SUM(Y21,Y24,Y27,Y30,Y33,Y36,Y39,Y42,Y45,Y48,Y51,Y54)</f>
        <v>315</v>
      </c>
      <c r="X58" s="535"/>
      <c r="Y58" s="536"/>
      <c r="Z58" s="542" t="s">
        <v>109</v>
      </c>
      <c r="AA58" s="543"/>
      <c r="AB58" s="127"/>
      <c r="AC58" s="535">
        <f>SUM(AE21:AH21,AE24:AH24,AE27:AH27,AE30:AH30,AE33:AH33,AE36:AH36,AE39:AH39,AE42:AH42,AE45:AH45,AE48:AH48,AE51:AH51,AE54:AH54)</f>
        <v>392</v>
      </c>
      <c r="AD58" s="536"/>
      <c r="AE58" s="537" t="s">
        <v>108</v>
      </c>
      <c r="AF58" s="538"/>
      <c r="AG58" s="538"/>
      <c r="AH58" s="539"/>
      <c r="AI58" s="544">
        <f>SUM(AK21,AK24,AK27,AK30,AK33,AK36,AK39,AK42,AK45,AK48,AK51,AK54)</f>
        <v>358</v>
      </c>
      <c r="AJ58" s="535"/>
      <c r="AK58" s="536"/>
      <c r="AL58" s="542" t="s">
        <v>109</v>
      </c>
      <c r="AM58" s="543"/>
      <c r="AN58" s="127"/>
      <c r="AO58" s="535">
        <f>SUM(AQ21:AT21,AQ24:AT24,AQ27:AT27,AQ30:AT30,AQ33:AT33,AQ36:AT36,AQ39:AT39,AQ42:AT42,AQ45:AT45,AQ48:AT48,AQ51:AT51,AQ54:AT54)</f>
        <v>378</v>
      </c>
      <c r="AP58" s="536"/>
      <c r="AQ58" s="537" t="s">
        <v>108</v>
      </c>
      <c r="AR58" s="538"/>
      <c r="AS58" s="538"/>
      <c r="AT58" s="539"/>
      <c r="AU58" s="544">
        <f>SUM(AW21,AW24,AW27,AW30,AW33,AW36,AW39,AW42,AW45,AW48,AW51,AW54)</f>
        <v>322</v>
      </c>
      <c r="AV58" s="535"/>
      <c r="AW58" s="536"/>
    </row>
    <row r="59" spans="1:63" s="129" customFormat="1" ht="21" customHeight="1" thickBot="1" x14ac:dyDescent="0.25">
      <c r="A59" s="547"/>
      <c r="B59" s="532" t="s">
        <v>110</v>
      </c>
      <c r="C59" s="533"/>
      <c r="D59" s="130"/>
      <c r="E59" s="540">
        <f>SUM(E21,E24,E27,E30,E33,E36,E39,E42,E45,E48,E51,E54)</f>
        <v>30</v>
      </c>
      <c r="F59" s="541"/>
      <c r="G59" s="532" t="s">
        <v>111</v>
      </c>
      <c r="H59" s="533"/>
      <c r="I59" s="533"/>
      <c r="J59" s="534"/>
      <c r="K59" s="532" t="str">
        <f>BD540</f>
        <v>5E,0V,1C</v>
      </c>
      <c r="L59" s="533"/>
      <c r="M59" s="534"/>
      <c r="N59" s="532" t="s">
        <v>110</v>
      </c>
      <c r="O59" s="533"/>
      <c r="P59" s="130"/>
      <c r="Q59" s="540">
        <f>SUM(Q21,Q24,Q27,Q30,Q33,Q36,Q39,Q42,Q45,Q48,Q51,Q54)</f>
        <v>30</v>
      </c>
      <c r="R59" s="541"/>
      <c r="S59" s="532" t="s">
        <v>111</v>
      </c>
      <c r="T59" s="533"/>
      <c r="U59" s="533"/>
      <c r="V59" s="534"/>
      <c r="W59" s="532" t="str">
        <f>BD541</f>
        <v>7E,0V,1C</v>
      </c>
      <c r="X59" s="533"/>
      <c r="Y59" s="534"/>
      <c r="Z59" s="532" t="s">
        <v>110</v>
      </c>
      <c r="AA59" s="533"/>
      <c r="AB59" s="130"/>
      <c r="AC59" s="540">
        <f>SUM(AC21,AC24,AC27,AC30,AC33,AC36,AC39,AC42,AC45,AC48,AC51,AC54)</f>
        <v>30</v>
      </c>
      <c r="AD59" s="541"/>
      <c r="AE59" s="532" t="s">
        <v>111</v>
      </c>
      <c r="AF59" s="533"/>
      <c r="AG59" s="533"/>
      <c r="AH59" s="534"/>
      <c r="AI59" s="532" t="str">
        <f>BD542</f>
        <v>4E,0V,2C</v>
      </c>
      <c r="AJ59" s="533"/>
      <c r="AK59" s="534"/>
      <c r="AL59" s="532" t="s">
        <v>110</v>
      </c>
      <c r="AM59" s="533"/>
      <c r="AN59" s="130"/>
      <c r="AO59" s="540">
        <f>SUM(AO21,AO24,AO27,AO30,AO33,AO36,AO39,AO42,AO45,AO48,AO51,AO54)</f>
        <v>30</v>
      </c>
      <c r="AP59" s="541"/>
      <c r="AQ59" s="532" t="s">
        <v>111</v>
      </c>
      <c r="AR59" s="533"/>
      <c r="AS59" s="533"/>
      <c r="AT59" s="534"/>
      <c r="AU59" s="532" t="str">
        <f>BD543</f>
        <v>5E,0V,3C</v>
      </c>
      <c r="AV59" s="533"/>
      <c r="AW59" s="534"/>
    </row>
    <row r="60" spans="1:63" s="129" customFormat="1" ht="21" customHeight="1" thickTop="1" x14ac:dyDescent="0.2">
      <c r="A60" s="546" t="s">
        <v>112</v>
      </c>
      <c r="B60" s="542" t="s">
        <v>107</v>
      </c>
      <c r="C60" s="543"/>
      <c r="D60" s="543"/>
      <c r="E60" s="548">
        <f>SUM(G61:J61)</f>
        <v>28</v>
      </c>
      <c r="F60" s="536"/>
      <c r="G60" s="132"/>
      <c r="H60" s="133"/>
      <c r="I60" s="133"/>
      <c r="J60" s="133"/>
      <c r="K60" s="133"/>
      <c r="L60" s="133"/>
      <c r="M60" s="128"/>
      <c r="N60" s="542" t="s">
        <v>109</v>
      </c>
      <c r="O60" s="543"/>
      <c r="P60" s="131"/>
      <c r="Q60" s="535">
        <f>SUM(S61:V61)</f>
        <v>27.5</v>
      </c>
      <c r="R60" s="536"/>
      <c r="S60" s="132"/>
      <c r="T60" s="133"/>
      <c r="U60" s="133"/>
      <c r="V60" s="133"/>
      <c r="W60" s="133"/>
      <c r="X60" s="133"/>
      <c r="Y60" s="128"/>
      <c r="Z60" s="542" t="s">
        <v>109</v>
      </c>
      <c r="AA60" s="543"/>
      <c r="AB60" s="131"/>
      <c r="AC60" s="535">
        <f>SUM(AE61:AH61)</f>
        <v>28</v>
      </c>
      <c r="AD60" s="536"/>
      <c r="AE60" s="132"/>
      <c r="AF60" s="133"/>
      <c r="AG60" s="133"/>
      <c r="AH60" s="133"/>
      <c r="AI60" s="133"/>
      <c r="AJ60" s="133"/>
      <c r="AK60" s="128"/>
      <c r="AL60" s="542" t="s">
        <v>109</v>
      </c>
      <c r="AM60" s="543"/>
      <c r="AN60" s="131"/>
      <c r="AO60" s="535">
        <f>SUM(AQ61:AT61)</f>
        <v>27</v>
      </c>
      <c r="AP60" s="536"/>
      <c r="AQ60" s="132"/>
      <c r="AR60" s="133"/>
      <c r="AS60" s="133"/>
      <c r="AT60" s="133"/>
      <c r="AU60" s="133"/>
      <c r="AV60" s="133"/>
      <c r="AW60" s="128"/>
    </row>
    <row r="61" spans="1:63" s="129" customFormat="1" ht="21" customHeight="1" thickBot="1" x14ac:dyDescent="0.25">
      <c r="A61" s="547"/>
      <c r="B61" s="532" t="s">
        <v>113</v>
      </c>
      <c r="C61" s="533"/>
      <c r="D61" s="134"/>
      <c r="E61" s="134"/>
      <c r="F61" s="135"/>
      <c r="G61" s="136">
        <f>(G21+G24+G27+G30+G33+G36+G39+G42+G45+G48+G51+G54)/14</f>
        <v>11</v>
      </c>
      <c r="H61" s="136">
        <f>(H21+H24+H27+H30+H33+H36+H39+H42+H45+H48+H51+H54)/14</f>
        <v>6</v>
      </c>
      <c r="I61" s="136">
        <f>(I21+I24+I27+I30+I33+I36+I39+I42+I45+I48+I51+I54)/14</f>
        <v>0</v>
      </c>
      <c r="J61" s="136">
        <f>(J21+J24+J27+J30+J33+J36+J39+J42+J45+J48+J51+J54)/14</f>
        <v>11</v>
      </c>
      <c r="K61" s="545" t="s">
        <v>114</v>
      </c>
      <c r="L61" s="533"/>
      <c r="M61" s="534"/>
      <c r="N61" s="532" t="s">
        <v>113</v>
      </c>
      <c r="O61" s="533"/>
      <c r="P61" s="134"/>
      <c r="Q61" s="134"/>
      <c r="R61" s="135"/>
      <c r="S61" s="136">
        <f>(S21+S24+S27+S30+S33+S36+S39+S42+S45+S48+S51+S54)/14</f>
        <v>10</v>
      </c>
      <c r="T61" s="136">
        <f>(T21+T24+T27+T30+T33+T36+T39+T42+T45+T48+T51+T54)/14</f>
        <v>5</v>
      </c>
      <c r="U61" s="136">
        <f>(U21+U24+U27+U30+U33+U36+U39+U42+U45+U48+U51+U54)/14</f>
        <v>1.5</v>
      </c>
      <c r="V61" s="136">
        <f>(V21+V24+V27+V30+V33+V36+V39+V42+V45+V48+V51+V54)/14</f>
        <v>11</v>
      </c>
      <c r="W61" s="545" t="s">
        <v>114</v>
      </c>
      <c r="X61" s="533"/>
      <c r="Y61" s="534"/>
      <c r="Z61" s="532" t="s">
        <v>113</v>
      </c>
      <c r="AA61" s="533"/>
      <c r="AB61" s="134"/>
      <c r="AC61" s="134"/>
      <c r="AD61" s="135"/>
      <c r="AE61" s="136">
        <f>(AE21+AE24+AE27+AE30+AE33+AE36+AE39+AE42+AE45+AE48+AE51+AE54)/14</f>
        <v>12</v>
      </c>
      <c r="AF61" s="136">
        <f>(AF21+AF24+AF27+AF30+AF33+AF36+AF39+AF42+AF45+AF48+AF51+AF54)/14</f>
        <v>4</v>
      </c>
      <c r="AG61" s="136">
        <f>(AG21+AG24+AG27+AG30+AG33+AG36+AG39+AG42+AG45+AG48+AG51+AG54)/14</f>
        <v>1</v>
      </c>
      <c r="AH61" s="136">
        <f>(AH21+AH24+AH27+AH30+AH33+AH36+AH39+AH42+AH45+AH48+AH51+AH54)/14</f>
        <v>11</v>
      </c>
      <c r="AI61" s="545" t="s">
        <v>114</v>
      </c>
      <c r="AJ61" s="533"/>
      <c r="AK61" s="534"/>
      <c r="AL61" s="532" t="s">
        <v>113</v>
      </c>
      <c r="AM61" s="533"/>
      <c r="AN61" s="134"/>
      <c r="AO61" s="134"/>
      <c r="AP61" s="135"/>
      <c r="AQ61" s="136">
        <f>(AQ21+AQ24+AQ27+AQ30+AQ33+AQ36+AQ39+AQ42+AQ45+AQ48+AQ51+AQ54)/14</f>
        <v>10</v>
      </c>
      <c r="AR61" s="136">
        <f>(AR21+AR24+AR27+AR30+AR33+AR36+AR39+AR42+AR45+AR48+AR51+AR54)/14</f>
        <v>5</v>
      </c>
      <c r="AS61" s="136">
        <f>(AS21+AS24+AS27+AS30+AS33+AS36+AS39+AS42+AS45+AS48+AS51+AS54)/14</f>
        <v>1</v>
      </c>
      <c r="AT61" s="136">
        <f>(AT21+AT24+AT27+AT30+AT33+AT36+AT39+AT42+AT45+AT48+AT51+AT54)/14</f>
        <v>11</v>
      </c>
      <c r="AU61" s="545" t="s">
        <v>114</v>
      </c>
      <c r="AV61" s="533"/>
      <c r="AW61" s="534"/>
    </row>
    <row r="62" spans="1:63" s="47" customFormat="1" ht="21" customHeight="1" thickTop="1" x14ac:dyDescent="0.2">
      <c r="A62" s="72"/>
      <c r="B62" s="73"/>
      <c r="C62" s="73"/>
      <c r="D62" s="73"/>
      <c r="E62" s="73"/>
      <c r="F62" s="74"/>
      <c r="G62" s="75"/>
      <c r="H62" s="75"/>
      <c r="I62" s="75"/>
      <c r="J62" s="75"/>
      <c r="K62" s="75"/>
      <c r="L62" s="39"/>
      <c r="M62" s="39"/>
      <c r="N62" s="73"/>
      <c r="O62" s="290"/>
      <c r="P62" s="73"/>
      <c r="Q62" s="73"/>
      <c r="R62" s="74"/>
      <c r="S62" s="75"/>
      <c r="T62" s="75"/>
      <c r="U62" s="75"/>
      <c r="V62" s="75"/>
      <c r="W62" s="75"/>
      <c r="X62" s="39"/>
      <c r="Y62" s="39"/>
      <c r="Z62" s="73"/>
      <c r="AA62" s="73"/>
      <c r="AB62" s="73"/>
      <c r="AC62" s="73"/>
      <c r="AD62" s="74"/>
      <c r="AE62" s="75"/>
      <c r="AF62" s="75"/>
      <c r="AG62" s="75"/>
      <c r="AH62" s="75"/>
      <c r="AI62" s="75"/>
      <c r="AJ62" s="39"/>
      <c r="AK62" s="39"/>
      <c r="AL62" s="73"/>
      <c r="AM62" s="73"/>
      <c r="AN62" s="73"/>
      <c r="AO62" s="73"/>
      <c r="AP62" s="74"/>
      <c r="AQ62" s="75"/>
      <c r="AR62" s="75"/>
      <c r="AS62" s="75"/>
      <c r="AT62" s="75"/>
      <c r="AU62" s="75"/>
      <c r="AV62" s="39"/>
      <c r="AW62" s="39"/>
    </row>
    <row r="63" spans="1:63" s="47" customFormat="1" ht="21" customHeight="1" x14ac:dyDescent="0.25">
      <c r="A63" s="414" t="s">
        <v>435</v>
      </c>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F63" s="415"/>
      <c r="AG63" s="415"/>
      <c r="AH63" s="415"/>
      <c r="AI63" s="415"/>
      <c r="AJ63" s="415"/>
      <c r="AK63" s="415"/>
      <c r="AL63" s="415"/>
      <c r="AM63" s="415"/>
      <c r="AN63" s="415"/>
      <c r="AO63" s="415"/>
      <c r="AP63" s="415"/>
      <c r="AQ63" s="415"/>
      <c r="AR63" s="415"/>
      <c r="AS63" s="415"/>
      <c r="AT63" s="415"/>
      <c r="AU63" s="415"/>
      <c r="AV63" s="415"/>
      <c r="AW63" s="415"/>
    </row>
    <row r="64" spans="1:63" s="47" customFormat="1" ht="21" customHeight="1" x14ac:dyDescent="0.2">
      <c r="AV64" s="39"/>
      <c r="AW64" s="39"/>
    </row>
    <row r="65" spans="1:50" s="47" customFormat="1" ht="21" customHeight="1" x14ac:dyDescent="0.25">
      <c r="B65" s="442" t="s">
        <v>15</v>
      </c>
      <c r="C65" s="442"/>
      <c r="D65" s="442"/>
      <c r="E65" s="442"/>
      <c r="F65" s="442"/>
      <c r="G65" s="442"/>
      <c r="H65" s="442"/>
      <c r="I65" s="442"/>
      <c r="J65" s="75"/>
      <c r="K65" s="75"/>
      <c r="L65" s="39"/>
      <c r="M65" s="39"/>
      <c r="N65" s="73"/>
      <c r="O65" s="290"/>
      <c r="P65" s="73"/>
      <c r="Q65" s="73"/>
      <c r="R65" s="74"/>
      <c r="S65" s="75"/>
      <c r="T65" s="75"/>
      <c r="U65" s="75"/>
      <c r="V65" s="75"/>
      <c r="W65" s="75"/>
      <c r="X65" s="39"/>
      <c r="Y65" s="39"/>
      <c r="Z65" s="73"/>
      <c r="AA65" s="73"/>
      <c r="AB65" s="73"/>
      <c r="AC65" s="73"/>
      <c r="AD65" s="74"/>
      <c r="AE65" s="75"/>
      <c r="AF65" s="75"/>
      <c r="AG65" s="75"/>
      <c r="AH65" s="75"/>
      <c r="AI65" s="75"/>
      <c r="AJ65" s="39"/>
      <c r="AK65" s="39"/>
      <c r="AL65" s="73"/>
      <c r="AM65" s="73"/>
      <c r="AN65" s="442" t="s">
        <v>16</v>
      </c>
      <c r="AO65" s="442"/>
      <c r="AP65" s="442"/>
      <c r="AQ65" s="442"/>
      <c r="AR65" s="442"/>
      <c r="AS65" s="442"/>
      <c r="AT65" s="442"/>
      <c r="AU65" s="442"/>
      <c r="AV65" s="60"/>
      <c r="AW65" s="60"/>
    </row>
    <row r="66" spans="1:50" s="47" customFormat="1" ht="21" customHeight="1" x14ac:dyDescent="0.2">
      <c r="B66" s="443" t="str">
        <f>Coperta!B$46</f>
        <v>Conf.univ.dr.ing. Florin DRĂGAN</v>
      </c>
      <c r="C66" s="443"/>
      <c r="D66" s="443"/>
      <c r="E66" s="443"/>
      <c r="F66" s="443"/>
      <c r="G66" s="443"/>
      <c r="H66" s="443"/>
      <c r="I66" s="443"/>
      <c r="J66" s="59"/>
      <c r="K66" s="59"/>
      <c r="L66" s="60"/>
      <c r="M66" s="60"/>
      <c r="N66" s="59"/>
      <c r="O66" s="291"/>
      <c r="P66" s="59"/>
      <c r="Q66" s="59"/>
      <c r="R66" s="59"/>
      <c r="S66" s="59"/>
      <c r="T66" s="59"/>
      <c r="U66" s="59"/>
      <c r="V66" s="59"/>
      <c r="W66" s="59"/>
      <c r="X66" s="60"/>
      <c r="Y66" s="60"/>
      <c r="Z66" s="59"/>
      <c r="AA66" s="59"/>
      <c r="AB66" s="59"/>
      <c r="AC66" s="59"/>
      <c r="AD66" s="59"/>
      <c r="AE66" s="59"/>
      <c r="AF66" s="59"/>
      <c r="AG66" s="59"/>
      <c r="AH66" s="59"/>
      <c r="AI66" s="59"/>
      <c r="AJ66" s="60"/>
      <c r="AK66" s="60"/>
      <c r="AL66" s="59"/>
      <c r="AM66" s="59"/>
      <c r="AN66" s="443" t="str">
        <f>Coperta!N$46</f>
        <v>Conf.univ.dr.arh. Cristian BLIDARIU</v>
      </c>
      <c r="AO66" s="443"/>
      <c r="AP66" s="443"/>
      <c r="AQ66" s="443"/>
      <c r="AR66" s="443"/>
      <c r="AS66" s="443"/>
      <c r="AT66" s="443"/>
      <c r="AU66" s="443"/>
      <c r="AV66" s="60"/>
      <c r="AW66" s="60"/>
    </row>
    <row r="67" spans="1:50" s="47" customFormat="1" ht="21" customHeight="1" x14ac:dyDescent="0.2">
      <c r="A67" s="72"/>
      <c r="B67" s="73"/>
      <c r="C67" s="73"/>
      <c r="D67" s="73"/>
      <c r="E67" s="73"/>
      <c r="F67" s="74"/>
      <c r="G67" s="75"/>
      <c r="H67" s="75"/>
      <c r="I67" s="75"/>
      <c r="J67" s="75"/>
      <c r="K67" s="75"/>
      <c r="L67" s="39"/>
      <c r="M67" s="39"/>
      <c r="N67" s="73"/>
      <c r="O67" s="290"/>
      <c r="P67" s="73"/>
      <c r="Q67" s="73"/>
      <c r="R67" s="74"/>
      <c r="S67" s="75"/>
      <c r="T67" s="75"/>
      <c r="U67" s="75"/>
      <c r="V67" s="75"/>
      <c r="W67" s="75"/>
      <c r="X67" s="39"/>
      <c r="Y67" s="39"/>
      <c r="Z67" s="73"/>
      <c r="AA67" s="73"/>
      <c r="AB67" s="73"/>
      <c r="AC67" s="73"/>
      <c r="AD67" s="74"/>
      <c r="AE67" s="75"/>
      <c r="AF67" s="75"/>
      <c r="AG67" s="75"/>
      <c r="AH67" s="75"/>
      <c r="AI67" s="75"/>
      <c r="AJ67" s="39"/>
      <c r="AK67" s="39"/>
      <c r="AL67" s="73"/>
      <c r="AM67" s="73"/>
      <c r="AN67" s="73"/>
      <c r="AO67" s="73"/>
      <c r="AP67" s="74"/>
      <c r="AQ67" s="75"/>
      <c r="AR67" s="75"/>
      <c r="AS67" s="75"/>
      <c r="AT67" s="75"/>
      <c r="AU67" s="75"/>
      <c r="AV67" s="39"/>
      <c r="AW67" s="39"/>
    </row>
    <row r="68" spans="1:50" s="47" customFormat="1" ht="21" customHeight="1" x14ac:dyDescent="0.2">
      <c r="A68" s="72"/>
      <c r="B68" s="73"/>
      <c r="C68" s="73"/>
      <c r="D68" s="73"/>
      <c r="E68" s="73"/>
      <c r="F68" s="74"/>
      <c r="G68" s="75"/>
      <c r="H68" s="75"/>
      <c r="I68" s="75"/>
      <c r="J68" s="75"/>
      <c r="K68" s="75"/>
      <c r="L68" s="39"/>
      <c r="M68" s="39"/>
      <c r="N68" s="73"/>
      <c r="O68" s="290"/>
      <c r="P68" s="73"/>
      <c r="Q68" s="73"/>
      <c r="R68" s="74"/>
      <c r="S68" s="75"/>
      <c r="T68" s="75"/>
      <c r="U68" s="75"/>
      <c r="V68" s="75"/>
      <c r="W68" s="75"/>
      <c r="X68" s="39"/>
      <c r="Y68" s="39"/>
      <c r="Z68" s="73"/>
      <c r="AA68" s="73"/>
      <c r="AB68" s="73"/>
      <c r="AC68" s="73"/>
      <c r="AD68" s="74"/>
      <c r="AE68" s="75"/>
      <c r="AF68" s="75"/>
      <c r="AG68" s="75"/>
      <c r="AH68" s="75"/>
      <c r="AI68" s="75"/>
      <c r="AJ68" s="39"/>
      <c r="AK68" s="39"/>
      <c r="AL68" s="73"/>
      <c r="AM68" s="73"/>
      <c r="AN68" s="73"/>
      <c r="AO68" s="73"/>
      <c r="AP68" s="74"/>
      <c r="AQ68" s="75"/>
      <c r="AR68" s="75"/>
      <c r="AS68" s="75"/>
      <c r="AT68" s="75"/>
      <c r="AU68" s="75"/>
      <c r="AV68" s="39"/>
      <c r="AW68" s="39"/>
    </row>
    <row r="69" spans="1:50" s="47" customFormat="1" ht="21" customHeight="1" x14ac:dyDescent="0.2">
      <c r="B69" s="59"/>
      <c r="C69" s="59"/>
      <c r="D69" s="59"/>
      <c r="E69" s="59"/>
      <c r="F69" s="59"/>
      <c r="G69" s="59"/>
      <c r="H69" s="59"/>
      <c r="I69" s="59"/>
      <c r="J69" s="59"/>
      <c r="K69" s="59"/>
      <c r="L69" s="60"/>
      <c r="M69" s="60"/>
      <c r="N69" s="59"/>
      <c r="O69" s="291"/>
      <c r="P69" s="59"/>
      <c r="Q69" s="59"/>
      <c r="R69" s="59"/>
      <c r="S69" s="59"/>
      <c r="T69" s="59"/>
      <c r="U69" s="59"/>
      <c r="V69" s="59"/>
      <c r="W69" s="59"/>
      <c r="X69" s="60"/>
      <c r="Y69" s="60"/>
      <c r="Z69" s="59"/>
      <c r="AA69" s="59"/>
      <c r="AB69" s="59"/>
      <c r="AC69" s="59"/>
      <c r="AD69" s="59"/>
      <c r="AE69" s="59"/>
      <c r="AF69" s="59"/>
      <c r="AG69" s="59"/>
      <c r="AH69" s="59"/>
      <c r="AI69" s="59"/>
      <c r="AJ69" s="60"/>
      <c r="AK69" s="60"/>
      <c r="AL69" s="59"/>
      <c r="AM69" s="59"/>
      <c r="AN69" s="59"/>
      <c r="AO69" s="59"/>
      <c r="AP69" s="59"/>
      <c r="AQ69" s="59"/>
      <c r="AR69" s="59"/>
      <c r="AS69" s="59"/>
      <c r="AT69" s="59"/>
      <c r="AU69" s="59"/>
      <c r="AV69" s="60"/>
      <c r="AW69" s="60"/>
    </row>
    <row r="70" spans="1:50" s="47" customFormat="1" ht="21" customHeight="1" x14ac:dyDescent="0.2">
      <c r="B70" s="59"/>
      <c r="C70" s="59"/>
      <c r="D70" s="59"/>
      <c r="E70" s="59"/>
      <c r="F70" s="59"/>
      <c r="G70" s="59"/>
      <c r="H70" s="59"/>
      <c r="I70" s="59"/>
      <c r="J70" s="59"/>
      <c r="K70" s="59"/>
      <c r="L70" s="60"/>
      <c r="M70" s="60"/>
      <c r="N70" s="59"/>
      <c r="O70" s="291"/>
      <c r="P70" s="59"/>
      <c r="Q70" s="59"/>
      <c r="R70" s="59"/>
      <c r="S70" s="59"/>
      <c r="T70" s="59"/>
      <c r="U70" s="59"/>
      <c r="V70" s="59"/>
      <c r="W70" s="59"/>
      <c r="X70" s="60"/>
      <c r="Y70" s="60"/>
      <c r="Z70" s="59"/>
      <c r="AA70" s="59"/>
      <c r="AB70" s="59"/>
      <c r="AC70" s="59"/>
      <c r="AD70" s="59"/>
      <c r="AE70" s="59"/>
      <c r="AF70" s="59"/>
      <c r="AG70" s="59"/>
      <c r="AH70" s="59"/>
      <c r="AI70" s="59"/>
      <c r="AJ70" s="60"/>
      <c r="AK70" s="60"/>
      <c r="AL70" s="59"/>
      <c r="AM70" s="59"/>
      <c r="AN70" s="59"/>
      <c r="AO70" s="59"/>
      <c r="AP70" s="59"/>
      <c r="AQ70" s="59"/>
      <c r="AR70" s="59"/>
      <c r="AS70" s="59"/>
      <c r="AT70" s="59"/>
      <c r="AU70" s="59"/>
      <c r="AV70" s="60"/>
      <c r="AW70" s="60"/>
    </row>
    <row r="71" spans="1:50" s="47" customFormat="1" ht="21" customHeight="1" x14ac:dyDescent="0.2">
      <c r="B71" s="59"/>
      <c r="C71" s="59"/>
      <c r="D71" s="59"/>
      <c r="E71" s="59"/>
      <c r="F71" s="59"/>
      <c r="G71" s="59"/>
      <c r="H71" s="59"/>
      <c r="I71" s="59"/>
      <c r="J71" s="59"/>
      <c r="K71" s="59"/>
      <c r="L71" s="60"/>
      <c r="M71" s="60"/>
      <c r="N71" s="59"/>
      <c r="O71" s="291"/>
      <c r="P71" s="59"/>
      <c r="Q71" s="59"/>
      <c r="R71" s="59"/>
      <c r="S71" s="59"/>
      <c r="T71" s="59"/>
      <c r="U71" s="59"/>
      <c r="V71" s="59"/>
      <c r="W71" s="59"/>
      <c r="X71" s="60"/>
      <c r="Y71" s="60"/>
      <c r="Z71" s="59"/>
      <c r="AA71" s="59"/>
      <c r="AB71" s="59"/>
      <c r="AC71" s="59"/>
      <c r="AD71" s="59"/>
      <c r="AE71" s="59"/>
      <c r="AF71" s="59"/>
      <c r="AG71" s="59"/>
      <c r="AH71" s="59"/>
      <c r="AI71" s="59"/>
      <c r="AJ71" s="60"/>
      <c r="AK71" s="60"/>
      <c r="AL71" s="59"/>
      <c r="AM71" s="59"/>
      <c r="AN71" s="59"/>
      <c r="AO71" s="59"/>
      <c r="AP71" s="59"/>
      <c r="AQ71" s="59"/>
      <c r="AR71" s="59"/>
      <c r="AS71" s="59"/>
      <c r="AT71" s="59"/>
      <c r="AU71" s="59"/>
      <c r="AV71" s="60"/>
      <c r="AW71" s="60"/>
    </row>
    <row r="72" spans="1:50" s="62" customFormat="1" ht="21" customHeight="1" x14ac:dyDescent="0.2">
      <c r="A72" s="452" t="s">
        <v>115</v>
      </c>
      <c r="B72" s="452"/>
      <c r="C72" s="452"/>
      <c r="D72" s="452"/>
      <c r="E72" s="452"/>
      <c r="F72" s="452"/>
      <c r="G72" s="452"/>
      <c r="H72" s="452"/>
      <c r="I72" s="452"/>
      <c r="J72" s="452"/>
      <c r="K72" s="452"/>
      <c r="L72" s="452"/>
      <c r="M72" s="452"/>
      <c r="N72" s="452"/>
      <c r="O72" s="452"/>
      <c r="P72" s="452"/>
      <c r="Q72" s="452"/>
      <c r="R72" s="452"/>
      <c r="S72" s="452"/>
      <c r="T72" s="452"/>
      <c r="U72" s="452"/>
      <c r="V72" s="452"/>
      <c r="W72" s="452"/>
      <c r="X72" s="452"/>
      <c r="Y72" s="452"/>
      <c r="Z72" s="452"/>
      <c r="AA72" s="452"/>
      <c r="AB72" s="452"/>
      <c r="AC72" s="452"/>
      <c r="AD72" s="452"/>
      <c r="AE72" s="452"/>
      <c r="AF72" s="452"/>
      <c r="AG72" s="452"/>
      <c r="AH72" s="452"/>
      <c r="AI72" s="452"/>
      <c r="AJ72" s="452"/>
      <c r="AK72" s="452"/>
      <c r="AL72" s="452"/>
      <c r="AM72" s="452"/>
      <c r="AN72" s="452"/>
      <c r="AO72" s="452"/>
      <c r="AP72" s="452"/>
      <c r="AQ72" s="452"/>
      <c r="AR72" s="452"/>
      <c r="AS72" s="452"/>
      <c r="AT72" s="452"/>
      <c r="AU72" s="452"/>
      <c r="AV72" s="452"/>
      <c r="AW72" s="452"/>
    </row>
    <row r="73" spans="1:50" s="46" customFormat="1" ht="21" customHeight="1" thickBot="1" x14ac:dyDescent="0.3">
      <c r="A73" s="452" t="str">
        <f>A16</f>
        <v>Pentru seria de studenti 2024-2030</v>
      </c>
      <c r="B73" s="452"/>
      <c r="C73" s="452"/>
      <c r="D73" s="452"/>
      <c r="E73" s="452"/>
      <c r="F73" s="452"/>
      <c r="G73" s="452"/>
      <c r="H73" s="452"/>
      <c r="I73" s="452"/>
      <c r="J73" s="452"/>
      <c r="K73" s="452"/>
      <c r="L73" s="452"/>
      <c r="M73" s="452"/>
      <c r="N73" s="452"/>
      <c r="O73" s="452"/>
      <c r="P73" s="452"/>
      <c r="Q73" s="452"/>
      <c r="R73" s="452"/>
      <c r="S73" s="452"/>
      <c r="T73" s="452"/>
      <c r="U73" s="452"/>
      <c r="V73" s="452"/>
      <c r="W73" s="452"/>
      <c r="X73" s="452"/>
      <c r="Y73" s="452"/>
      <c r="Z73" s="452"/>
      <c r="AA73" s="452"/>
      <c r="AB73" s="452"/>
      <c r="AC73" s="452"/>
      <c r="AD73" s="452"/>
      <c r="AE73" s="452"/>
      <c r="AF73" s="452"/>
      <c r="AG73" s="452"/>
      <c r="AH73" s="452"/>
      <c r="AI73" s="452"/>
      <c r="AJ73" s="452"/>
      <c r="AK73" s="452"/>
      <c r="AL73" s="452"/>
      <c r="AM73" s="452"/>
      <c r="AN73" s="452"/>
      <c r="AO73" s="452"/>
      <c r="AP73" s="452"/>
      <c r="AQ73" s="452"/>
      <c r="AR73" s="452"/>
      <c r="AS73" s="452"/>
      <c r="AT73" s="452"/>
      <c r="AU73" s="452"/>
      <c r="AV73" s="452"/>
      <c r="AW73" s="452"/>
    </row>
    <row r="74" spans="1:50" s="47" customFormat="1" ht="21" customHeight="1" thickTop="1" thickBot="1" x14ac:dyDescent="0.25">
      <c r="B74" s="461" t="str">
        <f>IF(ISBLANK($G$12),"ANUL III",CONCATENATE("ANUL III (20",$G$12+2,-20,$G$12+3,")"))</f>
        <v>ANUL III (2026-2027)</v>
      </c>
      <c r="C74" s="462"/>
      <c r="D74" s="462"/>
      <c r="E74" s="462"/>
      <c r="F74" s="462"/>
      <c r="G74" s="462"/>
      <c r="H74" s="462"/>
      <c r="I74" s="462"/>
      <c r="J74" s="462"/>
      <c r="K74" s="462"/>
      <c r="L74" s="462"/>
      <c r="M74" s="462"/>
      <c r="N74" s="462"/>
      <c r="O74" s="462"/>
      <c r="P74" s="462"/>
      <c r="Q74" s="462"/>
      <c r="R74" s="462"/>
      <c r="S74" s="462"/>
      <c r="T74" s="462"/>
      <c r="U74" s="462"/>
      <c r="V74" s="462"/>
      <c r="W74" s="462"/>
      <c r="X74" s="462"/>
      <c r="Y74" s="462"/>
      <c r="Z74" s="461" t="str">
        <f>IF(ISBLANK($G$12),"ANUL IV",CONCATENATE("ANUL IV (20",$G$12+3,-20,$G$12+4,")"))</f>
        <v>ANUL IV (2027-2028)</v>
      </c>
      <c r="AA74" s="462"/>
      <c r="AB74" s="462"/>
      <c r="AC74" s="462"/>
      <c r="AD74" s="462"/>
      <c r="AE74" s="462"/>
      <c r="AF74" s="462"/>
      <c r="AG74" s="462"/>
      <c r="AH74" s="462"/>
      <c r="AI74" s="462"/>
      <c r="AJ74" s="462"/>
      <c r="AK74" s="462"/>
      <c r="AL74" s="462"/>
      <c r="AM74" s="462"/>
      <c r="AN74" s="462"/>
      <c r="AO74" s="462"/>
      <c r="AP74" s="462"/>
      <c r="AQ74" s="462"/>
      <c r="AR74" s="462"/>
      <c r="AS74" s="462"/>
      <c r="AT74" s="462"/>
      <c r="AU74" s="462"/>
      <c r="AV74" s="462"/>
      <c r="AW74" s="462"/>
    </row>
    <row r="75" spans="1:50" s="47" customFormat="1" ht="21" customHeight="1" thickTop="1" thickBot="1" x14ac:dyDescent="0.25">
      <c r="A75" s="48"/>
      <c r="B75" s="461" t="s">
        <v>116</v>
      </c>
      <c r="C75" s="462"/>
      <c r="D75" s="462"/>
      <c r="E75" s="462"/>
      <c r="F75" s="462"/>
      <c r="G75" s="462"/>
      <c r="H75" s="462"/>
      <c r="I75" s="462"/>
      <c r="J75" s="462"/>
      <c r="K75" s="462"/>
      <c r="L75" s="462"/>
      <c r="M75" s="462"/>
      <c r="N75" s="461" t="s">
        <v>117</v>
      </c>
      <c r="O75" s="462"/>
      <c r="P75" s="462"/>
      <c r="Q75" s="462"/>
      <c r="R75" s="462"/>
      <c r="S75" s="462"/>
      <c r="T75" s="462"/>
      <c r="U75" s="462"/>
      <c r="V75" s="462"/>
      <c r="W75" s="462"/>
      <c r="X75" s="462"/>
      <c r="Y75" s="462"/>
      <c r="Z75" s="461" t="s">
        <v>118</v>
      </c>
      <c r="AA75" s="462"/>
      <c r="AB75" s="462"/>
      <c r="AC75" s="462"/>
      <c r="AD75" s="462"/>
      <c r="AE75" s="462"/>
      <c r="AF75" s="462"/>
      <c r="AG75" s="462"/>
      <c r="AH75" s="462"/>
      <c r="AI75" s="462"/>
      <c r="AJ75" s="462"/>
      <c r="AK75" s="462"/>
      <c r="AL75" s="461" t="s">
        <v>119</v>
      </c>
      <c r="AM75" s="462"/>
      <c r="AN75" s="462"/>
      <c r="AO75" s="462"/>
      <c r="AP75" s="462"/>
      <c r="AQ75" s="462"/>
      <c r="AR75" s="462"/>
      <c r="AS75" s="462"/>
      <c r="AT75" s="462"/>
      <c r="AU75" s="462"/>
      <c r="AV75" s="462"/>
      <c r="AW75" s="462"/>
    </row>
    <row r="76" spans="1:50" s="46" customFormat="1" ht="21" customHeight="1" thickTop="1" x14ac:dyDescent="0.25">
      <c r="A76" s="396" t="s">
        <v>46</v>
      </c>
      <c r="B76" s="480" t="s">
        <v>120</v>
      </c>
      <c r="C76" s="481"/>
      <c r="D76" s="481"/>
      <c r="E76" s="481"/>
      <c r="F76" s="481"/>
      <c r="G76" s="481"/>
      <c r="H76" s="481"/>
      <c r="I76" s="481"/>
      <c r="J76" s="481"/>
      <c r="K76" s="481"/>
      <c r="L76" s="481"/>
      <c r="M76" s="482"/>
      <c r="N76" s="480" t="s">
        <v>121</v>
      </c>
      <c r="O76" s="481"/>
      <c r="P76" s="481"/>
      <c r="Q76" s="481"/>
      <c r="R76" s="481"/>
      <c r="S76" s="481"/>
      <c r="T76" s="481"/>
      <c r="U76" s="481"/>
      <c r="V76" s="481"/>
      <c r="W76" s="481"/>
      <c r="X76" s="481"/>
      <c r="Y76" s="482"/>
      <c r="Z76" s="480" t="s">
        <v>122</v>
      </c>
      <c r="AA76" s="481"/>
      <c r="AB76" s="481"/>
      <c r="AC76" s="481"/>
      <c r="AD76" s="481"/>
      <c r="AE76" s="481"/>
      <c r="AF76" s="481"/>
      <c r="AG76" s="481"/>
      <c r="AH76" s="481"/>
      <c r="AI76" s="481"/>
      <c r="AJ76" s="481"/>
      <c r="AK76" s="482"/>
      <c r="AL76" s="480" t="s">
        <v>123</v>
      </c>
      <c r="AM76" s="481"/>
      <c r="AN76" s="481"/>
      <c r="AO76" s="481"/>
      <c r="AP76" s="481"/>
      <c r="AQ76" s="481"/>
      <c r="AR76" s="481"/>
      <c r="AS76" s="481"/>
      <c r="AT76" s="481"/>
      <c r="AU76" s="481"/>
      <c r="AV76" s="481"/>
      <c r="AW76" s="482"/>
    </row>
    <row r="77" spans="1:50" s="46" customFormat="1" ht="21" customHeight="1" x14ac:dyDescent="0.25">
      <c r="A77" s="397"/>
      <c r="B77" s="483"/>
      <c r="C77" s="484"/>
      <c r="D77" s="484"/>
      <c r="E77" s="484"/>
      <c r="F77" s="484"/>
      <c r="G77" s="484"/>
      <c r="H77" s="484"/>
      <c r="I77" s="484"/>
      <c r="J77" s="484"/>
      <c r="K77" s="484"/>
      <c r="L77" s="484"/>
      <c r="M77" s="485"/>
      <c r="N77" s="483"/>
      <c r="O77" s="484"/>
      <c r="P77" s="484"/>
      <c r="Q77" s="484"/>
      <c r="R77" s="484"/>
      <c r="S77" s="484"/>
      <c r="T77" s="484"/>
      <c r="U77" s="484"/>
      <c r="V77" s="484"/>
      <c r="W77" s="484"/>
      <c r="X77" s="484"/>
      <c r="Y77" s="485"/>
      <c r="Z77" s="483"/>
      <c r="AA77" s="484"/>
      <c r="AB77" s="484"/>
      <c r="AC77" s="484"/>
      <c r="AD77" s="484"/>
      <c r="AE77" s="484"/>
      <c r="AF77" s="484"/>
      <c r="AG77" s="484"/>
      <c r="AH77" s="484"/>
      <c r="AI77" s="484"/>
      <c r="AJ77" s="484"/>
      <c r="AK77" s="485"/>
      <c r="AL77" s="483"/>
      <c r="AM77" s="484"/>
      <c r="AN77" s="484"/>
      <c r="AO77" s="484"/>
      <c r="AP77" s="484"/>
      <c r="AQ77" s="484"/>
      <c r="AR77" s="484"/>
      <c r="AS77" s="484"/>
      <c r="AT77" s="484"/>
      <c r="AU77" s="484"/>
      <c r="AV77" s="484"/>
      <c r="AW77" s="485"/>
    </row>
    <row r="78" spans="1:50" s="49" customFormat="1" ht="21" customHeight="1" thickBot="1" x14ac:dyDescent="0.3">
      <c r="A78" s="398"/>
      <c r="B78" s="489" t="str">
        <f>IF(ISBLANK(B76),"",CONCATENATE($E$12,$F$12,".",$G$12,".","0",RIGHT($B$75,1),".",RIGHT(L78,1),$A76,IF(COUNTIFS(B76,"*op?ional*")=1,"-ij","")))</f>
        <v>L061.24.05.S1</v>
      </c>
      <c r="C78" s="490"/>
      <c r="D78" s="491"/>
      <c r="E78" s="276">
        <v>9</v>
      </c>
      <c r="F78" s="277" t="s">
        <v>51</v>
      </c>
      <c r="G78" s="278">
        <v>0</v>
      </c>
      <c r="H78" s="279">
        <v>0</v>
      </c>
      <c r="I78" s="279">
        <v>0</v>
      </c>
      <c r="J78" s="280">
        <v>112</v>
      </c>
      <c r="K78" s="275"/>
      <c r="L78" s="277" t="s">
        <v>52</v>
      </c>
      <c r="M78" s="275">
        <v>113</v>
      </c>
      <c r="N78" s="489" t="str">
        <f>IF(ISBLANK(N76),"",CONCATENATE($E$12,$F$12,".",$G$12,".","0",RIGHT($N$75,1),".",RIGHT(X78,1),$A76,IF(COUNTIFS(N76,"*op?ional*")=1,"-ij","")))</f>
        <v>L061.24.06.S1</v>
      </c>
      <c r="O78" s="490"/>
      <c r="P78" s="491"/>
      <c r="Q78" s="276">
        <v>8</v>
      </c>
      <c r="R78" s="277" t="s">
        <v>51</v>
      </c>
      <c r="S78" s="278">
        <v>0</v>
      </c>
      <c r="T78" s="279">
        <v>0</v>
      </c>
      <c r="U78" s="279">
        <v>0</v>
      </c>
      <c r="V78" s="280">
        <v>112</v>
      </c>
      <c r="W78" s="275"/>
      <c r="X78" s="277" t="s">
        <v>52</v>
      </c>
      <c r="Y78" s="275">
        <v>88</v>
      </c>
      <c r="Z78" s="489" t="str">
        <f>IF(ISBLANK(Z76),"",CONCATENATE($E$12,$F$12,".",$G$12,".","0",RIGHT($Z$75,1),".",RIGHT(AJ78,1),$A76,IF(COUNTIFS(Z76,"*op?ional*")=1,"-ij","")))</f>
        <v>L061.24.07.S1</v>
      </c>
      <c r="AA78" s="490"/>
      <c r="AB78" s="491"/>
      <c r="AC78" s="276">
        <v>9</v>
      </c>
      <c r="AD78" s="277" t="s">
        <v>51</v>
      </c>
      <c r="AE78" s="278">
        <v>0</v>
      </c>
      <c r="AF78" s="279">
        <v>0</v>
      </c>
      <c r="AG78" s="279">
        <v>0</v>
      </c>
      <c r="AH78" s="280">
        <v>126</v>
      </c>
      <c r="AI78" s="275"/>
      <c r="AJ78" s="277" t="s">
        <v>52</v>
      </c>
      <c r="AK78" s="275">
        <v>99</v>
      </c>
      <c r="AL78" s="489" t="str">
        <f>IF(ISBLANK(AL76), "",CONCATENATE($E$12,$F$12,".",$G$12,".","0",RIGHT($AL$75,1),".",RIGHT(AV78,1),$A76,IF(COUNTIFS(AL76,"*op?ional*")=1,"-ij","")))</f>
        <v>L061.24.08.S1</v>
      </c>
      <c r="AM78" s="490"/>
      <c r="AN78" s="491"/>
      <c r="AO78" s="276">
        <v>8</v>
      </c>
      <c r="AP78" s="277" t="s">
        <v>51</v>
      </c>
      <c r="AQ78" s="278">
        <v>0</v>
      </c>
      <c r="AR78" s="279">
        <v>0</v>
      </c>
      <c r="AS78" s="279">
        <v>0</v>
      </c>
      <c r="AT78" s="280">
        <v>126</v>
      </c>
      <c r="AU78" s="275"/>
      <c r="AV78" s="277" t="s">
        <v>52</v>
      </c>
      <c r="AW78" s="275">
        <v>74</v>
      </c>
    </row>
    <row r="79" spans="1:50" s="49" customFormat="1" ht="21" customHeight="1" thickTop="1" x14ac:dyDescent="0.25">
      <c r="A79" s="396" t="s">
        <v>53</v>
      </c>
      <c r="B79" s="480" t="s">
        <v>124</v>
      </c>
      <c r="C79" s="481"/>
      <c r="D79" s="481"/>
      <c r="E79" s="481"/>
      <c r="F79" s="481"/>
      <c r="G79" s="481"/>
      <c r="H79" s="481"/>
      <c r="I79" s="481"/>
      <c r="J79" s="481"/>
      <c r="K79" s="481"/>
      <c r="L79" s="481"/>
      <c r="M79" s="482"/>
      <c r="N79" s="480" t="s">
        <v>125</v>
      </c>
      <c r="O79" s="481"/>
      <c r="P79" s="481"/>
      <c r="Q79" s="481"/>
      <c r="R79" s="481"/>
      <c r="S79" s="481"/>
      <c r="T79" s="481"/>
      <c r="U79" s="481"/>
      <c r="V79" s="481"/>
      <c r="W79" s="481"/>
      <c r="X79" s="481"/>
      <c r="Y79" s="482"/>
      <c r="Z79" s="455" t="s">
        <v>126</v>
      </c>
      <c r="AA79" s="456"/>
      <c r="AB79" s="456"/>
      <c r="AC79" s="456"/>
      <c r="AD79" s="456"/>
      <c r="AE79" s="456"/>
      <c r="AF79" s="456"/>
      <c r="AG79" s="456"/>
      <c r="AH79" s="456"/>
      <c r="AI79" s="456"/>
      <c r="AJ79" s="456"/>
      <c r="AK79" s="457"/>
      <c r="AL79" s="455" t="s">
        <v>127</v>
      </c>
      <c r="AM79" s="456"/>
      <c r="AN79" s="456"/>
      <c r="AO79" s="456"/>
      <c r="AP79" s="456"/>
      <c r="AQ79" s="456"/>
      <c r="AR79" s="456"/>
      <c r="AS79" s="456"/>
      <c r="AT79" s="456"/>
      <c r="AU79" s="456"/>
      <c r="AV79" s="456"/>
      <c r="AW79" s="457"/>
      <c r="AX79" s="49" t="s">
        <v>28</v>
      </c>
    </row>
    <row r="80" spans="1:50" s="49" customFormat="1" ht="21" customHeight="1" x14ac:dyDescent="0.25">
      <c r="A80" s="397"/>
      <c r="B80" s="483"/>
      <c r="C80" s="484"/>
      <c r="D80" s="484"/>
      <c r="E80" s="484"/>
      <c r="F80" s="484"/>
      <c r="G80" s="484"/>
      <c r="H80" s="484"/>
      <c r="I80" s="484"/>
      <c r="J80" s="484"/>
      <c r="K80" s="484"/>
      <c r="L80" s="484"/>
      <c r="M80" s="485"/>
      <c r="N80" s="483"/>
      <c r="O80" s="484"/>
      <c r="P80" s="484"/>
      <c r="Q80" s="484"/>
      <c r="R80" s="484"/>
      <c r="S80" s="484"/>
      <c r="T80" s="484"/>
      <c r="U80" s="484"/>
      <c r="V80" s="484"/>
      <c r="W80" s="484"/>
      <c r="X80" s="484"/>
      <c r="Y80" s="485"/>
      <c r="Z80" s="458"/>
      <c r="AA80" s="459"/>
      <c r="AB80" s="459"/>
      <c r="AC80" s="459"/>
      <c r="AD80" s="459"/>
      <c r="AE80" s="459"/>
      <c r="AF80" s="459"/>
      <c r="AG80" s="459"/>
      <c r="AH80" s="459"/>
      <c r="AI80" s="459"/>
      <c r="AJ80" s="459"/>
      <c r="AK80" s="460"/>
      <c r="AL80" s="458"/>
      <c r="AM80" s="459"/>
      <c r="AN80" s="459"/>
      <c r="AO80" s="459"/>
      <c r="AP80" s="459"/>
      <c r="AQ80" s="459"/>
      <c r="AR80" s="459"/>
      <c r="AS80" s="459"/>
      <c r="AT80" s="459"/>
      <c r="AU80" s="459"/>
      <c r="AV80" s="459"/>
      <c r="AW80" s="460"/>
    </row>
    <row r="81" spans="1:49" s="49" customFormat="1" ht="21" customHeight="1" thickBot="1" x14ac:dyDescent="0.3">
      <c r="A81" s="398"/>
      <c r="B81" s="489" t="str">
        <f>IF(ISBLANK(B79),"",CONCATENATE($E$12,$F$12,".",$G$12,".","0",RIGHT($B$75,1),".",RIGHT(L81,1),$A79,IF(COUNTIFS(B79,"*op?ional*")=1,"-ij","")))</f>
        <v>L061.24.05.F2</v>
      </c>
      <c r="C81" s="490"/>
      <c r="D81" s="491"/>
      <c r="E81" s="276">
        <v>3</v>
      </c>
      <c r="F81" s="277" t="s">
        <v>58</v>
      </c>
      <c r="G81" s="278">
        <v>28</v>
      </c>
      <c r="H81" s="279">
        <v>14</v>
      </c>
      <c r="I81" s="279">
        <v>0</v>
      </c>
      <c r="J81" s="280">
        <v>0</v>
      </c>
      <c r="K81" s="275"/>
      <c r="L81" s="277" t="s">
        <v>59</v>
      </c>
      <c r="M81" s="275">
        <v>33</v>
      </c>
      <c r="N81" s="489" t="str">
        <f>IF(ISBLANK(N79),"",CONCATENATE($E$12,$F$12,".",$G$12,".","0",RIGHT($N$75,1),".",RIGHT(X81,1),$A79,IF(COUNTIFS(N79,"*op?ional*")=1,"-ij","")))</f>
        <v>L061.24.06.U2</v>
      </c>
      <c r="O81" s="490"/>
      <c r="P81" s="491"/>
      <c r="Q81" s="276">
        <v>3</v>
      </c>
      <c r="R81" s="277" t="s">
        <v>58</v>
      </c>
      <c r="S81" s="278">
        <v>28</v>
      </c>
      <c r="T81" s="279">
        <v>14</v>
      </c>
      <c r="U81" s="279">
        <v>0</v>
      </c>
      <c r="V81" s="280">
        <v>0</v>
      </c>
      <c r="W81" s="275"/>
      <c r="X81" s="277" t="s">
        <v>68</v>
      </c>
      <c r="Y81" s="275">
        <v>33</v>
      </c>
      <c r="Z81" s="489" t="str">
        <f>IF(ISBLANK(Z79),"",CONCATENATE($E$12,$F$12,".",$G$12,".","0",RIGHT($Z$75,1),".",RIGHT(AJ81,1),$A79,IF(COUNTIFS(Z79,"*op?ional*")=1,"-ij","")))</f>
        <v>L061.24.07.S2-ij</v>
      </c>
      <c r="AA81" s="490"/>
      <c r="AB81" s="491"/>
      <c r="AC81" s="276">
        <v>3</v>
      </c>
      <c r="AD81" s="277" t="s">
        <v>51</v>
      </c>
      <c r="AE81" s="278">
        <v>0</v>
      </c>
      <c r="AF81" s="279">
        <v>0</v>
      </c>
      <c r="AG81" s="279">
        <v>0</v>
      </c>
      <c r="AH81" s="280">
        <v>42</v>
      </c>
      <c r="AI81" s="275"/>
      <c r="AJ81" s="277" t="s">
        <v>52</v>
      </c>
      <c r="AK81" s="275">
        <v>33</v>
      </c>
      <c r="AL81" s="489" t="str">
        <f>IF(ISBLANK(AL79), "",CONCATENATE($E$12,$F$12,".",$G$12,".","0",RIGHT($AL$75,1),".",RIGHT(AV81,1),$A79,IF(COUNTIFS(AL79,"*op?ional*")=1,"-ij","")))</f>
        <v>L061.24.08.S2-ij</v>
      </c>
      <c r="AM81" s="490"/>
      <c r="AN81" s="491"/>
      <c r="AO81" s="276">
        <v>3</v>
      </c>
      <c r="AP81" s="277" t="s">
        <v>51</v>
      </c>
      <c r="AQ81" s="278">
        <v>0</v>
      </c>
      <c r="AR81" s="279">
        <v>0</v>
      </c>
      <c r="AS81" s="279">
        <v>0</v>
      </c>
      <c r="AT81" s="280">
        <v>42</v>
      </c>
      <c r="AU81" s="275"/>
      <c r="AV81" s="277" t="s">
        <v>52</v>
      </c>
      <c r="AW81" s="275">
        <v>33</v>
      </c>
    </row>
    <row r="82" spans="1:49" s="49" customFormat="1" ht="21" customHeight="1" thickTop="1" x14ac:dyDescent="0.25">
      <c r="A82" s="396" t="s">
        <v>60</v>
      </c>
      <c r="B82" s="480" t="s">
        <v>128</v>
      </c>
      <c r="C82" s="481"/>
      <c r="D82" s="481"/>
      <c r="E82" s="481"/>
      <c r="F82" s="481"/>
      <c r="G82" s="481"/>
      <c r="H82" s="481"/>
      <c r="I82" s="481"/>
      <c r="J82" s="481"/>
      <c r="K82" s="481"/>
      <c r="L82" s="481"/>
      <c r="M82" s="482"/>
      <c r="N82" s="480" t="s">
        <v>129</v>
      </c>
      <c r="O82" s="481"/>
      <c r="P82" s="481"/>
      <c r="Q82" s="481"/>
      <c r="R82" s="481"/>
      <c r="S82" s="481"/>
      <c r="T82" s="481"/>
      <c r="U82" s="481"/>
      <c r="V82" s="481"/>
      <c r="W82" s="481"/>
      <c r="X82" s="481"/>
      <c r="Y82" s="482"/>
      <c r="Z82" s="480" t="s">
        <v>467</v>
      </c>
      <c r="AA82" s="481"/>
      <c r="AB82" s="481"/>
      <c r="AC82" s="481"/>
      <c r="AD82" s="481"/>
      <c r="AE82" s="481"/>
      <c r="AF82" s="481"/>
      <c r="AG82" s="481"/>
      <c r="AH82" s="481"/>
      <c r="AI82" s="481"/>
      <c r="AJ82" s="481"/>
      <c r="AK82" s="482"/>
      <c r="AL82" s="480" t="s">
        <v>474</v>
      </c>
      <c r="AM82" s="481"/>
      <c r="AN82" s="481"/>
      <c r="AO82" s="481"/>
      <c r="AP82" s="481"/>
      <c r="AQ82" s="481"/>
      <c r="AR82" s="481"/>
      <c r="AS82" s="481"/>
      <c r="AT82" s="481"/>
      <c r="AU82" s="481"/>
      <c r="AV82" s="481"/>
      <c r="AW82" s="482"/>
    </row>
    <row r="83" spans="1:49" s="49" customFormat="1" ht="21" customHeight="1" x14ac:dyDescent="0.25">
      <c r="A83" s="397"/>
      <c r="B83" s="483"/>
      <c r="C83" s="484"/>
      <c r="D83" s="484"/>
      <c r="E83" s="484"/>
      <c r="F83" s="484"/>
      <c r="G83" s="484"/>
      <c r="H83" s="484"/>
      <c r="I83" s="484"/>
      <c r="J83" s="484"/>
      <c r="K83" s="484"/>
      <c r="L83" s="484"/>
      <c r="M83" s="485"/>
      <c r="N83" s="483"/>
      <c r="O83" s="484"/>
      <c r="P83" s="484"/>
      <c r="Q83" s="484"/>
      <c r="R83" s="484"/>
      <c r="S83" s="484"/>
      <c r="T83" s="484"/>
      <c r="U83" s="484"/>
      <c r="V83" s="484"/>
      <c r="W83" s="484"/>
      <c r="X83" s="484"/>
      <c r="Y83" s="485"/>
      <c r="Z83" s="483"/>
      <c r="AA83" s="484"/>
      <c r="AB83" s="484"/>
      <c r="AC83" s="484"/>
      <c r="AD83" s="484"/>
      <c r="AE83" s="484"/>
      <c r="AF83" s="484"/>
      <c r="AG83" s="484"/>
      <c r="AH83" s="484"/>
      <c r="AI83" s="484"/>
      <c r="AJ83" s="484"/>
      <c r="AK83" s="485"/>
      <c r="AL83" s="483"/>
      <c r="AM83" s="484"/>
      <c r="AN83" s="484"/>
      <c r="AO83" s="484"/>
      <c r="AP83" s="484"/>
      <c r="AQ83" s="484"/>
      <c r="AR83" s="484"/>
      <c r="AS83" s="484"/>
      <c r="AT83" s="484"/>
      <c r="AU83" s="484"/>
      <c r="AV83" s="484"/>
      <c r="AW83" s="485"/>
    </row>
    <row r="84" spans="1:49" s="49" customFormat="1" ht="21" customHeight="1" thickBot="1" x14ac:dyDescent="0.3">
      <c r="A84" s="398"/>
      <c r="B84" s="489" t="str">
        <f>IF(ISBLANK(B82),"",CONCATENATE($E$12,$F$12,".",$G$12,".","0",RIGHT($B$75,1),".",RIGHT(L84,1),$A82,IF(COUNTIFS(B82,"*op?ional*")=1,"-ij","")))</f>
        <v>L061.24.05.U3</v>
      </c>
      <c r="C84" s="490"/>
      <c r="D84" s="491"/>
      <c r="E84" s="276">
        <v>2</v>
      </c>
      <c r="F84" s="277" t="s">
        <v>99</v>
      </c>
      <c r="G84" s="278">
        <v>28</v>
      </c>
      <c r="H84" s="279">
        <v>0</v>
      </c>
      <c r="I84" s="279">
        <v>0</v>
      </c>
      <c r="J84" s="280">
        <v>0</v>
      </c>
      <c r="K84" s="275"/>
      <c r="L84" s="277" t="s">
        <v>68</v>
      </c>
      <c r="M84" s="275">
        <v>22</v>
      </c>
      <c r="N84" s="489" t="str">
        <f>IF(ISBLANK(N82),"",CONCATENATE($E$12,$F$12,".",$G$12,".","0",RIGHT($N$75,1),".",RIGHT(X84,1),$A82,IF(COUNTIFS(N82,"*op?ional*")=1,"-ij","")))</f>
        <v>L061.24.06.U3</v>
      </c>
      <c r="O84" s="490"/>
      <c r="P84" s="491"/>
      <c r="Q84" s="276">
        <v>1</v>
      </c>
      <c r="R84" s="277" t="s">
        <v>99</v>
      </c>
      <c r="S84" s="278">
        <v>14</v>
      </c>
      <c r="T84" s="279">
        <v>0</v>
      </c>
      <c r="U84" s="279">
        <v>0</v>
      </c>
      <c r="V84" s="280">
        <v>0</v>
      </c>
      <c r="W84" s="275"/>
      <c r="X84" s="277" t="s">
        <v>68</v>
      </c>
      <c r="Y84" s="275">
        <v>11</v>
      </c>
      <c r="Z84" s="489" t="str">
        <f>IF(ISBLANK(Z82),"",CONCATENATE($E$12,$F$12,".",$G$12,".","0",RIGHT($Z$75,1),".",RIGHT(AJ84,1),$A82,IF(COUNTIFS(Z82,"*op?ional*")=1,"-ij","")))</f>
        <v>L061.24.07.U3</v>
      </c>
      <c r="AA84" s="490"/>
      <c r="AB84" s="491"/>
      <c r="AC84" s="276">
        <v>2</v>
      </c>
      <c r="AD84" s="277" t="s">
        <v>99</v>
      </c>
      <c r="AE84" s="278">
        <v>14</v>
      </c>
      <c r="AF84" s="279">
        <v>0</v>
      </c>
      <c r="AG84" s="279">
        <v>0</v>
      </c>
      <c r="AH84" s="280">
        <v>0</v>
      </c>
      <c r="AI84" s="275"/>
      <c r="AJ84" s="277" t="s">
        <v>68</v>
      </c>
      <c r="AK84" s="275">
        <v>36</v>
      </c>
      <c r="AL84" s="489" t="str">
        <f>IF(ISBLANK(AL82), "",CONCATENATE($E$12,$F$12,".",$G$12,".","0",RIGHT($AL$75,1),".",RIGHT(AV84,1),$A82,IF(COUNTIFS(AL82,"*op?ional*")=1,"-ij","")))</f>
        <v>L061.24.08.F3</v>
      </c>
      <c r="AM84" s="490"/>
      <c r="AN84" s="491"/>
      <c r="AO84" s="276">
        <v>2</v>
      </c>
      <c r="AP84" s="277" t="s">
        <v>99</v>
      </c>
      <c r="AQ84" s="278">
        <v>14</v>
      </c>
      <c r="AR84" s="279">
        <v>0</v>
      </c>
      <c r="AS84" s="279">
        <v>0</v>
      </c>
      <c r="AT84" s="280">
        <v>0</v>
      </c>
      <c r="AU84" s="275"/>
      <c r="AV84" s="277" t="s">
        <v>59</v>
      </c>
      <c r="AW84" s="275">
        <v>36</v>
      </c>
    </row>
    <row r="85" spans="1:49" s="49" customFormat="1" ht="21" customHeight="1" thickTop="1" x14ac:dyDescent="0.25">
      <c r="A85" s="396" t="s">
        <v>66</v>
      </c>
      <c r="B85" s="480" t="s">
        <v>130</v>
      </c>
      <c r="C85" s="481"/>
      <c r="D85" s="481"/>
      <c r="E85" s="481"/>
      <c r="F85" s="481"/>
      <c r="G85" s="481"/>
      <c r="H85" s="481"/>
      <c r="I85" s="481"/>
      <c r="J85" s="481"/>
      <c r="K85" s="481"/>
      <c r="L85" s="481"/>
      <c r="M85" s="482"/>
      <c r="N85" s="480" t="s">
        <v>131</v>
      </c>
      <c r="O85" s="481"/>
      <c r="P85" s="481"/>
      <c r="Q85" s="481"/>
      <c r="R85" s="481"/>
      <c r="S85" s="481"/>
      <c r="T85" s="481"/>
      <c r="U85" s="481"/>
      <c r="V85" s="481"/>
      <c r="W85" s="481"/>
      <c r="X85" s="481"/>
      <c r="Y85" s="482"/>
      <c r="Z85" s="480" t="s">
        <v>132</v>
      </c>
      <c r="AA85" s="481"/>
      <c r="AB85" s="481"/>
      <c r="AC85" s="481"/>
      <c r="AD85" s="481"/>
      <c r="AE85" s="481"/>
      <c r="AF85" s="481"/>
      <c r="AG85" s="481"/>
      <c r="AH85" s="481"/>
      <c r="AI85" s="481"/>
      <c r="AJ85" s="481"/>
      <c r="AK85" s="482"/>
      <c r="AL85" s="480" t="s">
        <v>133</v>
      </c>
      <c r="AM85" s="481"/>
      <c r="AN85" s="481"/>
      <c r="AO85" s="481"/>
      <c r="AP85" s="481"/>
      <c r="AQ85" s="481"/>
      <c r="AR85" s="481"/>
      <c r="AS85" s="481"/>
      <c r="AT85" s="481"/>
      <c r="AU85" s="481"/>
      <c r="AV85" s="481"/>
      <c r="AW85" s="482"/>
    </row>
    <row r="86" spans="1:49" s="49" customFormat="1" ht="21" customHeight="1" x14ac:dyDescent="0.25">
      <c r="A86" s="397"/>
      <c r="B86" s="483"/>
      <c r="C86" s="484"/>
      <c r="D86" s="484"/>
      <c r="E86" s="484"/>
      <c r="F86" s="484"/>
      <c r="G86" s="484"/>
      <c r="H86" s="484"/>
      <c r="I86" s="484"/>
      <c r="J86" s="484"/>
      <c r="K86" s="484"/>
      <c r="L86" s="484"/>
      <c r="M86" s="485"/>
      <c r="N86" s="483"/>
      <c r="O86" s="484"/>
      <c r="P86" s="484"/>
      <c r="Q86" s="484"/>
      <c r="R86" s="484"/>
      <c r="S86" s="484"/>
      <c r="T86" s="484"/>
      <c r="U86" s="484"/>
      <c r="V86" s="484"/>
      <c r="W86" s="484"/>
      <c r="X86" s="484"/>
      <c r="Y86" s="485"/>
      <c r="Z86" s="483"/>
      <c r="AA86" s="484"/>
      <c r="AB86" s="484"/>
      <c r="AC86" s="484"/>
      <c r="AD86" s="484"/>
      <c r="AE86" s="484"/>
      <c r="AF86" s="484"/>
      <c r="AG86" s="484"/>
      <c r="AH86" s="484"/>
      <c r="AI86" s="484"/>
      <c r="AJ86" s="484"/>
      <c r="AK86" s="485"/>
      <c r="AL86" s="483"/>
      <c r="AM86" s="484"/>
      <c r="AN86" s="484"/>
      <c r="AO86" s="484"/>
      <c r="AP86" s="484"/>
      <c r="AQ86" s="484"/>
      <c r="AR86" s="484"/>
      <c r="AS86" s="484"/>
      <c r="AT86" s="484"/>
      <c r="AU86" s="484"/>
      <c r="AV86" s="484"/>
      <c r="AW86" s="485"/>
    </row>
    <row r="87" spans="1:49" s="49" customFormat="1" ht="21" customHeight="1" thickBot="1" x14ac:dyDescent="0.3">
      <c r="A87" s="398"/>
      <c r="B87" s="489" t="str">
        <f>IF(ISBLANK(B85),"",CONCATENATE($E$12,$F$12,".",$G$12,".","0",RIGHT($B$75,1),".",RIGHT(L87,1),$A85,IF(COUNTIFS(B85,"*op?ional*")=1,"-ij","")))</f>
        <v>L061.24.05.D4</v>
      </c>
      <c r="C87" s="490"/>
      <c r="D87" s="491"/>
      <c r="E87" s="276">
        <v>3</v>
      </c>
      <c r="F87" s="277" t="s">
        <v>58</v>
      </c>
      <c r="G87" s="278">
        <v>28</v>
      </c>
      <c r="H87" s="279">
        <v>14</v>
      </c>
      <c r="I87" s="279">
        <v>0</v>
      </c>
      <c r="J87" s="280">
        <v>0</v>
      </c>
      <c r="K87" s="275"/>
      <c r="L87" s="277" t="s">
        <v>74</v>
      </c>
      <c r="M87" s="275">
        <v>33</v>
      </c>
      <c r="N87" s="489" t="str">
        <f>IF(ISBLANK(N85),"",CONCATENATE($E$12,$F$12,".",$G$12,".","0",RIGHT($N$75,1),".",RIGHT(X87,1),$A85,IF(COUNTIFS(N85,"*op?ional*")=1,"-ij","")))</f>
        <v>L061.24.06.D4</v>
      </c>
      <c r="O87" s="490"/>
      <c r="P87" s="491"/>
      <c r="Q87" s="276">
        <v>3</v>
      </c>
      <c r="R87" s="277" t="s">
        <v>58</v>
      </c>
      <c r="S87" s="278">
        <v>28</v>
      </c>
      <c r="T87" s="279">
        <v>14</v>
      </c>
      <c r="U87" s="279">
        <v>0</v>
      </c>
      <c r="V87" s="280">
        <v>0</v>
      </c>
      <c r="W87" s="275"/>
      <c r="X87" s="277" t="s">
        <v>74</v>
      </c>
      <c r="Y87" s="275">
        <v>33</v>
      </c>
      <c r="Z87" s="489" t="str">
        <f>IF(ISBLANK(Z85),"",CONCATENATE($E$12,$F$12,".",$G$12,".","0",RIGHT($Z$75,1),".",RIGHT(AJ87,1),$A85,IF(COUNTIFS(Z85,"*op?ional*")=1,"-ij","")))</f>
        <v>L061.24.07.D4</v>
      </c>
      <c r="AA87" s="490"/>
      <c r="AB87" s="491"/>
      <c r="AC87" s="276">
        <v>3</v>
      </c>
      <c r="AD87" s="277" t="s">
        <v>58</v>
      </c>
      <c r="AE87" s="278">
        <v>28</v>
      </c>
      <c r="AF87" s="279">
        <v>14</v>
      </c>
      <c r="AG87" s="279">
        <v>0</v>
      </c>
      <c r="AH87" s="280">
        <v>0</v>
      </c>
      <c r="AI87" s="275"/>
      <c r="AJ87" s="277" t="s">
        <v>74</v>
      </c>
      <c r="AK87" s="275">
        <v>33</v>
      </c>
      <c r="AL87" s="489" t="str">
        <f>IF(ISBLANK(AL85), "",CONCATENATE($E$12,$F$12,".",$G$12,".","0",RIGHT($AL$75,1),".",RIGHT(AV87,1),$A85,IF(COUNTIFS(AL85,"*op?ional*")=1,"-ij","")))</f>
        <v>L061.24.08.D4</v>
      </c>
      <c r="AM87" s="490"/>
      <c r="AN87" s="491"/>
      <c r="AO87" s="276">
        <v>3</v>
      </c>
      <c r="AP87" s="348" t="s">
        <v>58</v>
      </c>
      <c r="AQ87" s="278">
        <v>28</v>
      </c>
      <c r="AR87" s="279">
        <v>14</v>
      </c>
      <c r="AS87" s="279">
        <v>0</v>
      </c>
      <c r="AT87" s="280">
        <v>0</v>
      </c>
      <c r="AU87" s="275"/>
      <c r="AV87" s="277" t="s">
        <v>74</v>
      </c>
      <c r="AW87" s="275">
        <v>33</v>
      </c>
    </row>
    <row r="88" spans="1:49" s="49" customFormat="1" ht="21" customHeight="1" thickTop="1" x14ac:dyDescent="0.25">
      <c r="A88" s="396" t="s">
        <v>69</v>
      </c>
      <c r="B88" s="480" t="s">
        <v>134</v>
      </c>
      <c r="C88" s="481"/>
      <c r="D88" s="481"/>
      <c r="E88" s="481"/>
      <c r="F88" s="481"/>
      <c r="G88" s="481"/>
      <c r="H88" s="481"/>
      <c r="I88" s="481"/>
      <c r="J88" s="481"/>
      <c r="K88" s="481"/>
      <c r="L88" s="481"/>
      <c r="M88" s="482"/>
      <c r="N88" s="480" t="s">
        <v>135</v>
      </c>
      <c r="O88" s="481"/>
      <c r="P88" s="481"/>
      <c r="Q88" s="481"/>
      <c r="R88" s="481"/>
      <c r="S88" s="481"/>
      <c r="T88" s="481"/>
      <c r="U88" s="481"/>
      <c r="V88" s="481"/>
      <c r="W88" s="481"/>
      <c r="X88" s="481"/>
      <c r="Y88" s="482"/>
      <c r="Z88" s="507" t="s">
        <v>468</v>
      </c>
      <c r="AA88" s="508"/>
      <c r="AB88" s="508"/>
      <c r="AC88" s="508"/>
      <c r="AD88" s="508"/>
      <c r="AE88" s="508"/>
      <c r="AF88" s="508"/>
      <c r="AG88" s="508"/>
      <c r="AH88" s="508"/>
      <c r="AI88" s="508"/>
      <c r="AJ88" s="508"/>
      <c r="AK88" s="509"/>
      <c r="AL88" s="480" t="s">
        <v>136</v>
      </c>
      <c r="AM88" s="481"/>
      <c r="AN88" s="481"/>
      <c r="AO88" s="481"/>
      <c r="AP88" s="481"/>
      <c r="AQ88" s="481"/>
      <c r="AR88" s="481"/>
      <c r="AS88" s="481"/>
      <c r="AT88" s="481"/>
      <c r="AU88" s="481"/>
      <c r="AV88" s="481"/>
      <c r="AW88" s="482"/>
    </row>
    <row r="89" spans="1:49" s="49" customFormat="1" ht="21" customHeight="1" x14ac:dyDescent="0.25">
      <c r="A89" s="397"/>
      <c r="B89" s="483"/>
      <c r="C89" s="484"/>
      <c r="D89" s="484"/>
      <c r="E89" s="484"/>
      <c r="F89" s="484"/>
      <c r="G89" s="484"/>
      <c r="H89" s="484"/>
      <c r="I89" s="484"/>
      <c r="J89" s="484"/>
      <c r="K89" s="484"/>
      <c r="L89" s="484"/>
      <c r="M89" s="485"/>
      <c r="N89" s="483"/>
      <c r="O89" s="484"/>
      <c r="P89" s="484"/>
      <c r="Q89" s="484"/>
      <c r="R89" s="484"/>
      <c r="S89" s="484"/>
      <c r="T89" s="484"/>
      <c r="U89" s="484"/>
      <c r="V89" s="484"/>
      <c r="W89" s="484"/>
      <c r="X89" s="484"/>
      <c r="Y89" s="485"/>
      <c r="Z89" s="510"/>
      <c r="AA89" s="511"/>
      <c r="AB89" s="511"/>
      <c r="AC89" s="511"/>
      <c r="AD89" s="511"/>
      <c r="AE89" s="511"/>
      <c r="AF89" s="511"/>
      <c r="AG89" s="511"/>
      <c r="AH89" s="511"/>
      <c r="AI89" s="511"/>
      <c r="AJ89" s="511"/>
      <c r="AK89" s="512"/>
      <c r="AL89" s="483"/>
      <c r="AM89" s="484"/>
      <c r="AN89" s="484"/>
      <c r="AO89" s="484"/>
      <c r="AP89" s="484"/>
      <c r="AQ89" s="484"/>
      <c r="AR89" s="484"/>
      <c r="AS89" s="484"/>
      <c r="AT89" s="484"/>
      <c r="AU89" s="484"/>
      <c r="AV89" s="484"/>
      <c r="AW89" s="485"/>
    </row>
    <row r="90" spans="1:49" s="49" customFormat="1" ht="21" customHeight="1" thickBot="1" x14ac:dyDescent="0.3">
      <c r="A90" s="398"/>
      <c r="B90" s="489" t="str">
        <f>IF(ISBLANK(B88),"",CONCATENATE($E$12,$F$12,".",$G$12,".","0",RIGHT($B$75,1),".",RIGHT(L90,1),$A88,IF(COUNTIFS(B88,"*op?ional*")=1,"-ij","")))</f>
        <v>L061.24.05.D5</v>
      </c>
      <c r="C90" s="490"/>
      <c r="D90" s="491"/>
      <c r="E90" s="276">
        <v>4</v>
      </c>
      <c r="F90" s="277" t="s">
        <v>58</v>
      </c>
      <c r="G90" s="278">
        <v>28</v>
      </c>
      <c r="H90" s="279">
        <v>0</v>
      </c>
      <c r="I90" s="279">
        <v>28</v>
      </c>
      <c r="J90" s="280">
        <v>0</v>
      </c>
      <c r="K90" s="275"/>
      <c r="L90" s="277" t="s">
        <v>74</v>
      </c>
      <c r="M90" s="275">
        <v>44</v>
      </c>
      <c r="N90" s="489" t="str">
        <f>IF(ISBLANK(N88),"",CONCATENATE($E$12,$F$12,".",$G$12,".","0",RIGHT($N$75,1),".",RIGHT(X90,1),$A88,IF(COUNTIFS(N88,"*op?ional*")=1,"-ij","")))</f>
        <v>L061.24.06.D5</v>
      </c>
      <c r="O90" s="490"/>
      <c r="P90" s="491"/>
      <c r="Q90" s="276">
        <v>3</v>
      </c>
      <c r="R90" s="277" t="s">
        <v>58</v>
      </c>
      <c r="S90" s="278">
        <v>28</v>
      </c>
      <c r="T90" s="279">
        <v>14</v>
      </c>
      <c r="U90" s="279">
        <v>0</v>
      </c>
      <c r="V90" s="280">
        <v>0</v>
      </c>
      <c r="W90" s="275"/>
      <c r="X90" s="277" t="s">
        <v>74</v>
      </c>
      <c r="Y90" s="275">
        <v>33</v>
      </c>
      <c r="Z90" s="489" t="str">
        <f>IF(ISBLANK(Z88),"",CONCATENATE($E$12,$F$12,".",$G$12,".","0",RIGHT($Z$75,1),".",RIGHT(AJ90,1),$A88,IF(COUNTIFS(Z88,"*op?ional*")=1,"-ij","")))</f>
        <v>L061.24.07.D5</v>
      </c>
      <c r="AA90" s="490"/>
      <c r="AB90" s="491"/>
      <c r="AC90" s="276">
        <v>3</v>
      </c>
      <c r="AD90" s="277" t="s">
        <v>58</v>
      </c>
      <c r="AE90" s="278">
        <v>28</v>
      </c>
      <c r="AF90" s="279">
        <v>14</v>
      </c>
      <c r="AG90" s="279">
        <v>0</v>
      </c>
      <c r="AH90" s="280">
        <v>0</v>
      </c>
      <c r="AI90" s="275"/>
      <c r="AJ90" s="277" t="s">
        <v>74</v>
      </c>
      <c r="AK90" s="275">
        <v>33</v>
      </c>
      <c r="AL90" s="489" t="str">
        <f>IF(ISBLANK(AL88), "",CONCATENATE($E$12,$F$12,".",$G$12,".","0",RIGHT($AL$75,1),".",RIGHT(AV90,1),$A88,IF(COUNTIFS(AL88,"*op?ional*")=1,"-ij","")))</f>
        <v>L061.24.08.D5</v>
      </c>
      <c r="AM90" s="490"/>
      <c r="AN90" s="491"/>
      <c r="AO90" s="276">
        <v>3</v>
      </c>
      <c r="AP90" s="277" t="s">
        <v>58</v>
      </c>
      <c r="AQ90" s="278">
        <v>28</v>
      </c>
      <c r="AR90" s="279">
        <v>14</v>
      </c>
      <c r="AS90" s="279">
        <v>0</v>
      </c>
      <c r="AT90" s="280">
        <v>0</v>
      </c>
      <c r="AU90" s="275"/>
      <c r="AV90" s="277" t="s">
        <v>74</v>
      </c>
      <c r="AW90" s="275">
        <v>33</v>
      </c>
    </row>
    <row r="91" spans="1:49" s="49" customFormat="1" ht="21" customHeight="1" thickTop="1" x14ac:dyDescent="0.25">
      <c r="A91" s="396" t="s">
        <v>75</v>
      </c>
      <c r="B91" s="480" t="s">
        <v>137</v>
      </c>
      <c r="C91" s="481"/>
      <c r="D91" s="481"/>
      <c r="E91" s="481"/>
      <c r="F91" s="481"/>
      <c r="G91" s="481"/>
      <c r="H91" s="481"/>
      <c r="I91" s="481"/>
      <c r="J91" s="481"/>
      <c r="K91" s="481"/>
      <c r="L91" s="481"/>
      <c r="M91" s="482"/>
      <c r="N91" s="480" t="s">
        <v>138</v>
      </c>
      <c r="O91" s="481"/>
      <c r="P91" s="481"/>
      <c r="Q91" s="481"/>
      <c r="R91" s="481"/>
      <c r="S91" s="481"/>
      <c r="T91" s="481"/>
      <c r="U91" s="481"/>
      <c r="V91" s="481"/>
      <c r="W91" s="481"/>
      <c r="X91" s="481"/>
      <c r="Y91" s="482"/>
      <c r="Z91" s="480" t="s">
        <v>139</v>
      </c>
      <c r="AA91" s="481"/>
      <c r="AB91" s="481"/>
      <c r="AC91" s="481"/>
      <c r="AD91" s="481"/>
      <c r="AE91" s="481"/>
      <c r="AF91" s="481"/>
      <c r="AG91" s="481"/>
      <c r="AH91" s="481"/>
      <c r="AI91" s="481"/>
      <c r="AJ91" s="481"/>
      <c r="AK91" s="482"/>
      <c r="AL91" s="480" t="s">
        <v>140</v>
      </c>
      <c r="AM91" s="481"/>
      <c r="AN91" s="481"/>
      <c r="AO91" s="481"/>
      <c r="AP91" s="481"/>
      <c r="AQ91" s="481"/>
      <c r="AR91" s="481"/>
      <c r="AS91" s="481"/>
      <c r="AT91" s="481"/>
      <c r="AU91" s="481"/>
      <c r="AV91" s="481"/>
      <c r="AW91" s="482"/>
    </row>
    <row r="92" spans="1:49" s="49" customFormat="1" ht="21" customHeight="1" x14ac:dyDescent="0.25">
      <c r="A92" s="397"/>
      <c r="B92" s="483"/>
      <c r="C92" s="484"/>
      <c r="D92" s="484"/>
      <c r="E92" s="484"/>
      <c r="F92" s="484"/>
      <c r="G92" s="484"/>
      <c r="H92" s="484"/>
      <c r="I92" s="484"/>
      <c r="J92" s="484"/>
      <c r="K92" s="484"/>
      <c r="L92" s="484"/>
      <c r="M92" s="485"/>
      <c r="N92" s="483"/>
      <c r="O92" s="484"/>
      <c r="P92" s="484"/>
      <c r="Q92" s="484"/>
      <c r="R92" s="484"/>
      <c r="S92" s="484"/>
      <c r="T92" s="484"/>
      <c r="U92" s="484"/>
      <c r="V92" s="484"/>
      <c r="W92" s="484"/>
      <c r="X92" s="484"/>
      <c r="Y92" s="485"/>
      <c r="Z92" s="483"/>
      <c r="AA92" s="484"/>
      <c r="AB92" s="484"/>
      <c r="AC92" s="484"/>
      <c r="AD92" s="484"/>
      <c r="AE92" s="484"/>
      <c r="AF92" s="484"/>
      <c r="AG92" s="484"/>
      <c r="AH92" s="484"/>
      <c r="AI92" s="484"/>
      <c r="AJ92" s="484"/>
      <c r="AK92" s="485"/>
      <c r="AL92" s="483"/>
      <c r="AM92" s="484"/>
      <c r="AN92" s="484"/>
      <c r="AO92" s="484"/>
      <c r="AP92" s="484"/>
      <c r="AQ92" s="484"/>
      <c r="AR92" s="484"/>
      <c r="AS92" s="484"/>
      <c r="AT92" s="484"/>
      <c r="AU92" s="484"/>
      <c r="AV92" s="484"/>
      <c r="AW92" s="485"/>
    </row>
    <row r="93" spans="1:49" s="49" customFormat="1" ht="21" customHeight="1" thickBot="1" x14ac:dyDescent="0.3">
      <c r="A93" s="398"/>
      <c r="B93" s="489" t="str">
        <f>IF(ISBLANK(B91),"",CONCATENATE($E$12,$F$12,".",$G$12,".","0",RIGHT($B$75,1),".",RIGHT(L93,1),$A91,IF(COUNTIFS(B91,"*op?ional*")=1,"-ij","")))</f>
        <v>L061.24.05.F6</v>
      </c>
      <c r="C93" s="490"/>
      <c r="D93" s="491"/>
      <c r="E93" s="276">
        <v>2</v>
      </c>
      <c r="F93" s="277" t="s">
        <v>58</v>
      </c>
      <c r="G93" s="278">
        <v>28</v>
      </c>
      <c r="H93" s="279">
        <v>0</v>
      </c>
      <c r="I93" s="279">
        <v>0</v>
      </c>
      <c r="J93" s="280">
        <v>0</v>
      </c>
      <c r="K93" s="275"/>
      <c r="L93" s="277" t="s">
        <v>59</v>
      </c>
      <c r="M93" s="275">
        <v>22</v>
      </c>
      <c r="N93" s="489" t="str">
        <f>IF(ISBLANK(N91),"",CONCATENATE($E$12,$F$12,".",$G$12,".","0",RIGHT($N$75,1),".",RIGHT(X93,1),$A91,IF(COUNTIFS(N91,"*op?ional*")=1,"-ij","")))</f>
        <v>L061.24.06.F6</v>
      </c>
      <c r="O93" s="490"/>
      <c r="P93" s="491"/>
      <c r="Q93" s="276">
        <v>4</v>
      </c>
      <c r="R93" s="277" t="s">
        <v>58</v>
      </c>
      <c r="S93" s="278">
        <v>28</v>
      </c>
      <c r="T93" s="279">
        <v>28</v>
      </c>
      <c r="U93" s="279">
        <v>0</v>
      </c>
      <c r="V93" s="280">
        <v>0</v>
      </c>
      <c r="W93" s="275"/>
      <c r="X93" s="277" t="s">
        <v>59</v>
      </c>
      <c r="Y93" s="275">
        <v>44</v>
      </c>
      <c r="Z93" s="489" t="str">
        <f>IF(ISBLANK(Z91),"",CONCATENATE($E$12,$F$12,".",$G$12,".","0",RIGHT($Z$75,1),".",RIGHT(AJ93,1),$A91,IF(COUNTIFS(Z91,"*op?ional*")=1,"-ij","")))</f>
        <v>L061.24.07.F6</v>
      </c>
      <c r="AA93" s="490"/>
      <c r="AB93" s="491"/>
      <c r="AC93" s="276">
        <v>3</v>
      </c>
      <c r="AD93" s="277" t="s">
        <v>58</v>
      </c>
      <c r="AE93" s="278">
        <v>28</v>
      </c>
      <c r="AF93" s="279">
        <v>0</v>
      </c>
      <c r="AG93" s="279">
        <v>0</v>
      </c>
      <c r="AH93" s="280">
        <v>0</v>
      </c>
      <c r="AI93" s="275"/>
      <c r="AJ93" s="277" t="s">
        <v>59</v>
      </c>
      <c r="AK93" s="275">
        <v>47</v>
      </c>
      <c r="AL93" s="489" t="str">
        <f>IF(ISBLANK(AL91), "",CONCATENATE($E$12,$F$12,".",$G$12,".","0",RIGHT($AL$75,1),".",RIGHT(AV93,1),$A91,IF(COUNTIFS(AL91,"*op?ional*")=1,"-ij","")))</f>
        <v>L061.24.08.F6</v>
      </c>
      <c r="AM93" s="490"/>
      <c r="AN93" s="491"/>
      <c r="AO93" s="276">
        <v>3</v>
      </c>
      <c r="AP93" s="277" t="s">
        <v>58</v>
      </c>
      <c r="AQ93" s="278">
        <v>28</v>
      </c>
      <c r="AR93" s="279">
        <v>14</v>
      </c>
      <c r="AS93" s="279">
        <v>0</v>
      </c>
      <c r="AT93" s="280">
        <v>0</v>
      </c>
      <c r="AU93" s="275"/>
      <c r="AV93" s="277" t="s">
        <v>59</v>
      </c>
      <c r="AW93" s="275">
        <v>33</v>
      </c>
    </row>
    <row r="94" spans="1:49" s="49" customFormat="1" ht="21" customHeight="1" thickTop="1" x14ac:dyDescent="0.25">
      <c r="A94" s="396" t="s">
        <v>80</v>
      </c>
      <c r="B94" s="480" t="s">
        <v>455</v>
      </c>
      <c r="C94" s="481"/>
      <c r="D94" s="481"/>
      <c r="E94" s="481"/>
      <c r="F94" s="481"/>
      <c r="G94" s="481"/>
      <c r="H94" s="481"/>
      <c r="I94" s="481"/>
      <c r="J94" s="481"/>
      <c r="K94" s="481"/>
      <c r="L94" s="481"/>
      <c r="M94" s="482"/>
      <c r="N94" s="480" t="s">
        <v>142</v>
      </c>
      <c r="O94" s="481"/>
      <c r="P94" s="481"/>
      <c r="Q94" s="481"/>
      <c r="R94" s="481"/>
      <c r="S94" s="481"/>
      <c r="T94" s="481"/>
      <c r="U94" s="481"/>
      <c r="V94" s="481"/>
      <c r="W94" s="481"/>
      <c r="X94" s="481"/>
      <c r="Y94" s="482"/>
      <c r="Z94" s="480" t="s">
        <v>462</v>
      </c>
      <c r="AA94" s="481"/>
      <c r="AB94" s="481"/>
      <c r="AC94" s="481"/>
      <c r="AD94" s="481"/>
      <c r="AE94" s="481"/>
      <c r="AF94" s="481"/>
      <c r="AG94" s="481"/>
      <c r="AH94" s="481"/>
      <c r="AI94" s="481"/>
      <c r="AJ94" s="481"/>
      <c r="AK94" s="482"/>
      <c r="AL94" s="455" t="s">
        <v>144</v>
      </c>
      <c r="AM94" s="456"/>
      <c r="AN94" s="456"/>
      <c r="AO94" s="456"/>
      <c r="AP94" s="456"/>
      <c r="AQ94" s="456"/>
      <c r="AR94" s="456"/>
      <c r="AS94" s="456"/>
      <c r="AT94" s="456"/>
      <c r="AU94" s="456"/>
      <c r="AV94" s="456"/>
      <c r="AW94" s="457"/>
    </row>
    <row r="95" spans="1:49" s="49" customFormat="1" ht="21" customHeight="1" x14ac:dyDescent="0.25">
      <c r="A95" s="397"/>
      <c r="B95" s="483"/>
      <c r="C95" s="484"/>
      <c r="D95" s="484"/>
      <c r="E95" s="484"/>
      <c r="F95" s="484"/>
      <c r="G95" s="484"/>
      <c r="H95" s="484"/>
      <c r="I95" s="484"/>
      <c r="J95" s="484"/>
      <c r="K95" s="484"/>
      <c r="L95" s="484"/>
      <c r="M95" s="485"/>
      <c r="N95" s="483"/>
      <c r="O95" s="484"/>
      <c r="P95" s="484"/>
      <c r="Q95" s="484"/>
      <c r="R95" s="484"/>
      <c r="S95" s="484"/>
      <c r="T95" s="484"/>
      <c r="U95" s="484"/>
      <c r="V95" s="484"/>
      <c r="W95" s="484"/>
      <c r="X95" s="484"/>
      <c r="Y95" s="485"/>
      <c r="Z95" s="483"/>
      <c r="AA95" s="484"/>
      <c r="AB95" s="484"/>
      <c r="AC95" s="484"/>
      <c r="AD95" s="484"/>
      <c r="AE95" s="484"/>
      <c r="AF95" s="484"/>
      <c r="AG95" s="484"/>
      <c r="AH95" s="484"/>
      <c r="AI95" s="484"/>
      <c r="AJ95" s="484"/>
      <c r="AK95" s="485"/>
      <c r="AL95" s="458"/>
      <c r="AM95" s="459"/>
      <c r="AN95" s="459"/>
      <c r="AO95" s="459"/>
      <c r="AP95" s="459"/>
      <c r="AQ95" s="459"/>
      <c r="AR95" s="459"/>
      <c r="AS95" s="459"/>
      <c r="AT95" s="459"/>
      <c r="AU95" s="459"/>
      <c r="AV95" s="459"/>
      <c r="AW95" s="460"/>
    </row>
    <row r="96" spans="1:49" s="49" customFormat="1" ht="21" customHeight="1" thickBot="1" x14ac:dyDescent="0.3">
      <c r="A96" s="398"/>
      <c r="B96" s="489" t="str">
        <f>IF(ISBLANK(B94),"",CONCATENATE($E$12,$F$12,".",$G$12,".","0",RIGHT($B$75,1),".",RIGHT(L96,1),$A94,IF(COUNTIFS(B94,"*op?ional*")=1,"-ij","")))</f>
        <v>L061.24.05.F7</v>
      </c>
      <c r="C96" s="490"/>
      <c r="D96" s="491"/>
      <c r="E96" s="276">
        <v>2</v>
      </c>
      <c r="F96" s="277" t="s">
        <v>99</v>
      </c>
      <c r="G96" s="278">
        <v>28</v>
      </c>
      <c r="H96" s="279">
        <v>14</v>
      </c>
      <c r="I96" s="279">
        <v>0</v>
      </c>
      <c r="J96" s="280">
        <v>0</v>
      </c>
      <c r="K96" s="275"/>
      <c r="L96" s="277" t="s">
        <v>59</v>
      </c>
      <c r="M96" s="275">
        <v>8</v>
      </c>
      <c r="N96" s="489" t="str">
        <f>IF(ISBLANK(N94),"",CONCATENATE($E$12,$F$12,".",$G$12,".","0",RIGHT($N$75,1),".",RIGHT(X96,1),$A94,IF(COUNTIFS(N94,"*op?ional*")=1,"-ij","")))</f>
        <v>L061.24.06.U7</v>
      </c>
      <c r="O96" s="490"/>
      <c r="P96" s="491"/>
      <c r="Q96" s="276">
        <v>2</v>
      </c>
      <c r="R96" s="277" t="s">
        <v>99</v>
      </c>
      <c r="S96" s="278">
        <v>28</v>
      </c>
      <c r="T96" s="279">
        <v>0</v>
      </c>
      <c r="U96" s="279">
        <v>0</v>
      </c>
      <c r="V96" s="280">
        <v>0</v>
      </c>
      <c r="W96" s="275"/>
      <c r="X96" s="277" t="s">
        <v>68</v>
      </c>
      <c r="Y96" s="275">
        <v>22</v>
      </c>
      <c r="Z96" s="489" t="str">
        <f>IF(ISBLANK(Z94),"",CONCATENATE($E$12,$F$12,".",$G$12,".","0",RIGHT($Z$75,1),".",RIGHT(AJ96,1),$A94,IF(COUNTIFS(Z94,"*op?ional*")=1,"-ij","")))</f>
        <v>L061.24.07.S7</v>
      </c>
      <c r="AA96" s="490"/>
      <c r="AB96" s="491"/>
      <c r="AC96" s="276">
        <v>2</v>
      </c>
      <c r="AD96" s="277" t="s">
        <v>58</v>
      </c>
      <c r="AE96" s="278">
        <v>28</v>
      </c>
      <c r="AF96" s="279">
        <v>0</v>
      </c>
      <c r="AG96" s="279">
        <v>0</v>
      </c>
      <c r="AH96" s="280">
        <v>0</v>
      </c>
      <c r="AI96" s="275"/>
      <c r="AJ96" s="277" t="s">
        <v>52</v>
      </c>
      <c r="AK96" s="275">
        <v>22</v>
      </c>
      <c r="AL96" s="489" t="str">
        <f>IF(ISBLANK(AL94), "",CONCATENATE($E$12,$F$12,".",$G$12,".","0",RIGHT($AL$75,1),".",RIGHT(AV96,1),$A94,IF(COUNTIFS(AL94,"*op?ional*")=1,"-ij","")))</f>
        <v>L061.24.08.S7-ij</v>
      </c>
      <c r="AM96" s="490"/>
      <c r="AN96" s="491"/>
      <c r="AO96" s="276">
        <v>2</v>
      </c>
      <c r="AP96" s="277" t="s">
        <v>58</v>
      </c>
      <c r="AQ96" s="278">
        <v>28</v>
      </c>
      <c r="AR96" s="279">
        <v>0</v>
      </c>
      <c r="AS96" s="279">
        <v>0</v>
      </c>
      <c r="AT96" s="280">
        <v>0</v>
      </c>
      <c r="AU96" s="275"/>
      <c r="AV96" s="277" t="s">
        <v>52</v>
      </c>
      <c r="AW96" s="275">
        <v>22</v>
      </c>
    </row>
    <row r="97" spans="1:49" s="63" customFormat="1" ht="21" customHeight="1" thickTop="1" x14ac:dyDescent="0.25">
      <c r="A97" s="396" t="s">
        <v>86</v>
      </c>
      <c r="B97" s="480" t="s">
        <v>143</v>
      </c>
      <c r="C97" s="481"/>
      <c r="D97" s="481"/>
      <c r="E97" s="481"/>
      <c r="F97" s="481"/>
      <c r="G97" s="481"/>
      <c r="H97" s="481"/>
      <c r="I97" s="481"/>
      <c r="J97" s="481"/>
      <c r="K97" s="481"/>
      <c r="L97" s="481"/>
      <c r="M97" s="482"/>
      <c r="N97" s="480" t="s">
        <v>145</v>
      </c>
      <c r="O97" s="481"/>
      <c r="P97" s="481"/>
      <c r="Q97" s="481"/>
      <c r="R97" s="481"/>
      <c r="S97" s="481"/>
      <c r="T97" s="481"/>
      <c r="U97" s="481"/>
      <c r="V97" s="481"/>
      <c r="W97" s="481"/>
      <c r="X97" s="481"/>
      <c r="Y97" s="482"/>
      <c r="Z97" s="455" t="s">
        <v>146</v>
      </c>
      <c r="AA97" s="456"/>
      <c r="AB97" s="456"/>
      <c r="AC97" s="456"/>
      <c r="AD97" s="456"/>
      <c r="AE97" s="456"/>
      <c r="AF97" s="456"/>
      <c r="AG97" s="456"/>
      <c r="AH97" s="456"/>
      <c r="AI97" s="456"/>
      <c r="AJ97" s="456"/>
      <c r="AK97" s="457"/>
      <c r="AL97" s="455" t="s">
        <v>147</v>
      </c>
      <c r="AM97" s="456"/>
      <c r="AN97" s="456"/>
      <c r="AO97" s="456"/>
      <c r="AP97" s="456"/>
      <c r="AQ97" s="456"/>
      <c r="AR97" s="456"/>
      <c r="AS97" s="456"/>
      <c r="AT97" s="456"/>
      <c r="AU97" s="456"/>
      <c r="AV97" s="456"/>
      <c r="AW97" s="457"/>
    </row>
    <row r="98" spans="1:49" s="63" customFormat="1" ht="21" customHeight="1" x14ac:dyDescent="0.25">
      <c r="A98" s="397"/>
      <c r="B98" s="483"/>
      <c r="C98" s="484"/>
      <c r="D98" s="484"/>
      <c r="E98" s="484"/>
      <c r="F98" s="484"/>
      <c r="G98" s="484"/>
      <c r="H98" s="484"/>
      <c r="I98" s="484"/>
      <c r="J98" s="484"/>
      <c r="K98" s="484"/>
      <c r="L98" s="484"/>
      <c r="M98" s="485"/>
      <c r="N98" s="483"/>
      <c r="O98" s="484"/>
      <c r="P98" s="484"/>
      <c r="Q98" s="484"/>
      <c r="R98" s="484"/>
      <c r="S98" s="484"/>
      <c r="T98" s="484"/>
      <c r="U98" s="484"/>
      <c r="V98" s="484"/>
      <c r="W98" s="484"/>
      <c r="X98" s="484"/>
      <c r="Y98" s="485"/>
      <c r="Z98" s="458"/>
      <c r="AA98" s="459"/>
      <c r="AB98" s="459"/>
      <c r="AC98" s="459"/>
      <c r="AD98" s="459"/>
      <c r="AE98" s="459"/>
      <c r="AF98" s="459"/>
      <c r="AG98" s="459"/>
      <c r="AH98" s="459"/>
      <c r="AI98" s="459"/>
      <c r="AJ98" s="459"/>
      <c r="AK98" s="460"/>
      <c r="AL98" s="458"/>
      <c r="AM98" s="459"/>
      <c r="AN98" s="459"/>
      <c r="AO98" s="459"/>
      <c r="AP98" s="459"/>
      <c r="AQ98" s="459"/>
      <c r="AR98" s="459"/>
      <c r="AS98" s="459"/>
      <c r="AT98" s="459"/>
      <c r="AU98" s="459"/>
      <c r="AV98" s="459"/>
      <c r="AW98" s="460"/>
    </row>
    <row r="99" spans="1:49" s="49" customFormat="1" ht="21" customHeight="1" thickBot="1" x14ac:dyDescent="0.3">
      <c r="A99" s="398"/>
      <c r="B99" s="489" t="str">
        <f>IF(ISBLANK(B97),"",CONCATENATE($E$12,$F$12,".",$G$12,".","0",RIGHT($B$75,1),".",RIGHT(L99,1),$A97,IF(COUNTIFS(B97,"*op?ional*")=1,"-ij","")))</f>
        <v>L061.24.05.C8</v>
      </c>
      <c r="C99" s="490"/>
      <c r="D99" s="491"/>
      <c r="E99" s="276">
        <v>2</v>
      </c>
      <c r="F99" s="277" t="s">
        <v>58</v>
      </c>
      <c r="G99" s="278">
        <v>28</v>
      </c>
      <c r="H99" s="279">
        <v>0</v>
      </c>
      <c r="I99" s="279">
        <v>0</v>
      </c>
      <c r="J99" s="280">
        <v>0</v>
      </c>
      <c r="K99" s="275"/>
      <c r="L99" s="277" t="s">
        <v>85</v>
      </c>
      <c r="M99" s="275">
        <v>22</v>
      </c>
      <c r="N99" s="489" t="str">
        <f>IF(ISBLANK(N97),"",CONCATENATE($E$12,$F$12,".",$G$12,".","0",RIGHT($N$75,1),".",RIGHT(X99,1),$A97,IF(COUNTIFS(N97,"*op?ional*")=1,"-ij","")))</f>
        <v>L061.24.06.U8-ij</v>
      </c>
      <c r="O99" s="490"/>
      <c r="P99" s="491"/>
      <c r="Q99" s="276">
        <v>3</v>
      </c>
      <c r="R99" s="277" t="s">
        <v>58</v>
      </c>
      <c r="S99" s="278">
        <v>28</v>
      </c>
      <c r="T99" s="279">
        <v>14</v>
      </c>
      <c r="U99" s="279">
        <v>0</v>
      </c>
      <c r="V99" s="280">
        <v>0</v>
      </c>
      <c r="W99" s="275"/>
      <c r="X99" s="277" t="s">
        <v>68</v>
      </c>
      <c r="Y99" s="275">
        <v>33</v>
      </c>
      <c r="Z99" s="489" t="str">
        <f>IF(ISBLANK(Z97),"",CONCATENATE($E$12,$F$12,".",$G$12,".","0",RIGHT($Z$75,1),".",RIGHT(AJ99,1),$A97,IF(COUNTIFS(Z97,"*op?ional*")=1,"-ij","")))</f>
        <v>L061.24.07.S8-ij</v>
      </c>
      <c r="AA99" s="490"/>
      <c r="AB99" s="491"/>
      <c r="AC99" s="276">
        <v>2</v>
      </c>
      <c r="AD99" s="277" t="s">
        <v>58</v>
      </c>
      <c r="AE99" s="278">
        <v>28</v>
      </c>
      <c r="AF99" s="279">
        <v>0</v>
      </c>
      <c r="AG99" s="279">
        <v>0</v>
      </c>
      <c r="AH99" s="280">
        <v>0</v>
      </c>
      <c r="AI99" s="275"/>
      <c r="AJ99" s="277" t="s">
        <v>52</v>
      </c>
      <c r="AK99" s="275">
        <v>22</v>
      </c>
      <c r="AL99" s="489" t="str">
        <f>IF(ISBLANK(AL97), "",CONCATENATE($E$12,$F$12,".",$G$12,".","0",RIGHT($AL$75,1),".",RIGHT(AV99,1),$A97,IF(COUNTIFS(AL97,"*op?ional*")=1,"-ij","")))</f>
        <v>L061.24.08.C8-ij</v>
      </c>
      <c r="AM99" s="490"/>
      <c r="AN99" s="491"/>
      <c r="AO99" s="276">
        <v>3</v>
      </c>
      <c r="AP99" s="277" t="s">
        <v>58</v>
      </c>
      <c r="AQ99" s="278">
        <v>28</v>
      </c>
      <c r="AR99" s="279">
        <v>14</v>
      </c>
      <c r="AS99" s="279">
        <v>0</v>
      </c>
      <c r="AT99" s="340">
        <v>0</v>
      </c>
      <c r="AU99" s="341"/>
      <c r="AV99" s="277" t="s">
        <v>85</v>
      </c>
      <c r="AW99" s="275">
        <v>33</v>
      </c>
    </row>
    <row r="100" spans="1:49" s="49" customFormat="1" ht="21" customHeight="1" thickTop="1" x14ac:dyDescent="0.25">
      <c r="A100" s="396" t="s">
        <v>90</v>
      </c>
      <c r="B100" s="480" t="s">
        <v>148</v>
      </c>
      <c r="C100" s="481"/>
      <c r="D100" s="481"/>
      <c r="E100" s="481"/>
      <c r="F100" s="481"/>
      <c r="G100" s="481"/>
      <c r="H100" s="481"/>
      <c r="I100" s="481"/>
      <c r="J100" s="481"/>
      <c r="K100" s="481"/>
      <c r="L100" s="481"/>
      <c r="M100" s="482"/>
      <c r="N100" s="480" t="s">
        <v>149</v>
      </c>
      <c r="O100" s="481"/>
      <c r="P100" s="481"/>
      <c r="Q100" s="481"/>
      <c r="R100" s="481"/>
      <c r="S100" s="481"/>
      <c r="T100" s="481"/>
      <c r="U100" s="481"/>
      <c r="V100" s="481"/>
      <c r="W100" s="481"/>
      <c r="X100" s="481"/>
      <c r="Y100" s="482"/>
      <c r="Z100" s="455" t="s">
        <v>150</v>
      </c>
      <c r="AA100" s="456"/>
      <c r="AB100" s="456"/>
      <c r="AC100" s="456"/>
      <c r="AD100" s="456"/>
      <c r="AE100" s="456"/>
      <c r="AF100" s="456"/>
      <c r="AG100" s="456"/>
      <c r="AH100" s="456"/>
      <c r="AI100" s="456"/>
      <c r="AJ100" s="456"/>
      <c r="AK100" s="457"/>
      <c r="AL100" s="455" t="s">
        <v>151</v>
      </c>
      <c r="AM100" s="456"/>
      <c r="AN100" s="456"/>
      <c r="AO100" s="456"/>
      <c r="AP100" s="456"/>
      <c r="AQ100" s="456"/>
      <c r="AR100" s="456"/>
      <c r="AS100" s="456"/>
      <c r="AT100" s="456"/>
      <c r="AU100" s="456"/>
      <c r="AV100" s="456"/>
      <c r="AW100" s="457"/>
    </row>
    <row r="101" spans="1:49" s="49" customFormat="1" ht="21" customHeight="1" x14ac:dyDescent="0.25">
      <c r="A101" s="397"/>
      <c r="B101" s="483"/>
      <c r="C101" s="484"/>
      <c r="D101" s="484"/>
      <c r="E101" s="484"/>
      <c r="F101" s="484"/>
      <c r="G101" s="484"/>
      <c r="H101" s="484"/>
      <c r="I101" s="484"/>
      <c r="J101" s="484"/>
      <c r="K101" s="484"/>
      <c r="L101" s="484"/>
      <c r="M101" s="485"/>
      <c r="N101" s="483"/>
      <c r="O101" s="484"/>
      <c r="P101" s="484"/>
      <c r="Q101" s="484"/>
      <c r="R101" s="484"/>
      <c r="S101" s="484"/>
      <c r="T101" s="484"/>
      <c r="U101" s="484"/>
      <c r="V101" s="484"/>
      <c r="W101" s="484"/>
      <c r="X101" s="484"/>
      <c r="Y101" s="485"/>
      <c r="Z101" s="458"/>
      <c r="AA101" s="459"/>
      <c r="AB101" s="459"/>
      <c r="AC101" s="459"/>
      <c r="AD101" s="459"/>
      <c r="AE101" s="459"/>
      <c r="AF101" s="459"/>
      <c r="AG101" s="459"/>
      <c r="AH101" s="459"/>
      <c r="AI101" s="459"/>
      <c r="AJ101" s="459"/>
      <c r="AK101" s="460"/>
      <c r="AL101" s="458"/>
      <c r="AM101" s="459"/>
      <c r="AN101" s="459"/>
      <c r="AO101" s="459"/>
      <c r="AP101" s="459"/>
      <c r="AQ101" s="459"/>
      <c r="AR101" s="459"/>
      <c r="AS101" s="459"/>
      <c r="AT101" s="459"/>
      <c r="AU101" s="459"/>
      <c r="AV101" s="459"/>
      <c r="AW101" s="460"/>
    </row>
    <row r="102" spans="1:49" s="49" customFormat="1" ht="21" customHeight="1" thickBot="1" x14ac:dyDescent="0.3">
      <c r="A102" s="398"/>
      <c r="B102" s="489" t="str">
        <f>IF(ISBLANK(B100),"",CONCATENATE($E$12,$F$12,".",$G$12,".","0",RIGHT($B$75,1),".",RIGHT(L102,1),$A100,IF(COUNTIFS(B100,"*op?ional*")=1,"-ij","")))</f>
        <v>L061.24.05.C9-ij</v>
      </c>
      <c r="C102" s="490"/>
      <c r="D102" s="491"/>
      <c r="E102" s="276">
        <v>2</v>
      </c>
      <c r="F102" s="277" t="s">
        <v>58</v>
      </c>
      <c r="G102" s="278">
        <v>14</v>
      </c>
      <c r="H102" s="279">
        <v>0</v>
      </c>
      <c r="I102" s="279">
        <v>0</v>
      </c>
      <c r="J102" s="280">
        <v>0</v>
      </c>
      <c r="K102" s="275"/>
      <c r="L102" s="277" t="s">
        <v>85</v>
      </c>
      <c r="M102" s="275">
        <v>36</v>
      </c>
      <c r="N102" s="489" t="str">
        <f>IF(ISBLANK(N100),"",CONCATENATE($E$12,$F$12,".",$G$12,".","0",RIGHT($N$75,1),".",RIGHT(X102,1),$A100,IF(COUNTIFS(N100,"*op?ional*")=1,"-ij","")))</f>
        <v>L061.24.06.D9</v>
      </c>
      <c r="O102" s="490"/>
      <c r="P102" s="491"/>
      <c r="Q102" s="276">
        <v>2</v>
      </c>
      <c r="R102" s="277" t="s">
        <v>99</v>
      </c>
      <c r="S102" s="278">
        <v>0</v>
      </c>
      <c r="T102" s="279">
        <v>0</v>
      </c>
      <c r="U102" s="279">
        <v>0</v>
      </c>
      <c r="V102" s="280">
        <v>0</v>
      </c>
      <c r="W102" s="275">
        <v>50</v>
      </c>
      <c r="X102" s="277" t="s">
        <v>74</v>
      </c>
      <c r="Y102" s="275">
        <v>0</v>
      </c>
      <c r="Z102" s="489" t="str">
        <f>IF(ISBLANK(Z100),"",CONCATENATE($E$12,$F$12,".",$G$12,".","0",RIGHT($Z$75,1),".",RIGHT(AJ102,1),$A100,IF(COUNTIFS(Z100,"*op?ional*")=1,"-ij","")))</f>
        <v>L061.24.07.S9-ij</v>
      </c>
      <c r="AA102" s="490"/>
      <c r="AB102" s="491"/>
      <c r="AC102" s="276">
        <v>3</v>
      </c>
      <c r="AD102" s="277" t="s">
        <v>58</v>
      </c>
      <c r="AE102" s="278">
        <v>28</v>
      </c>
      <c r="AF102" s="279">
        <v>14</v>
      </c>
      <c r="AG102" s="279">
        <v>0</v>
      </c>
      <c r="AH102" s="340">
        <v>0</v>
      </c>
      <c r="AI102" s="341"/>
      <c r="AJ102" s="277" t="s">
        <v>52</v>
      </c>
      <c r="AK102" s="275">
        <v>33</v>
      </c>
      <c r="AL102" s="489" t="str">
        <f>IF(ISBLANK(AL100), "",CONCATENATE($E$12,$F$12,".",$G$12,".","0",RIGHT($AL$75,1),".",RIGHT(AV102,1),$A100,IF(COUNTIFS(AL100,"*op?ional*")=1,"-ij","")))</f>
        <v>L061.24.08.D9</v>
      </c>
      <c r="AM102" s="490"/>
      <c r="AN102" s="491"/>
      <c r="AO102" s="276">
        <v>2</v>
      </c>
      <c r="AP102" s="277" t="s">
        <v>99</v>
      </c>
      <c r="AQ102" s="278">
        <v>0</v>
      </c>
      <c r="AR102" s="279">
        <v>0</v>
      </c>
      <c r="AS102" s="279">
        <v>0</v>
      </c>
      <c r="AT102" s="280">
        <v>0</v>
      </c>
      <c r="AU102" s="275">
        <v>50</v>
      </c>
      <c r="AV102" s="277" t="s">
        <v>74</v>
      </c>
      <c r="AW102" s="275">
        <v>0</v>
      </c>
    </row>
    <row r="103" spans="1:49" s="49" customFormat="1" ht="21" customHeight="1" thickTop="1" x14ac:dyDescent="0.25">
      <c r="A103" s="396" t="s">
        <v>95</v>
      </c>
      <c r="B103" s="480" t="s">
        <v>141</v>
      </c>
      <c r="C103" s="481"/>
      <c r="D103" s="481"/>
      <c r="E103" s="481"/>
      <c r="F103" s="481"/>
      <c r="G103" s="481"/>
      <c r="H103" s="481"/>
      <c r="I103" s="481"/>
      <c r="J103" s="481"/>
      <c r="K103" s="481"/>
      <c r="L103" s="481"/>
      <c r="M103" s="482"/>
      <c r="N103" s="480" t="s">
        <v>152</v>
      </c>
      <c r="O103" s="481"/>
      <c r="P103" s="481"/>
      <c r="Q103" s="481"/>
      <c r="R103" s="481"/>
      <c r="S103" s="481"/>
      <c r="T103" s="481"/>
      <c r="U103" s="481"/>
      <c r="V103" s="481"/>
      <c r="W103" s="481"/>
      <c r="X103" s="481"/>
      <c r="Y103" s="482"/>
      <c r="Z103" s="480"/>
      <c r="AA103" s="481"/>
      <c r="AB103" s="481"/>
      <c r="AC103" s="481"/>
      <c r="AD103" s="481"/>
      <c r="AE103" s="481"/>
      <c r="AF103" s="481"/>
      <c r="AG103" s="481"/>
      <c r="AH103" s="481"/>
      <c r="AI103" s="481"/>
      <c r="AJ103" s="481"/>
      <c r="AK103" s="482"/>
      <c r="AL103" s="455" t="s">
        <v>153</v>
      </c>
      <c r="AM103" s="456"/>
      <c r="AN103" s="456"/>
      <c r="AO103" s="456"/>
      <c r="AP103" s="456"/>
      <c r="AQ103" s="456"/>
      <c r="AR103" s="456"/>
      <c r="AS103" s="456"/>
      <c r="AT103" s="456"/>
      <c r="AU103" s="456"/>
      <c r="AV103" s="456"/>
      <c r="AW103" s="457"/>
    </row>
    <row r="104" spans="1:49" s="49" customFormat="1" ht="21" customHeight="1" x14ac:dyDescent="0.25">
      <c r="A104" s="397"/>
      <c r="B104" s="483"/>
      <c r="C104" s="484"/>
      <c r="D104" s="484"/>
      <c r="E104" s="484"/>
      <c r="F104" s="484"/>
      <c r="G104" s="484"/>
      <c r="H104" s="484"/>
      <c r="I104" s="484"/>
      <c r="J104" s="484"/>
      <c r="K104" s="484"/>
      <c r="L104" s="484"/>
      <c r="M104" s="485"/>
      <c r="N104" s="483"/>
      <c r="O104" s="484"/>
      <c r="P104" s="484"/>
      <c r="Q104" s="484"/>
      <c r="R104" s="484"/>
      <c r="S104" s="484"/>
      <c r="T104" s="484"/>
      <c r="U104" s="484"/>
      <c r="V104" s="484"/>
      <c r="W104" s="484"/>
      <c r="X104" s="484"/>
      <c r="Y104" s="485"/>
      <c r="Z104" s="483"/>
      <c r="AA104" s="484"/>
      <c r="AB104" s="484"/>
      <c r="AC104" s="484"/>
      <c r="AD104" s="484"/>
      <c r="AE104" s="484"/>
      <c r="AF104" s="484"/>
      <c r="AG104" s="484"/>
      <c r="AH104" s="484"/>
      <c r="AI104" s="484"/>
      <c r="AJ104" s="484"/>
      <c r="AK104" s="485"/>
      <c r="AL104" s="458"/>
      <c r="AM104" s="459"/>
      <c r="AN104" s="459"/>
      <c r="AO104" s="459"/>
      <c r="AP104" s="459"/>
      <c r="AQ104" s="459"/>
      <c r="AR104" s="459"/>
      <c r="AS104" s="459"/>
      <c r="AT104" s="459"/>
      <c r="AU104" s="459"/>
      <c r="AV104" s="459"/>
      <c r="AW104" s="460"/>
    </row>
    <row r="105" spans="1:49" s="49" customFormat="1" ht="21" customHeight="1" thickBot="1" x14ac:dyDescent="0.3">
      <c r="A105" s="398"/>
      <c r="B105" s="486" t="str">
        <f>IF(ISBLANK(B103),"",CONCATENATE($E$12,$F$12,".",$G$12,".","0",RIGHT($B$75,1),".",RIGHT(L105,1),$A103,IF(COUNTIFS(B103,"*op?ional*")=1,"-ij","")))</f>
        <v>L061.24.05.U10</v>
      </c>
      <c r="C105" s="487"/>
      <c r="D105" s="488"/>
      <c r="E105" s="276">
        <v>1</v>
      </c>
      <c r="F105" s="277" t="s">
        <v>58</v>
      </c>
      <c r="G105" s="278">
        <v>14</v>
      </c>
      <c r="H105" s="279">
        <v>0</v>
      </c>
      <c r="I105" s="279">
        <v>0</v>
      </c>
      <c r="J105" s="280">
        <v>0</v>
      </c>
      <c r="K105" s="275"/>
      <c r="L105" s="277" t="s">
        <v>68</v>
      </c>
      <c r="M105" s="275">
        <v>11</v>
      </c>
      <c r="N105" s="486" t="str">
        <f>IF(ISBLANK(N103),"",CONCATENATE($E$12,$F$12,".",$G$12,".","0",RIGHT($N$75,1),".",RIGHT(X105,1),$A103,IF(COUNTIFS(N103,"*op?ional*")=1,"-ij","")))</f>
        <v>L061.24.06.F10</v>
      </c>
      <c r="O105" s="487"/>
      <c r="P105" s="488"/>
      <c r="Q105" s="276">
        <v>1</v>
      </c>
      <c r="R105" s="277" t="s">
        <v>58</v>
      </c>
      <c r="S105" s="278">
        <v>0</v>
      </c>
      <c r="T105" s="279">
        <v>0</v>
      </c>
      <c r="U105" s="279">
        <v>0</v>
      </c>
      <c r="V105" s="280">
        <v>0</v>
      </c>
      <c r="W105" s="275">
        <v>0</v>
      </c>
      <c r="X105" s="277" t="s">
        <v>59</v>
      </c>
      <c r="Y105" s="275">
        <v>25</v>
      </c>
      <c r="Z105" s="486" t="str">
        <f>IF(ISBLANK(Z103),"",CONCATENATE($E$12,$F$12,".",$G$12,".","0",RIGHT($Z$75,1),".",RIGHT(AJ105,1),$A103,IF(COUNTIFS(Z103,"*op?ional*")=1,"-ij","")))</f>
        <v/>
      </c>
      <c r="AA105" s="487"/>
      <c r="AB105" s="488"/>
      <c r="AC105" s="276"/>
      <c r="AD105" s="277"/>
      <c r="AE105" s="278"/>
      <c r="AF105" s="279"/>
      <c r="AG105" s="279"/>
      <c r="AH105" s="280"/>
      <c r="AI105" s="275"/>
      <c r="AJ105" s="277"/>
      <c r="AK105" s="275"/>
      <c r="AL105" s="486" t="str">
        <f>IF(ISBLANK(AL103), "",CONCATENATE($E$12,$F$12,".",$G$12,".","0",RIGHT($AL$75,1),".",RIGHT(AV105,1),$A103,IF(COUNTIFS(AL103,"*op?ional*")=1,"-ij","")))</f>
        <v>L061.24.08.F10</v>
      </c>
      <c r="AM105" s="487"/>
      <c r="AN105" s="488"/>
      <c r="AO105" s="276">
        <v>1</v>
      </c>
      <c r="AP105" s="277" t="s">
        <v>58</v>
      </c>
      <c r="AQ105" s="278">
        <v>0</v>
      </c>
      <c r="AR105" s="279">
        <v>0</v>
      </c>
      <c r="AS105" s="279">
        <v>0</v>
      </c>
      <c r="AT105" s="280">
        <v>0</v>
      </c>
      <c r="AU105" s="275"/>
      <c r="AV105" s="277" t="s">
        <v>59</v>
      </c>
      <c r="AW105" s="275">
        <v>25</v>
      </c>
    </row>
    <row r="106" spans="1:49" s="64" customFormat="1" ht="21" customHeight="1" thickTop="1" x14ac:dyDescent="0.2">
      <c r="A106" s="396" t="s">
        <v>100</v>
      </c>
      <c r="B106" s="408" t="s">
        <v>154</v>
      </c>
      <c r="C106" s="409"/>
      <c r="D106" s="409"/>
      <c r="E106" s="409"/>
      <c r="F106" s="409"/>
      <c r="G106" s="409"/>
      <c r="H106" s="409"/>
      <c r="I106" s="409"/>
      <c r="J106" s="409"/>
      <c r="K106" s="409"/>
      <c r="L106" s="409"/>
      <c r="M106" s="410"/>
      <c r="N106" s="501" t="s">
        <v>104</v>
      </c>
      <c r="O106" s="502"/>
      <c r="P106" s="502"/>
      <c r="Q106" s="502"/>
      <c r="R106" s="502"/>
      <c r="S106" s="502"/>
      <c r="T106" s="502"/>
      <c r="U106" s="502"/>
      <c r="V106" s="502"/>
      <c r="W106" s="502"/>
      <c r="X106" s="502"/>
      <c r="Y106" s="503"/>
      <c r="Z106" s="471"/>
      <c r="AA106" s="472"/>
      <c r="AB106" s="472"/>
      <c r="AC106" s="472"/>
      <c r="AD106" s="472"/>
      <c r="AE106" s="472"/>
      <c r="AF106" s="472"/>
      <c r="AG106" s="472"/>
      <c r="AH106" s="472"/>
      <c r="AI106" s="472"/>
      <c r="AJ106" s="472"/>
      <c r="AK106" s="473"/>
      <c r="AL106" s="408" t="s">
        <v>104</v>
      </c>
      <c r="AM106" s="409"/>
      <c r="AN106" s="409"/>
      <c r="AO106" s="409"/>
      <c r="AP106" s="409"/>
      <c r="AQ106" s="409"/>
      <c r="AR106" s="409"/>
      <c r="AS106" s="409"/>
      <c r="AT106" s="409"/>
      <c r="AU106" s="409"/>
      <c r="AV106" s="409"/>
      <c r="AW106" s="410"/>
    </row>
    <row r="107" spans="1:49" s="64" customFormat="1" ht="21" customHeight="1" x14ac:dyDescent="0.2">
      <c r="A107" s="397"/>
      <c r="B107" s="411"/>
      <c r="C107" s="412"/>
      <c r="D107" s="412"/>
      <c r="E107" s="412"/>
      <c r="F107" s="412"/>
      <c r="G107" s="412"/>
      <c r="H107" s="412"/>
      <c r="I107" s="412"/>
      <c r="J107" s="412"/>
      <c r="K107" s="412"/>
      <c r="L107" s="412"/>
      <c r="M107" s="413"/>
      <c r="N107" s="504"/>
      <c r="O107" s="505"/>
      <c r="P107" s="505"/>
      <c r="Q107" s="505"/>
      <c r="R107" s="505"/>
      <c r="S107" s="505"/>
      <c r="T107" s="505"/>
      <c r="U107" s="505"/>
      <c r="V107" s="505"/>
      <c r="W107" s="505"/>
      <c r="X107" s="505"/>
      <c r="Y107" s="506"/>
      <c r="Z107" s="474"/>
      <c r="AA107" s="475"/>
      <c r="AB107" s="475"/>
      <c r="AC107" s="475"/>
      <c r="AD107" s="475"/>
      <c r="AE107" s="475"/>
      <c r="AF107" s="475"/>
      <c r="AG107" s="475"/>
      <c r="AH107" s="475"/>
      <c r="AI107" s="475"/>
      <c r="AJ107" s="475"/>
      <c r="AK107" s="476"/>
      <c r="AL107" s="411"/>
      <c r="AM107" s="412"/>
      <c r="AN107" s="412"/>
      <c r="AO107" s="412"/>
      <c r="AP107" s="412"/>
      <c r="AQ107" s="412"/>
      <c r="AR107" s="412"/>
      <c r="AS107" s="412"/>
      <c r="AT107" s="412"/>
      <c r="AU107" s="412"/>
      <c r="AV107" s="412"/>
      <c r="AW107" s="413"/>
    </row>
    <row r="108" spans="1:49" s="49" customFormat="1" ht="21" customHeight="1" thickBot="1" x14ac:dyDescent="0.3">
      <c r="A108" s="398"/>
      <c r="B108" s="477" t="str">
        <f>IF(ISBLANK(B106),"",CONCATENATE($E$12,$F$12,".",$G$12,".","0",RIGHT($B$75,1),".",RIGHT(L108,1),$A$106,"-ij"))</f>
        <v>L061.24.05.f11-ij</v>
      </c>
      <c r="C108" s="478"/>
      <c r="D108" s="479"/>
      <c r="E108" s="226"/>
      <c r="F108" s="224"/>
      <c r="G108" s="227"/>
      <c r="H108" s="228"/>
      <c r="I108" s="228"/>
      <c r="J108" s="229"/>
      <c r="K108" s="225"/>
      <c r="L108" s="225" t="s">
        <v>105</v>
      </c>
      <c r="M108" s="225"/>
      <c r="N108" s="477" t="str">
        <f>IF(ISBLANK(N106),"",CONCATENATE($E$12,$F$12,".",$G$12,".","0",RIGHT($N$75,1),".",RIGHT(X108,1),$A$106,"-ij"))</f>
        <v>L061.24.06.f11-ij</v>
      </c>
      <c r="O108" s="478"/>
      <c r="P108" s="479"/>
      <c r="Q108" s="226"/>
      <c r="R108" s="224"/>
      <c r="S108" s="227"/>
      <c r="T108" s="228"/>
      <c r="U108" s="228"/>
      <c r="V108" s="229"/>
      <c r="W108" s="225"/>
      <c r="X108" s="224" t="s">
        <v>105</v>
      </c>
      <c r="Y108" s="225"/>
      <c r="Z108" s="477" t="str">
        <f>IF(ISBLANK(Z106),"",CONCATENATE($E$12,$F$12,".",$G$12,".","0",RIGHT($Z$75,1),".",RIGHT(AJ108,1),$A$106,"-ij"))</f>
        <v/>
      </c>
      <c r="AA108" s="478"/>
      <c r="AB108" s="479"/>
      <c r="AC108" s="226"/>
      <c r="AD108" s="224"/>
      <c r="AE108" s="227"/>
      <c r="AF108" s="228"/>
      <c r="AG108" s="228"/>
      <c r="AH108" s="229"/>
      <c r="AI108" s="225"/>
      <c r="AJ108" s="224"/>
      <c r="AK108" s="225"/>
      <c r="AL108" s="477" t="str">
        <f>IF(ISBLANK(AL106),"",CONCATENATE($E$12,$F$12,".",$G$12,".","0",RIGHT($AL$75,1),".",RIGHT(AV108,1),$A$106,"-ij"))</f>
        <v>L061.24.08.f11-ij</v>
      </c>
      <c r="AM108" s="478"/>
      <c r="AN108" s="479"/>
      <c r="AO108" s="226"/>
      <c r="AP108" s="224"/>
      <c r="AQ108" s="227"/>
      <c r="AR108" s="228"/>
      <c r="AS108" s="228"/>
      <c r="AT108" s="229"/>
      <c r="AU108" s="225"/>
      <c r="AV108" s="224" t="s">
        <v>105</v>
      </c>
      <c r="AW108" s="225"/>
    </row>
    <row r="109" spans="1:49" s="47" customFormat="1" ht="21" customHeight="1" thickTop="1" x14ac:dyDescent="0.2">
      <c r="A109" s="432" t="s">
        <v>106</v>
      </c>
      <c r="B109" s="434" t="s">
        <v>109</v>
      </c>
      <c r="C109" s="435"/>
      <c r="D109" s="51"/>
      <c r="E109" s="436">
        <f>SUM(G78:J78,G81:J81,G84:J84,G87:J87,G90:J90,G93:J93,G96:J96,G99:J99,G102:J102,G105:J105)</f>
        <v>406</v>
      </c>
      <c r="F109" s="437"/>
      <c r="G109" s="438" t="s">
        <v>108</v>
      </c>
      <c r="H109" s="439"/>
      <c r="I109" s="439"/>
      <c r="J109" s="440"/>
      <c r="K109" s="441">
        <f>SUM(M78,M81,M84,M87,M90,M93,M96,M99,M102,M105)</f>
        <v>344</v>
      </c>
      <c r="L109" s="436"/>
      <c r="M109" s="437"/>
      <c r="N109" s="434" t="s">
        <v>109</v>
      </c>
      <c r="O109" s="435"/>
      <c r="P109" s="51"/>
      <c r="Q109" s="436">
        <f>SUM(S78:V78,S81:V81,S84:V84,S87:V87,S90:V90,S93:V93,S96:V96,S99:V99,S102:V102,S105:V105)</f>
        <v>378</v>
      </c>
      <c r="R109" s="437"/>
      <c r="S109" s="438" t="s">
        <v>108</v>
      </c>
      <c r="T109" s="439"/>
      <c r="U109" s="439"/>
      <c r="V109" s="440"/>
      <c r="W109" s="441">
        <f>SUM(Y78,Y81,Y84,Y87,Y90,Y93,Y96,Y99,Y102,Y105)</f>
        <v>322</v>
      </c>
      <c r="X109" s="436"/>
      <c r="Y109" s="437"/>
      <c r="Z109" s="434" t="s">
        <v>109</v>
      </c>
      <c r="AA109" s="435"/>
      <c r="AB109" s="51"/>
      <c r="AC109" s="436">
        <f>SUM(AE78:AH78,AE81:AH81,AE84:AH84,AE87:AH87,AE90:AH90,AE93:AH93,AE96:AH96,AE99:AH99,AE102:AH102,AE105:AH105)</f>
        <v>392</v>
      </c>
      <c r="AD109" s="437"/>
      <c r="AE109" s="438" t="s">
        <v>108</v>
      </c>
      <c r="AF109" s="439"/>
      <c r="AG109" s="439"/>
      <c r="AH109" s="440"/>
      <c r="AI109" s="441">
        <f>SUM(AK78,AK81,AK84,AK87,AK90,AK93,AK96,AK99,AK102,AK105)</f>
        <v>358</v>
      </c>
      <c r="AJ109" s="436"/>
      <c r="AK109" s="437"/>
      <c r="AL109" s="434" t="s">
        <v>109</v>
      </c>
      <c r="AM109" s="435"/>
      <c r="AN109" s="51"/>
      <c r="AO109" s="464">
        <f>SUM(AQ78:AT78,AQ81:AT81,AQ84:AT84,AQ87:AT87,AQ90:AT90,AQ93:AT93,AQ96:AT96,AQ99:AT99,AQ102:AT102,AQ105:AT105)</f>
        <v>378</v>
      </c>
      <c r="AP109" s="437"/>
      <c r="AQ109" s="438" t="s">
        <v>108</v>
      </c>
      <c r="AR109" s="439"/>
      <c r="AS109" s="439"/>
      <c r="AT109" s="440"/>
      <c r="AU109" s="441">
        <f>SUM(AW78,AW81,AW84,AW87,AW90,AW93,AW96,AW99,AW102,AW105)</f>
        <v>322</v>
      </c>
      <c r="AV109" s="436"/>
      <c r="AW109" s="437"/>
    </row>
    <row r="110" spans="1:49" s="47" customFormat="1" ht="21" customHeight="1" thickBot="1" x14ac:dyDescent="0.25">
      <c r="A110" s="433"/>
      <c r="B110" s="427" t="s">
        <v>110</v>
      </c>
      <c r="C110" s="428"/>
      <c r="D110" s="54"/>
      <c r="E110" s="469">
        <f>SUM(E78,E81,E84,E87,E90,E93,E96,E99,E102,E105)</f>
        <v>30</v>
      </c>
      <c r="F110" s="470"/>
      <c r="G110" s="427" t="s">
        <v>111</v>
      </c>
      <c r="H110" s="428"/>
      <c r="I110" s="428"/>
      <c r="J110" s="429"/>
      <c r="K110" s="427" t="str">
        <f>BD544</f>
        <v>7E,0V,2C</v>
      </c>
      <c r="L110" s="428"/>
      <c r="M110" s="429"/>
      <c r="N110" s="427" t="s">
        <v>110</v>
      </c>
      <c r="O110" s="428"/>
      <c r="P110" s="54"/>
      <c r="Q110" s="469">
        <f>SUM(Q78,Q81,Q84,Q87,Q90,Q93,Q96,Q99,Q102,Q105)</f>
        <v>30</v>
      </c>
      <c r="R110" s="470"/>
      <c r="S110" s="427" t="s">
        <v>111</v>
      </c>
      <c r="T110" s="428"/>
      <c r="U110" s="428"/>
      <c r="V110" s="429"/>
      <c r="W110" s="427" t="str">
        <f>BD545</f>
        <v>6E,0V,3C</v>
      </c>
      <c r="X110" s="428"/>
      <c r="Y110" s="429"/>
      <c r="Z110" s="427" t="s">
        <v>110</v>
      </c>
      <c r="AA110" s="428"/>
      <c r="AB110" s="54"/>
      <c r="AC110" s="469">
        <f>SUM(AC78,AC81,AC84,AC87,AC90,AC93,AC96,AC99,AC102,AC105)</f>
        <v>30</v>
      </c>
      <c r="AD110" s="470"/>
      <c r="AE110" s="427" t="s">
        <v>111</v>
      </c>
      <c r="AF110" s="428"/>
      <c r="AG110" s="428"/>
      <c r="AH110" s="429"/>
      <c r="AI110" s="427" t="str">
        <f>BD546</f>
        <v>6E,0V,1C</v>
      </c>
      <c r="AJ110" s="428"/>
      <c r="AK110" s="429"/>
      <c r="AL110" s="427" t="s">
        <v>110</v>
      </c>
      <c r="AM110" s="428"/>
      <c r="AN110" s="54"/>
      <c r="AO110" s="469">
        <f>SUM(AO78,AO81,AO84,AO87,AO90,AO93,AO96,AO99,AO102,AO105)</f>
        <v>30</v>
      </c>
      <c r="AP110" s="470"/>
      <c r="AQ110" s="427" t="s">
        <v>111</v>
      </c>
      <c r="AR110" s="428"/>
      <c r="AS110" s="428"/>
      <c r="AT110" s="429"/>
      <c r="AU110" s="427" t="str">
        <f>BD547</f>
        <v>6E,0V,2C</v>
      </c>
      <c r="AV110" s="428"/>
      <c r="AW110" s="429"/>
    </row>
    <row r="111" spans="1:49" s="47" customFormat="1" ht="21" customHeight="1" thickTop="1" x14ac:dyDescent="0.2">
      <c r="A111" s="432" t="s">
        <v>112</v>
      </c>
      <c r="B111" s="434" t="s">
        <v>109</v>
      </c>
      <c r="C111" s="435"/>
      <c r="D111" s="55"/>
      <c r="E111" s="436">
        <f>SUM(G112:J112)</f>
        <v>29</v>
      </c>
      <c r="F111" s="437"/>
      <c r="G111" s="56"/>
      <c r="H111" s="52"/>
      <c r="I111" s="52"/>
      <c r="J111" s="52"/>
      <c r="K111" s="52"/>
      <c r="L111" s="52"/>
      <c r="M111" s="61"/>
      <c r="N111" s="434" t="s">
        <v>109</v>
      </c>
      <c r="O111" s="435"/>
      <c r="P111" s="55"/>
      <c r="Q111" s="464">
        <f>SUM(S112:V112)</f>
        <v>27</v>
      </c>
      <c r="R111" s="465"/>
      <c r="S111" s="56"/>
      <c r="T111" s="52"/>
      <c r="U111" s="52"/>
      <c r="V111" s="52"/>
      <c r="W111" s="52"/>
      <c r="X111" s="52"/>
      <c r="Y111" s="61"/>
      <c r="Z111" s="434" t="s">
        <v>109</v>
      </c>
      <c r="AA111" s="435"/>
      <c r="AB111" s="55"/>
      <c r="AC111" s="436">
        <f>SUM(AE112:AH112)</f>
        <v>28</v>
      </c>
      <c r="AD111" s="437"/>
      <c r="AE111" s="56"/>
      <c r="AF111" s="52"/>
      <c r="AG111" s="52"/>
      <c r="AH111" s="52"/>
      <c r="AI111" s="52"/>
      <c r="AJ111" s="52"/>
      <c r="AK111" s="61"/>
      <c r="AL111" s="434" t="s">
        <v>109</v>
      </c>
      <c r="AM111" s="435"/>
      <c r="AN111" s="55"/>
      <c r="AO111" s="464">
        <f>SUM(AQ112:AT112)</f>
        <v>27</v>
      </c>
      <c r="AP111" s="465"/>
      <c r="AQ111" s="56"/>
      <c r="AR111" s="52"/>
      <c r="AS111" s="52"/>
      <c r="AT111" s="52"/>
      <c r="AU111" s="52"/>
      <c r="AV111" s="52"/>
      <c r="AW111" s="61"/>
    </row>
    <row r="112" spans="1:49" s="47" customFormat="1" ht="21" customHeight="1" thickBot="1" x14ac:dyDescent="0.25">
      <c r="A112" s="433"/>
      <c r="B112" s="427" t="s">
        <v>113</v>
      </c>
      <c r="C112" s="428"/>
      <c r="D112" s="53"/>
      <c r="E112" s="53"/>
      <c r="F112" s="57"/>
      <c r="G112" s="58">
        <f>(G75+G78+G81+G84+G87+G90+G93+G96+G99+G102+G105)/14</f>
        <v>16</v>
      </c>
      <c r="H112" s="58">
        <f>(H75+H78+H81+H84+H87+H90+H93+H96+H99+H102+H105)/14</f>
        <v>3</v>
      </c>
      <c r="I112" s="58">
        <f>(I75+I78+I81+I84+I87+I90+I93+I96+I99+I102+I105)/14</f>
        <v>2</v>
      </c>
      <c r="J112" s="58">
        <f>(J75+J78+J81+J84+J87+J90+J93+J96+J99+J102+J105)/14</f>
        <v>8</v>
      </c>
      <c r="K112" s="446" t="s">
        <v>114</v>
      </c>
      <c r="L112" s="428"/>
      <c r="M112" s="429"/>
      <c r="N112" s="427" t="s">
        <v>113</v>
      </c>
      <c r="O112" s="428"/>
      <c r="P112" s="53"/>
      <c r="Q112" s="53"/>
      <c r="R112" s="57"/>
      <c r="S112" s="58">
        <f>(S75+S78+S81+S84+S87+S90+S93+S96+S99+S102+S105)/14</f>
        <v>13</v>
      </c>
      <c r="T112" s="58">
        <f>(T75+T78+T81+T84+T87+T90+T93+T96+T99+T102+T105)/14</f>
        <v>6</v>
      </c>
      <c r="U112" s="58">
        <f>(U75+U78+U81+U84+U87+U90+U93+U96+U99+U102+U105)/14</f>
        <v>0</v>
      </c>
      <c r="V112" s="58">
        <f>(V75+V78+V81+V84+V87+V90+V93+V96+V99+V102+V105)/14</f>
        <v>8</v>
      </c>
      <c r="W112" s="446" t="s">
        <v>114</v>
      </c>
      <c r="X112" s="428"/>
      <c r="Y112" s="429"/>
      <c r="Z112" s="427" t="s">
        <v>113</v>
      </c>
      <c r="AA112" s="428"/>
      <c r="AB112" s="53"/>
      <c r="AC112" s="53"/>
      <c r="AD112" s="57"/>
      <c r="AE112" s="58">
        <f>(AE75+AE78+AE81+AE84+AE87+AE90+AE93+AE96+AE99+AE102+AE105)/14</f>
        <v>13</v>
      </c>
      <c r="AF112" s="58">
        <f>(AF75+AF78+AF81+AF84+AF87+AF90+AF93+AF96+AF99+AF102+AF105)/14</f>
        <v>3</v>
      </c>
      <c r="AG112" s="58">
        <f>(AG75+AG78+AG81+AG84+AG87+AG90+AG93+AG96+AG99+AG102+AG105)/14</f>
        <v>0</v>
      </c>
      <c r="AH112" s="58">
        <f>(AH75+AH78+AH81+AH84+AH87+AH90+AH93+AH96+AH99+AH102+AH105)/14</f>
        <v>12</v>
      </c>
      <c r="AI112" s="446" t="s">
        <v>114</v>
      </c>
      <c r="AJ112" s="428"/>
      <c r="AK112" s="429"/>
      <c r="AL112" s="427" t="s">
        <v>113</v>
      </c>
      <c r="AM112" s="428"/>
      <c r="AN112" s="53"/>
      <c r="AO112" s="53"/>
      <c r="AP112" s="57"/>
      <c r="AQ112" s="58">
        <f>(AQ75+AQ78+AQ81+AQ84+AQ87+AQ90+AQ93+AQ96+AQ99+AQ102+AQ105)/14</f>
        <v>11</v>
      </c>
      <c r="AR112" s="58">
        <f>(AR75+AR78+AR81+AR84+AR87+AR90+AR93+AR96+AR99+AR102+AR105)/14</f>
        <v>4</v>
      </c>
      <c r="AS112" s="58">
        <f>(AS75+AS78+AS81+AS84+AS87+AS90+AS93+AS96+AS99+AS102+AS105)/14</f>
        <v>0</v>
      </c>
      <c r="AT112" s="58">
        <f>(AT75+AT78+AT81+AT84+AT87+AT90+AT93+AT96+AT99+AT102+AT105)/14</f>
        <v>12</v>
      </c>
      <c r="AU112" s="446" t="s">
        <v>114</v>
      </c>
      <c r="AV112" s="428"/>
      <c r="AW112" s="429"/>
    </row>
    <row r="113" spans="1:49" s="47" customFormat="1" ht="21" customHeight="1" thickTop="1" x14ac:dyDescent="0.2">
      <c r="A113" s="65"/>
      <c r="B113" s="66"/>
      <c r="C113" s="66"/>
      <c r="D113" s="66"/>
      <c r="E113" s="66"/>
      <c r="F113" s="66"/>
      <c r="G113" s="66"/>
      <c r="H113" s="66"/>
      <c r="I113" s="66"/>
      <c r="J113" s="66"/>
      <c r="K113" s="66"/>
      <c r="L113" s="67"/>
      <c r="M113" s="67"/>
      <c r="N113" s="66"/>
      <c r="O113" s="292"/>
      <c r="P113" s="66"/>
      <c r="Q113" s="66"/>
      <c r="R113" s="66"/>
      <c r="S113" s="66"/>
      <c r="T113" s="66"/>
      <c r="U113" s="66"/>
      <c r="V113" s="66"/>
      <c r="W113" s="66"/>
      <c r="X113" s="67"/>
      <c r="Y113" s="67"/>
      <c r="Z113" s="66"/>
      <c r="AA113" s="66"/>
      <c r="AB113" s="66"/>
      <c r="AC113" s="66"/>
      <c r="AD113" s="66"/>
      <c r="AE113" s="66"/>
      <c r="AF113" s="66"/>
      <c r="AG113" s="66"/>
      <c r="AH113" s="66"/>
      <c r="AI113" s="66"/>
      <c r="AJ113" s="67"/>
      <c r="AK113" s="67"/>
      <c r="AL113" s="66"/>
      <c r="AM113" s="66"/>
      <c r="AN113" s="66"/>
      <c r="AO113" s="66"/>
      <c r="AP113" s="66"/>
      <c r="AQ113" s="66"/>
      <c r="AR113" s="66"/>
      <c r="AS113" s="66"/>
      <c r="AT113" s="66"/>
      <c r="AU113" s="66"/>
      <c r="AV113" s="67"/>
      <c r="AW113" s="60"/>
    </row>
    <row r="114" spans="1:49" s="47" customFormat="1" ht="21" customHeight="1" x14ac:dyDescent="0.25">
      <c r="A114" s="414" t="s">
        <v>435</v>
      </c>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row>
    <row r="115" spans="1:49" s="47" customFormat="1" ht="21" customHeight="1" x14ac:dyDescent="0.2">
      <c r="AV115" s="39"/>
      <c r="AW115" s="39"/>
    </row>
    <row r="116" spans="1:49" s="47" customFormat="1" ht="21" customHeight="1" x14ac:dyDescent="0.25">
      <c r="B116" s="442" t="s">
        <v>15</v>
      </c>
      <c r="C116" s="442"/>
      <c r="D116" s="442"/>
      <c r="E116" s="442"/>
      <c r="F116" s="442"/>
      <c r="G116" s="442"/>
      <c r="H116" s="442"/>
      <c r="I116" s="442"/>
      <c r="J116" s="75"/>
      <c r="K116" s="75"/>
      <c r="L116" s="39"/>
      <c r="M116" s="39"/>
      <c r="N116" s="73"/>
      <c r="O116" s="290"/>
      <c r="P116" s="73"/>
      <c r="Q116" s="73"/>
      <c r="R116" s="74"/>
      <c r="S116" s="75"/>
      <c r="T116" s="75"/>
      <c r="U116" s="75"/>
      <c r="V116" s="75"/>
      <c r="W116" s="75"/>
      <c r="X116" s="39"/>
      <c r="Y116" s="39"/>
      <c r="Z116" s="73"/>
      <c r="AA116" s="73"/>
      <c r="AB116" s="73"/>
      <c r="AC116" s="73"/>
      <c r="AD116" s="74"/>
      <c r="AE116" s="75"/>
      <c r="AF116" s="75"/>
      <c r="AG116" s="75"/>
      <c r="AH116" s="75"/>
      <c r="AI116" s="75"/>
      <c r="AJ116" s="39"/>
      <c r="AK116" s="39"/>
      <c r="AL116" s="73"/>
      <c r="AM116" s="73"/>
      <c r="AN116" s="442" t="s">
        <v>16</v>
      </c>
      <c r="AO116" s="442"/>
      <c r="AP116" s="442"/>
      <c r="AQ116" s="442"/>
      <c r="AR116" s="442"/>
      <c r="AS116" s="442"/>
      <c r="AT116" s="442"/>
      <c r="AU116" s="442"/>
      <c r="AV116" s="60"/>
      <c r="AW116" s="60"/>
    </row>
    <row r="117" spans="1:49" s="47" customFormat="1" ht="21" customHeight="1" x14ac:dyDescent="0.2">
      <c r="B117" s="443" t="str">
        <f>Coperta!B$46</f>
        <v>Conf.univ.dr.ing. Florin DRĂGAN</v>
      </c>
      <c r="C117" s="443"/>
      <c r="D117" s="443"/>
      <c r="E117" s="443"/>
      <c r="F117" s="443"/>
      <c r="G117" s="443"/>
      <c r="H117" s="443"/>
      <c r="I117" s="443"/>
      <c r="J117" s="59"/>
      <c r="K117" s="59"/>
      <c r="L117" s="60"/>
      <c r="M117" s="60"/>
      <c r="N117" s="59"/>
      <c r="O117" s="291"/>
      <c r="P117" s="59"/>
      <c r="Q117" s="59"/>
      <c r="R117" s="59"/>
      <c r="S117" s="59"/>
      <c r="T117" s="59"/>
      <c r="U117" s="59"/>
      <c r="V117" s="59"/>
      <c r="W117" s="59"/>
      <c r="X117" s="60"/>
      <c r="Y117" s="60"/>
      <c r="Z117" s="59"/>
      <c r="AA117" s="59"/>
      <c r="AB117" s="59"/>
      <c r="AC117" s="59"/>
      <c r="AD117" s="59"/>
      <c r="AE117" s="59"/>
      <c r="AF117" s="59"/>
      <c r="AG117" s="59"/>
      <c r="AH117" s="59"/>
      <c r="AI117" s="59"/>
      <c r="AJ117" s="60"/>
      <c r="AK117" s="60"/>
      <c r="AL117" s="59"/>
      <c r="AM117" s="59"/>
      <c r="AN117" s="443" t="str">
        <f>Coperta!N$46</f>
        <v>Conf.univ.dr.arh. Cristian BLIDARIU</v>
      </c>
      <c r="AO117" s="443"/>
      <c r="AP117" s="443"/>
      <c r="AQ117" s="443"/>
      <c r="AR117" s="443"/>
      <c r="AS117" s="443"/>
      <c r="AT117" s="443"/>
      <c r="AU117" s="443"/>
      <c r="AV117" s="60"/>
      <c r="AW117" s="60"/>
    </row>
    <row r="118" spans="1:49" s="47" customFormat="1" ht="21" customHeight="1" x14ac:dyDescent="0.2">
      <c r="G118" s="59"/>
      <c r="H118" s="59"/>
      <c r="I118" s="59"/>
      <c r="J118" s="59"/>
      <c r="K118" s="59"/>
      <c r="L118" s="60"/>
      <c r="M118" s="60"/>
      <c r="N118" s="59"/>
      <c r="O118" s="291"/>
      <c r="P118" s="59"/>
      <c r="Q118" s="59"/>
      <c r="R118" s="59"/>
      <c r="S118" s="59"/>
      <c r="T118" s="59"/>
      <c r="U118" s="59"/>
      <c r="V118" s="59"/>
      <c r="W118" s="59"/>
      <c r="X118" s="60"/>
      <c r="Y118" s="60"/>
      <c r="Z118" s="59"/>
      <c r="AA118" s="59"/>
      <c r="AB118" s="59"/>
      <c r="AC118" s="59"/>
      <c r="AD118" s="59"/>
      <c r="AE118" s="59"/>
      <c r="AF118" s="59"/>
      <c r="AG118" s="59"/>
      <c r="AH118" s="59"/>
      <c r="AI118" s="59"/>
      <c r="AJ118" s="60"/>
      <c r="AK118" s="60"/>
      <c r="AL118" s="59"/>
      <c r="AM118" s="59"/>
      <c r="AN118" s="59"/>
      <c r="AT118" s="59"/>
      <c r="AU118" s="59"/>
      <c r="AV118" s="60"/>
      <c r="AW118" s="60"/>
    </row>
    <row r="119" spans="1:49" s="47" customFormat="1" ht="21" customHeight="1" x14ac:dyDescent="0.25">
      <c r="A119" s="1"/>
      <c r="B119" s="59"/>
      <c r="D119" s="59"/>
      <c r="E119" s="59"/>
      <c r="F119" s="59"/>
      <c r="G119" s="59"/>
      <c r="H119" s="59"/>
      <c r="I119" s="59"/>
      <c r="J119" s="59"/>
      <c r="K119" s="59"/>
      <c r="L119" s="60"/>
      <c r="M119" s="60"/>
      <c r="N119" s="59"/>
      <c r="O119" s="291"/>
      <c r="P119" s="59"/>
      <c r="Q119" s="59"/>
      <c r="R119" s="59"/>
      <c r="S119" s="59"/>
      <c r="T119" s="59"/>
      <c r="U119" s="59"/>
      <c r="V119" s="59"/>
      <c r="W119" s="59"/>
      <c r="X119" s="60"/>
      <c r="Y119" s="60"/>
      <c r="Z119" s="59"/>
      <c r="AA119" s="59"/>
      <c r="AB119" s="59"/>
      <c r="AC119" s="59"/>
      <c r="AD119" s="59"/>
      <c r="AE119" s="59"/>
      <c r="AF119" s="59"/>
      <c r="AG119" s="59"/>
      <c r="AH119" s="59"/>
      <c r="AI119" s="59"/>
      <c r="AJ119" s="60"/>
      <c r="AK119" s="60"/>
      <c r="AL119" s="59"/>
      <c r="AM119" s="59"/>
      <c r="AN119" s="59"/>
      <c r="AP119" s="59"/>
      <c r="AR119" s="59"/>
      <c r="AS119" s="59"/>
      <c r="AT119" s="59"/>
      <c r="AU119" s="59"/>
      <c r="AV119" s="60"/>
      <c r="AW119" s="60"/>
    </row>
    <row r="120" spans="1:49" s="47" customFormat="1" ht="21" customHeight="1" x14ac:dyDescent="0.2">
      <c r="B120" s="59"/>
      <c r="C120" s="59"/>
      <c r="D120" s="59"/>
      <c r="E120" s="59"/>
      <c r="F120" s="59"/>
      <c r="G120" s="59"/>
      <c r="H120" s="59"/>
      <c r="I120" s="59"/>
      <c r="J120" s="59"/>
      <c r="K120" s="59"/>
      <c r="L120" s="60"/>
      <c r="M120" s="60"/>
      <c r="N120" s="59"/>
      <c r="O120" s="291"/>
      <c r="P120" s="59"/>
      <c r="Q120" s="59"/>
      <c r="R120" s="59"/>
      <c r="S120" s="59"/>
      <c r="T120" s="59"/>
      <c r="U120" s="59"/>
      <c r="V120" s="59"/>
      <c r="W120" s="59"/>
      <c r="X120" s="60"/>
      <c r="Y120" s="60"/>
      <c r="Z120" s="59"/>
      <c r="AA120" s="59"/>
      <c r="AB120" s="59"/>
      <c r="AC120" s="59"/>
      <c r="AD120" s="59"/>
      <c r="AE120" s="59"/>
      <c r="AF120" s="59"/>
      <c r="AG120" s="59"/>
      <c r="AH120" s="59"/>
      <c r="AI120" s="59"/>
      <c r="AJ120" s="60"/>
      <c r="AK120" s="60"/>
      <c r="AL120" s="59"/>
      <c r="AM120" s="59"/>
      <c r="AN120" s="59"/>
      <c r="AO120" s="59"/>
      <c r="AP120" s="59"/>
      <c r="AQ120" s="59"/>
      <c r="AR120" s="59"/>
      <c r="AS120" s="59"/>
      <c r="AT120" s="59"/>
      <c r="AU120" s="59"/>
      <c r="AV120" s="60"/>
      <c r="AW120" s="60"/>
    </row>
    <row r="121" spans="1:49" s="47" customFormat="1" ht="21" customHeight="1" x14ac:dyDescent="0.2">
      <c r="B121" s="59"/>
      <c r="C121" s="59"/>
      <c r="D121" s="59"/>
      <c r="E121" s="59"/>
      <c r="F121" s="59"/>
      <c r="G121" s="59"/>
      <c r="H121" s="59"/>
      <c r="I121" s="59"/>
      <c r="J121" s="59"/>
      <c r="K121" s="59"/>
      <c r="L121" s="60"/>
      <c r="M121" s="60"/>
      <c r="N121" s="59"/>
      <c r="O121" s="291"/>
      <c r="P121" s="59"/>
      <c r="Q121" s="59"/>
      <c r="R121" s="59"/>
      <c r="S121" s="59"/>
      <c r="T121" s="59"/>
      <c r="U121" s="59"/>
      <c r="V121" s="59"/>
      <c r="W121" s="59"/>
      <c r="X121" s="60"/>
      <c r="Y121" s="60"/>
      <c r="Z121" s="59"/>
      <c r="AA121" s="59"/>
      <c r="AB121" s="59"/>
      <c r="AC121" s="59"/>
      <c r="AD121" s="59"/>
      <c r="AE121" s="59"/>
      <c r="AF121" s="59"/>
      <c r="AG121" s="59"/>
      <c r="AH121" s="59"/>
      <c r="AI121" s="59"/>
      <c r="AJ121" s="60"/>
      <c r="AK121" s="60"/>
      <c r="AL121" s="59"/>
      <c r="AM121" s="59"/>
      <c r="AN121" s="59"/>
      <c r="AO121" s="59"/>
      <c r="AP121" s="59"/>
      <c r="AQ121" s="59"/>
      <c r="AR121" s="59"/>
      <c r="AS121" s="59"/>
      <c r="AT121" s="59"/>
      <c r="AU121" s="59"/>
      <c r="AV121" s="60"/>
      <c r="AW121" s="60"/>
    </row>
    <row r="122" spans="1:49" s="47" customFormat="1" ht="21" customHeight="1" x14ac:dyDescent="0.2">
      <c r="B122" s="59"/>
      <c r="C122" s="59"/>
      <c r="D122" s="59"/>
      <c r="E122" s="59"/>
      <c r="F122" s="59"/>
      <c r="G122" s="59"/>
      <c r="H122" s="59"/>
      <c r="I122" s="59"/>
      <c r="J122" s="59"/>
      <c r="K122" s="59"/>
      <c r="L122" s="60"/>
      <c r="M122" s="60"/>
      <c r="N122" s="59"/>
      <c r="O122" s="291"/>
      <c r="P122" s="59"/>
      <c r="Q122" s="59"/>
      <c r="R122" s="59"/>
      <c r="S122" s="59"/>
      <c r="T122" s="59"/>
      <c r="U122" s="59"/>
      <c r="V122" s="59"/>
      <c r="W122" s="59"/>
      <c r="X122" s="60"/>
      <c r="Y122" s="60"/>
      <c r="Z122" s="59"/>
      <c r="AA122" s="59"/>
      <c r="AB122" s="59"/>
      <c r="AC122" s="59"/>
      <c r="AD122" s="59"/>
      <c r="AE122" s="59"/>
      <c r="AF122" s="59"/>
      <c r="AG122" s="59"/>
      <c r="AH122" s="59"/>
      <c r="AI122" s="59"/>
      <c r="AJ122" s="60"/>
      <c r="AK122" s="60"/>
      <c r="AL122" s="59"/>
      <c r="AM122" s="59"/>
      <c r="AN122" s="59"/>
      <c r="AO122" s="59"/>
      <c r="AP122" s="59"/>
      <c r="AQ122" s="59"/>
      <c r="AR122" s="59"/>
      <c r="AS122" s="59"/>
      <c r="AT122" s="59"/>
      <c r="AU122" s="59"/>
      <c r="AV122" s="60"/>
      <c r="AW122" s="60"/>
    </row>
    <row r="123" spans="1:49" s="62" customFormat="1" ht="21" customHeight="1" x14ac:dyDescent="0.2">
      <c r="A123" s="452" t="s">
        <v>115</v>
      </c>
      <c r="B123" s="452"/>
      <c r="C123" s="452"/>
      <c r="D123" s="452"/>
      <c r="E123" s="452"/>
      <c r="F123" s="452"/>
      <c r="G123" s="452"/>
      <c r="H123" s="452"/>
      <c r="I123" s="452"/>
      <c r="J123" s="452"/>
      <c r="K123" s="452"/>
      <c r="L123" s="452"/>
      <c r="M123" s="452"/>
      <c r="N123" s="452"/>
      <c r="O123" s="452"/>
      <c r="P123" s="452"/>
      <c r="Q123" s="452"/>
      <c r="R123" s="452"/>
      <c r="S123" s="452"/>
      <c r="T123" s="452"/>
      <c r="U123" s="452"/>
      <c r="V123" s="452"/>
      <c r="W123" s="452"/>
      <c r="X123" s="452"/>
      <c r="Y123" s="452"/>
      <c r="Z123" s="452"/>
      <c r="AA123" s="452"/>
      <c r="AB123" s="452"/>
      <c r="AC123" s="452"/>
      <c r="AD123" s="452"/>
      <c r="AE123" s="452"/>
      <c r="AF123" s="452"/>
      <c r="AG123" s="452"/>
      <c r="AH123" s="452"/>
      <c r="AI123" s="452"/>
      <c r="AJ123" s="452"/>
      <c r="AK123" s="452"/>
      <c r="AL123" s="452"/>
      <c r="AM123" s="452"/>
      <c r="AN123" s="452"/>
      <c r="AO123" s="452"/>
      <c r="AP123" s="452"/>
      <c r="AQ123" s="452"/>
      <c r="AR123" s="452"/>
      <c r="AS123" s="452"/>
      <c r="AT123" s="452"/>
      <c r="AU123" s="452"/>
      <c r="AV123" s="452"/>
      <c r="AW123" s="452"/>
    </row>
    <row r="124" spans="1:49" s="46" customFormat="1" ht="21" customHeight="1" thickBot="1" x14ac:dyDescent="0.3">
      <c r="A124" s="452" t="str">
        <f>A16</f>
        <v>Pentru seria de studenti 2024-2030</v>
      </c>
      <c r="B124" s="452"/>
      <c r="C124" s="452"/>
      <c r="D124" s="452"/>
      <c r="E124" s="452"/>
      <c r="F124" s="452"/>
      <c r="G124" s="452"/>
      <c r="H124" s="452"/>
      <c r="I124" s="452"/>
      <c r="J124" s="452"/>
      <c r="K124" s="452"/>
      <c r="L124" s="452"/>
      <c r="M124" s="452"/>
      <c r="N124" s="452"/>
      <c r="O124" s="452"/>
      <c r="P124" s="452"/>
      <c r="Q124" s="452"/>
      <c r="R124" s="452"/>
      <c r="S124" s="452"/>
      <c r="T124" s="452"/>
      <c r="U124" s="452"/>
      <c r="V124" s="452"/>
      <c r="W124" s="452"/>
      <c r="X124" s="452"/>
      <c r="Y124" s="452"/>
      <c r="Z124" s="452"/>
      <c r="AA124" s="452"/>
      <c r="AB124" s="452"/>
      <c r="AC124" s="452"/>
      <c r="AD124" s="452"/>
      <c r="AE124" s="452"/>
      <c r="AF124" s="452"/>
      <c r="AG124" s="452"/>
      <c r="AH124" s="452"/>
      <c r="AI124" s="452"/>
      <c r="AJ124" s="452"/>
      <c r="AK124" s="452"/>
      <c r="AL124" s="452"/>
      <c r="AM124" s="452"/>
      <c r="AN124" s="452"/>
      <c r="AO124" s="452"/>
      <c r="AP124" s="452"/>
      <c r="AQ124" s="452"/>
      <c r="AR124" s="452"/>
      <c r="AS124" s="452"/>
      <c r="AT124" s="452"/>
      <c r="AU124" s="452"/>
      <c r="AV124" s="452"/>
      <c r="AW124" s="452"/>
    </row>
    <row r="125" spans="1:49" s="47" customFormat="1" ht="21" customHeight="1" thickTop="1" thickBot="1" x14ac:dyDescent="0.25">
      <c r="B125" s="461" t="str">
        <f>IF(ISBLANK($G$12),"ANUL V",CONCATENATE("ANUL V (20",$G$12+4,-20,$G$12+5,")"))</f>
        <v>ANUL V (2028-2029)</v>
      </c>
      <c r="C125" s="462"/>
      <c r="D125" s="462"/>
      <c r="E125" s="462"/>
      <c r="F125" s="462"/>
      <c r="G125" s="462"/>
      <c r="H125" s="462"/>
      <c r="I125" s="462"/>
      <c r="J125" s="462"/>
      <c r="K125" s="462"/>
      <c r="L125" s="462"/>
      <c r="M125" s="462"/>
      <c r="N125" s="462"/>
      <c r="O125" s="462"/>
      <c r="P125" s="462"/>
      <c r="Q125" s="462"/>
      <c r="R125" s="462"/>
      <c r="S125" s="462"/>
      <c r="T125" s="462"/>
      <c r="U125" s="462"/>
      <c r="V125" s="462"/>
      <c r="W125" s="462"/>
      <c r="X125" s="462"/>
      <c r="Y125" s="462"/>
      <c r="Z125" s="461" t="str">
        <f>IF(ISBLANK($G$12),"ANUL VI",CONCATENATE("ANUL VI (20",$G$12+5,-20,$G$12+6,")"))</f>
        <v>ANUL VI (2029-2030)</v>
      </c>
      <c r="AA125" s="462"/>
      <c r="AB125" s="462"/>
      <c r="AC125" s="462"/>
      <c r="AD125" s="462"/>
      <c r="AE125" s="462"/>
      <c r="AF125" s="462"/>
      <c r="AG125" s="462"/>
      <c r="AH125" s="462"/>
      <c r="AI125" s="462"/>
      <c r="AJ125" s="462"/>
      <c r="AK125" s="462"/>
      <c r="AL125" s="462"/>
      <c r="AM125" s="462"/>
      <c r="AN125" s="462"/>
      <c r="AO125" s="462"/>
      <c r="AP125" s="462"/>
      <c r="AQ125" s="462"/>
      <c r="AR125" s="462"/>
      <c r="AS125" s="462"/>
      <c r="AT125" s="462"/>
      <c r="AU125" s="462"/>
      <c r="AV125" s="462"/>
      <c r="AW125" s="462"/>
    </row>
    <row r="126" spans="1:49" s="47" customFormat="1" ht="21" customHeight="1" thickTop="1" thickBot="1" x14ac:dyDescent="0.25">
      <c r="A126" s="48"/>
      <c r="B126" s="461" t="s">
        <v>155</v>
      </c>
      <c r="C126" s="462"/>
      <c r="D126" s="462"/>
      <c r="E126" s="462"/>
      <c r="F126" s="462"/>
      <c r="G126" s="462"/>
      <c r="H126" s="462"/>
      <c r="I126" s="462"/>
      <c r="J126" s="462"/>
      <c r="K126" s="462"/>
      <c r="L126" s="462"/>
      <c r="M126" s="462"/>
      <c r="N126" s="461" t="s">
        <v>156</v>
      </c>
      <c r="O126" s="462"/>
      <c r="P126" s="462"/>
      <c r="Q126" s="462"/>
      <c r="R126" s="462"/>
      <c r="S126" s="462"/>
      <c r="T126" s="462"/>
      <c r="U126" s="462"/>
      <c r="V126" s="462"/>
      <c r="W126" s="462"/>
      <c r="X126" s="462"/>
      <c r="Y126" s="462"/>
      <c r="Z126" s="461" t="s">
        <v>157</v>
      </c>
      <c r="AA126" s="462"/>
      <c r="AB126" s="462"/>
      <c r="AC126" s="462"/>
      <c r="AD126" s="462"/>
      <c r="AE126" s="462"/>
      <c r="AF126" s="462"/>
      <c r="AG126" s="462"/>
      <c r="AH126" s="462"/>
      <c r="AI126" s="462"/>
      <c r="AJ126" s="462"/>
      <c r="AK126" s="462"/>
      <c r="AL126" s="461" t="s">
        <v>158</v>
      </c>
      <c r="AM126" s="462"/>
      <c r="AN126" s="462"/>
      <c r="AO126" s="462"/>
      <c r="AP126" s="462"/>
      <c r="AQ126" s="462"/>
      <c r="AR126" s="462"/>
      <c r="AS126" s="462"/>
      <c r="AT126" s="462"/>
      <c r="AU126" s="462"/>
      <c r="AV126" s="462"/>
      <c r="AW126" s="462"/>
    </row>
    <row r="127" spans="1:49" s="46" customFormat="1" ht="21" customHeight="1" thickTop="1" x14ac:dyDescent="0.25">
      <c r="A127" s="396" t="s">
        <v>46</v>
      </c>
      <c r="B127" s="480" t="s">
        <v>159</v>
      </c>
      <c r="C127" s="481"/>
      <c r="D127" s="481"/>
      <c r="E127" s="481"/>
      <c r="F127" s="481"/>
      <c r="G127" s="481"/>
      <c r="H127" s="481"/>
      <c r="I127" s="481"/>
      <c r="J127" s="481"/>
      <c r="K127" s="481"/>
      <c r="L127" s="481"/>
      <c r="M127" s="482"/>
      <c r="N127" s="480" t="s">
        <v>160</v>
      </c>
      <c r="O127" s="481"/>
      <c r="P127" s="481"/>
      <c r="Q127" s="481"/>
      <c r="R127" s="481"/>
      <c r="S127" s="481"/>
      <c r="T127" s="481"/>
      <c r="U127" s="481"/>
      <c r="V127" s="481"/>
      <c r="W127" s="481"/>
      <c r="X127" s="481"/>
      <c r="Y127" s="482"/>
      <c r="Z127" s="455" t="s">
        <v>161</v>
      </c>
      <c r="AA127" s="456"/>
      <c r="AB127" s="456"/>
      <c r="AC127" s="456"/>
      <c r="AD127" s="456"/>
      <c r="AE127" s="456"/>
      <c r="AF127" s="456"/>
      <c r="AG127" s="456"/>
      <c r="AH127" s="456"/>
      <c r="AI127" s="456"/>
      <c r="AJ127" s="456"/>
      <c r="AK127" s="457"/>
      <c r="AL127" s="480" t="s">
        <v>162</v>
      </c>
      <c r="AM127" s="481"/>
      <c r="AN127" s="481"/>
      <c r="AO127" s="481"/>
      <c r="AP127" s="481"/>
      <c r="AQ127" s="481"/>
      <c r="AR127" s="481"/>
      <c r="AS127" s="481"/>
      <c r="AT127" s="481"/>
      <c r="AU127" s="481"/>
      <c r="AV127" s="481"/>
      <c r="AW127" s="482"/>
    </row>
    <row r="128" spans="1:49" s="46" customFormat="1" ht="21" customHeight="1" x14ac:dyDescent="0.25">
      <c r="A128" s="397"/>
      <c r="B128" s="483"/>
      <c r="C128" s="484"/>
      <c r="D128" s="484"/>
      <c r="E128" s="484"/>
      <c r="F128" s="484"/>
      <c r="G128" s="484"/>
      <c r="H128" s="484"/>
      <c r="I128" s="484"/>
      <c r="J128" s="484"/>
      <c r="K128" s="484"/>
      <c r="L128" s="484"/>
      <c r="M128" s="485"/>
      <c r="N128" s="483"/>
      <c r="O128" s="484"/>
      <c r="P128" s="484"/>
      <c r="Q128" s="484"/>
      <c r="R128" s="484"/>
      <c r="S128" s="484"/>
      <c r="T128" s="484"/>
      <c r="U128" s="484"/>
      <c r="V128" s="484"/>
      <c r="W128" s="484"/>
      <c r="X128" s="484"/>
      <c r="Y128" s="485"/>
      <c r="Z128" s="458"/>
      <c r="AA128" s="459"/>
      <c r="AB128" s="459"/>
      <c r="AC128" s="459"/>
      <c r="AD128" s="459"/>
      <c r="AE128" s="459"/>
      <c r="AF128" s="459"/>
      <c r="AG128" s="459"/>
      <c r="AH128" s="459"/>
      <c r="AI128" s="459"/>
      <c r="AJ128" s="459"/>
      <c r="AK128" s="460"/>
      <c r="AL128" s="483"/>
      <c r="AM128" s="484"/>
      <c r="AN128" s="484"/>
      <c r="AO128" s="484"/>
      <c r="AP128" s="484"/>
      <c r="AQ128" s="484"/>
      <c r="AR128" s="484"/>
      <c r="AS128" s="484"/>
      <c r="AT128" s="484"/>
      <c r="AU128" s="484"/>
      <c r="AV128" s="484"/>
      <c r="AW128" s="485"/>
    </row>
    <row r="129" spans="1:50" s="49" customFormat="1" ht="21" customHeight="1" thickBot="1" x14ac:dyDescent="0.3">
      <c r="A129" s="398"/>
      <c r="B129" s="489" t="str">
        <f>IF(ISBLANK(B127),"",CONCATENATE($E$12,$F$12,".",$G$12,".","0",RIGHT($B$126,1),".",RIGHT(L129,1),$A127,IF(COUNTIFS(B127,"*op?ional*")=1,"-ij","")))</f>
        <v>L061.24.09.S1</v>
      </c>
      <c r="C129" s="490"/>
      <c r="D129" s="491"/>
      <c r="E129" s="276">
        <v>9</v>
      </c>
      <c r="F129" s="277" t="s">
        <v>51</v>
      </c>
      <c r="G129" s="278">
        <v>0</v>
      </c>
      <c r="H129" s="279">
        <v>0</v>
      </c>
      <c r="I129" s="279">
        <v>0</v>
      </c>
      <c r="J129" s="280">
        <v>126</v>
      </c>
      <c r="K129" s="275"/>
      <c r="L129" s="277" t="s">
        <v>52</v>
      </c>
      <c r="M129" s="275">
        <v>99</v>
      </c>
      <c r="N129" s="489" t="str">
        <f>IF(ISBLANK(N127),"",CONCATENATE($E$12,$F$12,".",$G$12,".","1",RIGHT($N$126,1),".",RIGHT(X129,1),$A127,IF(COUNTIFS(N127,"*op?ional*")=1,"-ij","")))</f>
        <v>L061.24.10.S1</v>
      </c>
      <c r="O129" s="490"/>
      <c r="P129" s="491"/>
      <c r="Q129" s="276">
        <v>8</v>
      </c>
      <c r="R129" s="277" t="s">
        <v>51</v>
      </c>
      <c r="S129" s="278">
        <v>0</v>
      </c>
      <c r="T129" s="279">
        <v>0</v>
      </c>
      <c r="U129" s="279">
        <v>0</v>
      </c>
      <c r="V129" s="280">
        <v>126</v>
      </c>
      <c r="W129" s="275"/>
      <c r="X129" s="277" t="s">
        <v>52</v>
      </c>
      <c r="Y129" s="275">
        <v>74</v>
      </c>
      <c r="Z129" s="489" t="str">
        <f>IF(ISBLANK(Z127),"",CONCATENATE($E$12,$F$12,".",$G$12,".","1",RIGHT($Z$126,1),".",RIGHT(AJ129,1),$A127,IF(COUNTIFS(Z127,"*op?ional*")=1,"-ij","")))</f>
        <v>L061.24.11.S1</v>
      </c>
      <c r="AA129" s="490"/>
      <c r="AB129" s="491"/>
      <c r="AC129" s="276">
        <v>14</v>
      </c>
      <c r="AD129" s="277" t="s">
        <v>51</v>
      </c>
      <c r="AE129" s="278">
        <v>0</v>
      </c>
      <c r="AF129" s="279">
        <v>0</v>
      </c>
      <c r="AG129" s="279">
        <v>0</v>
      </c>
      <c r="AH129" s="280">
        <v>140</v>
      </c>
      <c r="AI129" s="275"/>
      <c r="AJ129" s="277" t="s">
        <v>52</v>
      </c>
      <c r="AK129" s="275">
        <v>210</v>
      </c>
      <c r="AL129" s="489" t="str">
        <f>IF(ISBLANK(AL127), "",CONCATENATE($E$12,$F$12,".",$G$12,".","1",RIGHT($AL$126,1),".",RIGHT(AV129,1),$A127,IF(COUNTIFS(AL127,"*op?ional*")=1,"-ij","")))</f>
        <v>L061.24.12.S1</v>
      </c>
      <c r="AM129" s="490"/>
      <c r="AN129" s="491"/>
      <c r="AO129" s="276">
        <v>20</v>
      </c>
      <c r="AP129" s="277" t="s">
        <v>65</v>
      </c>
      <c r="AQ129" s="278">
        <v>0</v>
      </c>
      <c r="AR129" s="279">
        <v>0</v>
      </c>
      <c r="AS129" s="279">
        <v>0</v>
      </c>
      <c r="AT129" s="280">
        <v>0</v>
      </c>
      <c r="AU129" s="275">
        <v>200</v>
      </c>
      <c r="AV129" s="277" t="s">
        <v>52</v>
      </c>
      <c r="AW129" s="275">
        <v>300</v>
      </c>
    </row>
    <row r="130" spans="1:50" s="49" customFormat="1" ht="21" customHeight="1" thickTop="1" x14ac:dyDescent="0.25">
      <c r="A130" s="396" t="s">
        <v>53</v>
      </c>
      <c r="B130" s="455" t="s">
        <v>163</v>
      </c>
      <c r="C130" s="456"/>
      <c r="D130" s="456"/>
      <c r="E130" s="456"/>
      <c r="F130" s="456"/>
      <c r="G130" s="456"/>
      <c r="H130" s="456"/>
      <c r="I130" s="456"/>
      <c r="J130" s="456"/>
      <c r="K130" s="456"/>
      <c r="L130" s="456"/>
      <c r="M130" s="457"/>
      <c r="N130" s="455" t="s">
        <v>164</v>
      </c>
      <c r="O130" s="456"/>
      <c r="P130" s="456"/>
      <c r="Q130" s="456"/>
      <c r="R130" s="456"/>
      <c r="S130" s="456"/>
      <c r="T130" s="456"/>
      <c r="U130" s="456"/>
      <c r="V130" s="456"/>
      <c r="W130" s="456"/>
      <c r="X130" s="456"/>
      <c r="Y130" s="457"/>
      <c r="Z130" s="455" t="s">
        <v>165</v>
      </c>
      <c r="AA130" s="456"/>
      <c r="AB130" s="456"/>
      <c r="AC130" s="456"/>
      <c r="AD130" s="456"/>
      <c r="AE130" s="456"/>
      <c r="AF130" s="456"/>
      <c r="AG130" s="456"/>
      <c r="AH130" s="456"/>
      <c r="AI130" s="456"/>
      <c r="AJ130" s="456"/>
      <c r="AK130" s="457"/>
      <c r="AL130" s="480" t="s">
        <v>166</v>
      </c>
      <c r="AM130" s="481"/>
      <c r="AN130" s="481"/>
      <c r="AO130" s="481"/>
      <c r="AP130" s="481"/>
      <c r="AQ130" s="481"/>
      <c r="AR130" s="481"/>
      <c r="AS130" s="481"/>
      <c r="AT130" s="481"/>
      <c r="AU130" s="481"/>
      <c r="AV130" s="481"/>
      <c r="AW130" s="482"/>
      <c r="AX130" s="49" t="s">
        <v>28</v>
      </c>
    </row>
    <row r="131" spans="1:50" s="49" customFormat="1" ht="21" customHeight="1" x14ac:dyDescent="0.25">
      <c r="A131" s="397"/>
      <c r="B131" s="458"/>
      <c r="C131" s="459"/>
      <c r="D131" s="459"/>
      <c r="E131" s="459"/>
      <c r="F131" s="459"/>
      <c r="G131" s="459"/>
      <c r="H131" s="459"/>
      <c r="I131" s="459"/>
      <c r="J131" s="459"/>
      <c r="K131" s="459"/>
      <c r="L131" s="459"/>
      <c r="M131" s="460"/>
      <c r="N131" s="458"/>
      <c r="O131" s="459"/>
      <c r="P131" s="459"/>
      <c r="Q131" s="459"/>
      <c r="R131" s="459"/>
      <c r="S131" s="459"/>
      <c r="T131" s="459"/>
      <c r="U131" s="459"/>
      <c r="V131" s="459"/>
      <c r="W131" s="459"/>
      <c r="X131" s="459"/>
      <c r="Y131" s="460"/>
      <c r="Z131" s="458"/>
      <c r="AA131" s="459"/>
      <c r="AB131" s="459"/>
      <c r="AC131" s="459"/>
      <c r="AD131" s="459"/>
      <c r="AE131" s="459"/>
      <c r="AF131" s="459"/>
      <c r="AG131" s="459"/>
      <c r="AH131" s="459"/>
      <c r="AI131" s="459"/>
      <c r="AJ131" s="459"/>
      <c r="AK131" s="460"/>
      <c r="AL131" s="483"/>
      <c r="AM131" s="484"/>
      <c r="AN131" s="484"/>
      <c r="AO131" s="484"/>
      <c r="AP131" s="484"/>
      <c r="AQ131" s="484"/>
      <c r="AR131" s="484"/>
      <c r="AS131" s="484"/>
      <c r="AT131" s="484"/>
      <c r="AU131" s="484"/>
      <c r="AV131" s="484"/>
      <c r="AW131" s="485"/>
    </row>
    <row r="132" spans="1:50" s="49" customFormat="1" ht="21" customHeight="1" thickBot="1" x14ac:dyDescent="0.3">
      <c r="A132" s="398"/>
      <c r="B132" s="489" t="str">
        <f>IF(ISBLANK(B130),"",CONCATENATE($E$12,$F$12,".",$G$12,".","0",RIGHT($B$126,1),".",RIGHT(L132,1),$A130,IF(COUNTIFS(B130,"*op?ional*")=1,"-ij","")))</f>
        <v>L061.24.09.S2-ij</v>
      </c>
      <c r="C132" s="490"/>
      <c r="D132" s="491"/>
      <c r="E132" s="276">
        <v>3</v>
      </c>
      <c r="F132" s="277" t="s">
        <v>51</v>
      </c>
      <c r="G132" s="278">
        <v>0</v>
      </c>
      <c r="H132" s="279">
        <v>0</v>
      </c>
      <c r="I132" s="279">
        <v>0</v>
      </c>
      <c r="J132" s="280">
        <v>42</v>
      </c>
      <c r="K132" s="275"/>
      <c r="L132" s="277" t="s">
        <v>52</v>
      </c>
      <c r="M132" s="275">
        <v>33</v>
      </c>
      <c r="N132" s="489" t="str">
        <f>IF(ISBLANK(N130),"",CONCATENATE($E$12,$F$12,".",$G$12,".","1",RIGHT($N$126,1),".",RIGHT(X132,1),$A130,IF(COUNTIFS(N130,"*op?ional*")=1,"-ij","")))</f>
        <v>L061.24.10.S2-ij</v>
      </c>
      <c r="O132" s="490"/>
      <c r="P132" s="491"/>
      <c r="Q132" s="276">
        <v>3</v>
      </c>
      <c r="R132" s="277" t="s">
        <v>51</v>
      </c>
      <c r="S132" s="278">
        <v>0</v>
      </c>
      <c r="T132" s="279">
        <v>0</v>
      </c>
      <c r="U132" s="279">
        <v>0</v>
      </c>
      <c r="V132" s="280">
        <v>42</v>
      </c>
      <c r="W132" s="275"/>
      <c r="X132" s="277" t="s">
        <v>52</v>
      </c>
      <c r="Y132" s="275">
        <v>33</v>
      </c>
      <c r="Z132" s="489" t="str">
        <f>IF(ISBLANK(Z130),"",CONCATENATE($E$12,$F$12,".",$G$12,".","1",RIGHT($Z$126,1),".",RIGHT(AJ132,1),$A130,IF(COUNTIFS(Z130,"*op?ional*")=1,"-ij","")))</f>
        <v>L061.24.11.S2</v>
      </c>
      <c r="AA132" s="490"/>
      <c r="AB132" s="491"/>
      <c r="AC132" s="276">
        <v>16</v>
      </c>
      <c r="AD132" s="277" t="s">
        <v>99</v>
      </c>
      <c r="AE132" s="278">
        <v>0</v>
      </c>
      <c r="AF132" s="279">
        <v>0</v>
      </c>
      <c r="AG132" s="279">
        <v>0</v>
      </c>
      <c r="AH132" s="349">
        <v>0</v>
      </c>
      <c r="AI132" s="275">
        <v>400</v>
      </c>
      <c r="AJ132" s="277" t="s">
        <v>52</v>
      </c>
      <c r="AK132" s="275">
        <v>0</v>
      </c>
      <c r="AL132" s="489" t="str">
        <f>IF(ISBLANK(AL130), "",CONCATENATE($E$12,$F$12,".",$G$12,".","1",RIGHT($AL$126,1),".",RIGHT(AV132,1),$A130,IF(COUNTIFS(AL130,"*op?ional*")=1,"-ij","")))</f>
        <v>L061.24.12.S2</v>
      </c>
      <c r="AM132" s="490"/>
      <c r="AN132" s="491"/>
      <c r="AO132" s="276">
        <v>10</v>
      </c>
      <c r="AP132" s="277" t="s">
        <v>65</v>
      </c>
      <c r="AQ132" s="278">
        <v>0</v>
      </c>
      <c r="AR132" s="279">
        <v>0</v>
      </c>
      <c r="AS132" s="279">
        <v>0</v>
      </c>
      <c r="AT132" s="280">
        <v>0</v>
      </c>
      <c r="AU132" s="275">
        <v>100</v>
      </c>
      <c r="AV132" s="277" t="s">
        <v>52</v>
      </c>
      <c r="AW132" s="275">
        <v>150</v>
      </c>
    </row>
    <row r="133" spans="1:50" s="49" customFormat="1" ht="21" customHeight="1" thickTop="1" x14ac:dyDescent="0.25">
      <c r="A133" s="396" t="s">
        <v>60</v>
      </c>
      <c r="B133" s="455" t="s">
        <v>167</v>
      </c>
      <c r="C133" s="456"/>
      <c r="D133" s="456"/>
      <c r="E133" s="456"/>
      <c r="F133" s="456"/>
      <c r="G133" s="456"/>
      <c r="H133" s="456"/>
      <c r="I133" s="456"/>
      <c r="J133" s="456"/>
      <c r="K133" s="456"/>
      <c r="L133" s="456"/>
      <c r="M133" s="457"/>
      <c r="N133" s="455" t="s">
        <v>168</v>
      </c>
      <c r="O133" s="456"/>
      <c r="P133" s="456"/>
      <c r="Q133" s="456"/>
      <c r="R133" s="456"/>
      <c r="S133" s="456"/>
      <c r="T133" s="456"/>
      <c r="U133" s="456"/>
      <c r="V133" s="456"/>
      <c r="W133" s="456"/>
      <c r="X133" s="456"/>
      <c r="Y133" s="457"/>
      <c r="Z133" s="455"/>
      <c r="AA133" s="456"/>
      <c r="AB133" s="456"/>
      <c r="AC133" s="456"/>
      <c r="AD133" s="456"/>
      <c r="AE133" s="456"/>
      <c r="AF133" s="456"/>
      <c r="AG133" s="456"/>
      <c r="AH133" s="456"/>
      <c r="AI133" s="456"/>
      <c r="AJ133" s="456"/>
      <c r="AK133" s="457"/>
      <c r="AL133" s="480" t="s">
        <v>479</v>
      </c>
      <c r="AM133" s="481"/>
      <c r="AN133" s="481"/>
      <c r="AO133" s="481"/>
      <c r="AP133" s="481"/>
      <c r="AQ133" s="481"/>
      <c r="AR133" s="481"/>
      <c r="AS133" s="481"/>
      <c r="AT133" s="481"/>
      <c r="AU133" s="481"/>
      <c r="AV133" s="481"/>
      <c r="AW133" s="482"/>
    </row>
    <row r="134" spans="1:50" s="49" customFormat="1" ht="21" customHeight="1" x14ac:dyDescent="0.25">
      <c r="A134" s="397"/>
      <c r="B134" s="458"/>
      <c r="C134" s="459"/>
      <c r="D134" s="459"/>
      <c r="E134" s="459"/>
      <c r="F134" s="459"/>
      <c r="G134" s="459"/>
      <c r="H134" s="459"/>
      <c r="I134" s="459"/>
      <c r="J134" s="459"/>
      <c r="K134" s="459"/>
      <c r="L134" s="459"/>
      <c r="M134" s="460"/>
      <c r="N134" s="458"/>
      <c r="O134" s="459"/>
      <c r="P134" s="459"/>
      <c r="Q134" s="459"/>
      <c r="R134" s="459"/>
      <c r="S134" s="459"/>
      <c r="T134" s="459"/>
      <c r="U134" s="459"/>
      <c r="V134" s="459"/>
      <c r="W134" s="459"/>
      <c r="X134" s="459"/>
      <c r="Y134" s="460"/>
      <c r="Z134" s="458"/>
      <c r="AA134" s="459"/>
      <c r="AB134" s="459"/>
      <c r="AC134" s="459"/>
      <c r="AD134" s="459"/>
      <c r="AE134" s="459"/>
      <c r="AF134" s="459"/>
      <c r="AG134" s="459"/>
      <c r="AH134" s="459"/>
      <c r="AI134" s="459"/>
      <c r="AJ134" s="459"/>
      <c r="AK134" s="460"/>
      <c r="AL134" s="483"/>
      <c r="AM134" s="484"/>
      <c r="AN134" s="484"/>
      <c r="AO134" s="484"/>
      <c r="AP134" s="484"/>
      <c r="AQ134" s="484"/>
      <c r="AR134" s="484"/>
      <c r="AS134" s="484"/>
      <c r="AT134" s="484"/>
      <c r="AU134" s="484"/>
      <c r="AV134" s="484"/>
      <c r="AW134" s="485"/>
    </row>
    <row r="135" spans="1:50" s="49" customFormat="1" ht="21" customHeight="1" thickBot="1" x14ac:dyDescent="0.3">
      <c r="A135" s="398"/>
      <c r="B135" s="489" t="str">
        <f>IF(ISBLANK(B133),"",CONCATENATE($E$12,$F$12,".",$G$12,".","0",RIGHT($B$126,1),".",RIGHT(L135,1),$A133,IF(COUNTIFS(B133,"*op?ional*")=1,"-ij","")))</f>
        <v>L061.24.09.S3-ij</v>
      </c>
      <c r="C135" s="490"/>
      <c r="D135" s="491"/>
      <c r="E135" s="276">
        <v>2</v>
      </c>
      <c r="F135" s="277" t="s">
        <v>58</v>
      </c>
      <c r="G135" s="278">
        <v>28</v>
      </c>
      <c r="H135" s="279">
        <v>0</v>
      </c>
      <c r="I135" s="279">
        <v>0</v>
      </c>
      <c r="J135" s="280">
        <v>0</v>
      </c>
      <c r="K135" s="275"/>
      <c r="L135" s="277" t="s">
        <v>52</v>
      </c>
      <c r="M135" s="275">
        <v>22</v>
      </c>
      <c r="N135" s="489" t="str">
        <f>IF(ISBLANK(N133),"",CONCATENATE($E$12,$F$12,".",$G$12,".","1",RIGHT($N$126,1),".",RIGHT(X135,1),$A133,IF(COUNTIFS(N133,"*op?ional*")=1,"-ij","")))</f>
        <v>L061.24.10.S3-ij</v>
      </c>
      <c r="O135" s="490"/>
      <c r="P135" s="491"/>
      <c r="Q135" s="276">
        <v>2</v>
      </c>
      <c r="R135" s="277" t="s">
        <v>58</v>
      </c>
      <c r="S135" s="278">
        <v>28</v>
      </c>
      <c r="T135" s="279">
        <v>0</v>
      </c>
      <c r="U135" s="279">
        <v>0</v>
      </c>
      <c r="V135" s="280">
        <v>0</v>
      </c>
      <c r="W135" s="275"/>
      <c r="X135" s="277" t="s">
        <v>52</v>
      </c>
      <c r="Y135" s="275">
        <v>22</v>
      </c>
      <c r="Z135" s="489" t="str">
        <f>IF(ISBLANK(Z133),"",CONCATENATE($E$12,$F$12,".",$G$12,".","1",RIGHT($Z$126,1),".",RIGHT(AJ135,1),$A133,IF(COUNTIFS(Z133,"*op?ional*")=1,"-ij","")))</f>
        <v/>
      </c>
      <c r="AA135" s="490"/>
      <c r="AB135" s="491"/>
      <c r="AC135" s="276"/>
      <c r="AD135" s="277"/>
      <c r="AE135" s="278"/>
      <c r="AF135" s="279"/>
      <c r="AG135" s="279"/>
      <c r="AH135" s="280"/>
      <c r="AI135" s="275"/>
      <c r="AJ135" s="277"/>
      <c r="AK135" s="275"/>
      <c r="AL135" s="489" t="str">
        <f>IF(ISBLANK(AL133), "",CONCATENATE($E$12,$F$12,".",$G$12,".","1",RIGHT($AL$126,1),".",RIGHT(AV135,1),$A133,IF(COUNTIFS(AL133,"*op?ional*")=1,"-ij","")))</f>
        <v>L061.24.12.S3</v>
      </c>
      <c r="AM135" s="490"/>
      <c r="AN135" s="491"/>
      <c r="AO135" s="333">
        <v>10</v>
      </c>
      <c r="AP135" s="334" t="s">
        <v>58</v>
      </c>
      <c r="AQ135" s="335">
        <v>0</v>
      </c>
      <c r="AR135" s="336">
        <v>0</v>
      </c>
      <c r="AS135" s="336">
        <v>0</v>
      </c>
      <c r="AT135" s="337">
        <v>0</v>
      </c>
      <c r="AU135" s="338"/>
      <c r="AV135" s="334" t="s">
        <v>52</v>
      </c>
      <c r="AW135" s="338"/>
    </row>
    <row r="136" spans="1:50" s="49" customFormat="1" ht="21" customHeight="1" thickTop="1" x14ac:dyDescent="0.25">
      <c r="A136" s="396" t="s">
        <v>66</v>
      </c>
      <c r="B136" s="455" t="s">
        <v>169</v>
      </c>
      <c r="C136" s="456"/>
      <c r="D136" s="456"/>
      <c r="E136" s="456"/>
      <c r="F136" s="456"/>
      <c r="G136" s="456"/>
      <c r="H136" s="456"/>
      <c r="I136" s="456"/>
      <c r="J136" s="456"/>
      <c r="K136" s="456"/>
      <c r="L136" s="456"/>
      <c r="M136" s="457"/>
      <c r="N136" s="455" t="s">
        <v>170</v>
      </c>
      <c r="O136" s="456"/>
      <c r="P136" s="456"/>
      <c r="Q136" s="456"/>
      <c r="R136" s="456"/>
      <c r="S136" s="456"/>
      <c r="T136" s="456"/>
      <c r="U136" s="456"/>
      <c r="V136" s="456"/>
      <c r="W136" s="456"/>
      <c r="X136" s="456"/>
      <c r="Y136" s="457"/>
      <c r="Z136" s="455"/>
      <c r="AA136" s="456"/>
      <c r="AB136" s="456"/>
      <c r="AC136" s="456"/>
      <c r="AD136" s="456"/>
      <c r="AE136" s="456"/>
      <c r="AF136" s="456"/>
      <c r="AG136" s="456"/>
      <c r="AH136" s="456"/>
      <c r="AI136" s="456"/>
      <c r="AJ136" s="456"/>
      <c r="AK136" s="457"/>
      <c r="AL136" s="480" t="s">
        <v>171</v>
      </c>
      <c r="AM136" s="481"/>
      <c r="AN136" s="481"/>
      <c r="AO136" s="481"/>
      <c r="AP136" s="481"/>
      <c r="AQ136" s="481"/>
      <c r="AR136" s="481"/>
      <c r="AS136" s="481"/>
      <c r="AT136" s="481"/>
      <c r="AU136" s="481"/>
      <c r="AV136" s="481"/>
      <c r="AW136" s="482"/>
    </row>
    <row r="137" spans="1:50" s="49" customFormat="1" ht="21" customHeight="1" x14ac:dyDescent="0.25">
      <c r="A137" s="397"/>
      <c r="B137" s="458"/>
      <c r="C137" s="459"/>
      <c r="D137" s="459"/>
      <c r="E137" s="459"/>
      <c r="F137" s="459"/>
      <c r="G137" s="459"/>
      <c r="H137" s="459"/>
      <c r="I137" s="459"/>
      <c r="J137" s="459"/>
      <c r="K137" s="459"/>
      <c r="L137" s="459"/>
      <c r="M137" s="460"/>
      <c r="N137" s="458"/>
      <c r="O137" s="459"/>
      <c r="P137" s="459"/>
      <c r="Q137" s="459"/>
      <c r="R137" s="459"/>
      <c r="S137" s="459"/>
      <c r="T137" s="459"/>
      <c r="U137" s="459"/>
      <c r="V137" s="459"/>
      <c r="W137" s="459"/>
      <c r="X137" s="459"/>
      <c r="Y137" s="460"/>
      <c r="Z137" s="458"/>
      <c r="AA137" s="459"/>
      <c r="AB137" s="459"/>
      <c r="AC137" s="459"/>
      <c r="AD137" s="459"/>
      <c r="AE137" s="459"/>
      <c r="AF137" s="459"/>
      <c r="AG137" s="459"/>
      <c r="AH137" s="459"/>
      <c r="AI137" s="459"/>
      <c r="AJ137" s="459"/>
      <c r="AK137" s="460"/>
      <c r="AL137" s="483"/>
      <c r="AM137" s="484"/>
      <c r="AN137" s="484"/>
      <c r="AO137" s="484"/>
      <c r="AP137" s="484"/>
      <c r="AQ137" s="484"/>
      <c r="AR137" s="484"/>
      <c r="AS137" s="484"/>
      <c r="AT137" s="484"/>
      <c r="AU137" s="484"/>
      <c r="AV137" s="484"/>
      <c r="AW137" s="485"/>
    </row>
    <row r="138" spans="1:50" s="49" customFormat="1" ht="21" customHeight="1" thickBot="1" x14ac:dyDescent="0.3">
      <c r="A138" s="398"/>
      <c r="B138" s="489" t="str">
        <f>IF(ISBLANK(B136),"",CONCATENATE($E$12,$F$12,".",$G$12,".","0",RIGHT($B$126,1),".",RIGHT(L138,1),$A136,IF(COUNTIFS(B136,"*op?ional*")=1,"-ij","")))</f>
        <v>L061.24.09.F4</v>
      </c>
      <c r="C138" s="490"/>
      <c r="D138" s="491"/>
      <c r="E138" s="276">
        <v>3</v>
      </c>
      <c r="F138" s="277" t="s">
        <v>58</v>
      </c>
      <c r="G138" s="278">
        <v>28</v>
      </c>
      <c r="H138" s="279">
        <v>0</v>
      </c>
      <c r="I138" s="279">
        <v>0</v>
      </c>
      <c r="J138" s="280">
        <v>0</v>
      </c>
      <c r="K138" s="275"/>
      <c r="L138" s="277" t="s">
        <v>59</v>
      </c>
      <c r="M138" s="275">
        <v>47</v>
      </c>
      <c r="N138" s="489" t="str">
        <f>IF(ISBLANK(N136),"",CONCATENATE($E$12,$F$12,".",$G$12,".","1",RIGHT($N$126,1),".",RIGHT(X138,1),$A136,IF(COUNTIFS(N136,"*op?ional*")=1,"-ij","")))</f>
        <v>L061.24.10.S4</v>
      </c>
      <c r="O138" s="490"/>
      <c r="P138" s="491"/>
      <c r="Q138" s="276">
        <v>3</v>
      </c>
      <c r="R138" s="277" t="s">
        <v>58</v>
      </c>
      <c r="S138" s="278">
        <v>28</v>
      </c>
      <c r="T138" s="279">
        <v>0</v>
      </c>
      <c r="U138" s="279">
        <v>0</v>
      </c>
      <c r="V138" s="280">
        <v>0</v>
      </c>
      <c r="W138" s="275"/>
      <c r="X138" s="277" t="s">
        <v>52</v>
      </c>
      <c r="Y138" s="275">
        <v>47</v>
      </c>
      <c r="Z138" s="489" t="str">
        <f>IF(ISBLANK(Z136),"",CONCATENATE($E$12,$F$12,".",$G$12,".","1",RIGHT($Z$126,1),".",RIGHT(AJ138,1),$A136,IF(COUNTIFS(Z136,"*op?ional*")=1,"-ij","")))</f>
        <v/>
      </c>
      <c r="AA138" s="490"/>
      <c r="AB138" s="491"/>
      <c r="AC138" s="276"/>
      <c r="AD138" s="277"/>
      <c r="AE138" s="278"/>
      <c r="AF138" s="279"/>
      <c r="AG138" s="279"/>
      <c r="AH138" s="280"/>
      <c r="AI138" s="275"/>
      <c r="AJ138" s="277"/>
      <c r="AK138" s="275"/>
      <c r="AL138" s="489" t="str">
        <f>IF(ISBLANK(AL136), "",CONCATENATE($E$12,$F$12,".",$G$12,".","1",RIGHT($AL$126,1),".",RIGHT(AV138,1),$A136,IF(COUNTIFS(AL136,"*op?ional*")=1,"-ij","")))</f>
        <v>L061.24.12.S4</v>
      </c>
      <c r="AM138" s="490"/>
      <c r="AN138" s="491"/>
      <c r="AO138" s="333">
        <v>10</v>
      </c>
      <c r="AP138" s="334" t="s">
        <v>58</v>
      </c>
      <c r="AQ138" s="335">
        <v>0</v>
      </c>
      <c r="AR138" s="336">
        <v>0</v>
      </c>
      <c r="AS138" s="336">
        <v>0</v>
      </c>
      <c r="AT138" s="337">
        <v>0</v>
      </c>
      <c r="AU138" s="338"/>
      <c r="AV138" s="334" t="s">
        <v>52</v>
      </c>
      <c r="AW138" s="338"/>
    </row>
    <row r="139" spans="1:50" s="49" customFormat="1" ht="21" customHeight="1" thickTop="1" x14ac:dyDescent="0.25">
      <c r="A139" s="396" t="s">
        <v>69</v>
      </c>
      <c r="B139" s="455" t="s">
        <v>172</v>
      </c>
      <c r="C139" s="456"/>
      <c r="D139" s="456"/>
      <c r="E139" s="456"/>
      <c r="F139" s="456"/>
      <c r="G139" s="456"/>
      <c r="H139" s="456"/>
      <c r="I139" s="456"/>
      <c r="J139" s="456"/>
      <c r="K139" s="456"/>
      <c r="L139" s="456"/>
      <c r="M139" s="457"/>
      <c r="N139" s="455" t="s">
        <v>173</v>
      </c>
      <c r="O139" s="456"/>
      <c r="P139" s="456"/>
      <c r="Q139" s="456"/>
      <c r="R139" s="456"/>
      <c r="S139" s="456"/>
      <c r="T139" s="456"/>
      <c r="U139" s="456"/>
      <c r="V139" s="456"/>
      <c r="W139" s="456"/>
      <c r="X139" s="456"/>
      <c r="Y139" s="457"/>
      <c r="Z139" s="455"/>
      <c r="AA139" s="456"/>
      <c r="AB139" s="456"/>
      <c r="AC139" s="456"/>
      <c r="AD139" s="456"/>
      <c r="AE139" s="456"/>
      <c r="AF139" s="456"/>
      <c r="AG139" s="456"/>
      <c r="AH139" s="456"/>
      <c r="AI139" s="456"/>
      <c r="AJ139" s="456"/>
      <c r="AK139" s="457"/>
      <c r="AL139" s="455"/>
      <c r="AM139" s="456"/>
      <c r="AN139" s="456"/>
      <c r="AO139" s="456"/>
      <c r="AP139" s="456"/>
      <c r="AQ139" s="456"/>
      <c r="AR139" s="456"/>
      <c r="AS139" s="456"/>
      <c r="AT139" s="456"/>
      <c r="AU139" s="456"/>
      <c r="AV139" s="456"/>
      <c r="AW139" s="457"/>
    </row>
    <row r="140" spans="1:50" s="49" customFormat="1" ht="21" customHeight="1" x14ac:dyDescent="0.25">
      <c r="A140" s="397"/>
      <c r="B140" s="458"/>
      <c r="C140" s="459"/>
      <c r="D140" s="459"/>
      <c r="E140" s="459"/>
      <c r="F140" s="459"/>
      <c r="G140" s="459"/>
      <c r="H140" s="459"/>
      <c r="I140" s="459"/>
      <c r="J140" s="459"/>
      <c r="K140" s="459"/>
      <c r="L140" s="459"/>
      <c r="M140" s="460"/>
      <c r="N140" s="458"/>
      <c r="O140" s="459"/>
      <c r="P140" s="459"/>
      <c r="Q140" s="459"/>
      <c r="R140" s="459"/>
      <c r="S140" s="459"/>
      <c r="T140" s="459"/>
      <c r="U140" s="459"/>
      <c r="V140" s="459"/>
      <c r="W140" s="459"/>
      <c r="X140" s="459"/>
      <c r="Y140" s="460"/>
      <c r="Z140" s="458"/>
      <c r="AA140" s="459"/>
      <c r="AB140" s="459"/>
      <c r="AC140" s="459"/>
      <c r="AD140" s="459"/>
      <c r="AE140" s="459"/>
      <c r="AF140" s="459"/>
      <c r="AG140" s="459"/>
      <c r="AH140" s="459"/>
      <c r="AI140" s="459"/>
      <c r="AJ140" s="459"/>
      <c r="AK140" s="460"/>
      <c r="AL140" s="458"/>
      <c r="AM140" s="459"/>
      <c r="AN140" s="459"/>
      <c r="AO140" s="459"/>
      <c r="AP140" s="459"/>
      <c r="AQ140" s="459"/>
      <c r="AR140" s="459"/>
      <c r="AS140" s="459"/>
      <c r="AT140" s="459"/>
      <c r="AU140" s="459"/>
      <c r="AV140" s="459"/>
      <c r="AW140" s="460"/>
    </row>
    <row r="141" spans="1:50" s="49" customFormat="1" ht="21" customHeight="1" thickBot="1" x14ac:dyDescent="0.3">
      <c r="A141" s="398"/>
      <c r="B141" s="489" t="str">
        <f>IF(ISBLANK(B139),"",CONCATENATE($E$12,$F$12,".",$G$12,".","0",RIGHT($B$126,1),".",RIGHT(L141,1),$A139,IF(COUNTIFS(B139,"*op?ional*")=1,"-ij","")))</f>
        <v>L061.24.09.D5</v>
      </c>
      <c r="C141" s="490"/>
      <c r="D141" s="491"/>
      <c r="E141" s="276">
        <v>3</v>
      </c>
      <c r="F141" s="277" t="s">
        <v>58</v>
      </c>
      <c r="G141" s="278">
        <v>28</v>
      </c>
      <c r="H141" s="279">
        <v>14</v>
      </c>
      <c r="I141" s="279">
        <v>0</v>
      </c>
      <c r="J141" s="280">
        <v>0</v>
      </c>
      <c r="K141" s="275"/>
      <c r="L141" s="277" t="s">
        <v>74</v>
      </c>
      <c r="M141" s="275">
        <v>33</v>
      </c>
      <c r="N141" s="489" t="str">
        <f>IF(ISBLANK(N139),"",CONCATENATE($E$12,$F$12,".",$G$12,".","1",RIGHT($N$126,1),".",RIGHT(X141,1),$A139,IF(COUNTIFS(N139,"*op?ional*")=1,"-ij","")))</f>
        <v>L061.24.10.C5</v>
      </c>
      <c r="O141" s="490"/>
      <c r="P141" s="491"/>
      <c r="Q141" s="276">
        <v>2</v>
      </c>
      <c r="R141" s="277" t="s">
        <v>99</v>
      </c>
      <c r="S141" s="278">
        <v>28</v>
      </c>
      <c r="T141" s="279">
        <v>14</v>
      </c>
      <c r="U141" s="279">
        <v>0</v>
      </c>
      <c r="V141" s="280">
        <v>0</v>
      </c>
      <c r="W141" s="275"/>
      <c r="X141" s="277" t="s">
        <v>85</v>
      </c>
      <c r="Y141" s="275">
        <v>8</v>
      </c>
      <c r="Z141" s="489" t="str">
        <f>IF(ISBLANK(Z139),"",CONCATENATE($E$12,$F$12,".",$G$12,".","1",RIGHT($Z$126,1),".",RIGHT(AJ141,1),$A139,IF(COUNTIFS(Z139,"*op?ional*")=1,"-ij","")))</f>
        <v/>
      </c>
      <c r="AA141" s="490"/>
      <c r="AB141" s="491"/>
      <c r="AC141" s="276"/>
      <c r="AD141" s="277"/>
      <c r="AE141" s="278"/>
      <c r="AF141" s="279"/>
      <c r="AG141" s="279"/>
      <c r="AH141" s="280"/>
      <c r="AI141" s="275"/>
      <c r="AJ141" s="277"/>
      <c r="AK141" s="275"/>
      <c r="AL141" s="489" t="str">
        <f>IF(ISBLANK(AL139), "",CONCATENATE($E$12,$F$12,".",$G$12,".","1",RIGHT($AL$126,1),".",RIGHT(AV141,1),$A139,IF(COUNTIFS(AL139,"*op?ional*")=1,"-ij","")))</f>
        <v/>
      </c>
      <c r="AM141" s="490"/>
      <c r="AN141" s="491"/>
      <c r="AO141" s="333"/>
      <c r="AP141" s="334"/>
      <c r="AQ141" s="335"/>
      <c r="AR141" s="336"/>
      <c r="AS141" s="339"/>
      <c r="AT141" s="337"/>
      <c r="AU141" s="338"/>
      <c r="AV141" s="334"/>
      <c r="AW141" s="338"/>
    </row>
    <row r="142" spans="1:50" s="49" customFormat="1" ht="21" customHeight="1" thickTop="1" x14ac:dyDescent="0.25">
      <c r="A142" s="396" t="s">
        <v>75</v>
      </c>
      <c r="B142" s="455" t="s">
        <v>174</v>
      </c>
      <c r="C142" s="456"/>
      <c r="D142" s="456"/>
      <c r="E142" s="456"/>
      <c r="F142" s="456"/>
      <c r="G142" s="456"/>
      <c r="H142" s="456"/>
      <c r="I142" s="456"/>
      <c r="J142" s="456"/>
      <c r="K142" s="456"/>
      <c r="L142" s="456"/>
      <c r="M142" s="457"/>
      <c r="N142" s="455" t="s">
        <v>175</v>
      </c>
      <c r="O142" s="456"/>
      <c r="P142" s="456"/>
      <c r="Q142" s="456"/>
      <c r="R142" s="456"/>
      <c r="S142" s="456"/>
      <c r="T142" s="456"/>
      <c r="U142" s="456"/>
      <c r="V142" s="456"/>
      <c r="W142" s="456"/>
      <c r="X142" s="456"/>
      <c r="Y142" s="457"/>
      <c r="Z142" s="455"/>
      <c r="AA142" s="456"/>
      <c r="AB142" s="456"/>
      <c r="AC142" s="456"/>
      <c r="AD142" s="456"/>
      <c r="AE142" s="456"/>
      <c r="AF142" s="456"/>
      <c r="AG142" s="456"/>
      <c r="AH142" s="456"/>
      <c r="AI142" s="456"/>
      <c r="AJ142" s="456"/>
      <c r="AK142" s="457"/>
      <c r="AL142" s="455"/>
      <c r="AM142" s="456"/>
      <c r="AN142" s="456"/>
      <c r="AO142" s="456"/>
      <c r="AP142" s="456"/>
      <c r="AQ142" s="456"/>
      <c r="AR142" s="456"/>
      <c r="AS142" s="456"/>
      <c r="AT142" s="456"/>
      <c r="AU142" s="456"/>
      <c r="AV142" s="456"/>
      <c r="AW142" s="457"/>
    </row>
    <row r="143" spans="1:50" s="49" customFormat="1" ht="21" customHeight="1" x14ac:dyDescent="0.25">
      <c r="A143" s="397"/>
      <c r="B143" s="458"/>
      <c r="C143" s="459"/>
      <c r="D143" s="459"/>
      <c r="E143" s="459"/>
      <c r="F143" s="459"/>
      <c r="G143" s="459"/>
      <c r="H143" s="459"/>
      <c r="I143" s="459"/>
      <c r="J143" s="459"/>
      <c r="K143" s="459"/>
      <c r="L143" s="459"/>
      <c r="M143" s="460"/>
      <c r="N143" s="458"/>
      <c r="O143" s="459"/>
      <c r="P143" s="459"/>
      <c r="Q143" s="459"/>
      <c r="R143" s="459"/>
      <c r="S143" s="459"/>
      <c r="T143" s="459"/>
      <c r="U143" s="459"/>
      <c r="V143" s="459"/>
      <c r="W143" s="459"/>
      <c r="X143" s="459"/>
      <c r="Y143" s="460"/>
      <c r="Z143" s="458"/>
      <c r="AA143" s="459"/>
      <c r="AB143" s="459"/>
      <c r="AC143" s="459"/>
      <c r="AD143" s="459"/>
      <c r="AE143" s="459"/>
      <c r="AF143" s="459"/>
      <c r="AG143" s="459"/>
      <c r="AH143" s="459"/>
      <c r="AI143" s="459"/>
      <c r="AJ143" s="459"/>
      <c r="AK143" s="460"/>
      <c r="AL143" s="458"/>
      <c r="AM143" s="459"/>
      <c r="AN143" s="459"/>
      <c r="AO143" s="459"/>
      <c r="AP143" s="459"/>
      <c r="AQ143" s="459"/>
      <c r="AR143" s="459"/>
      <c r="AS143" s="459"/>
      <c r="AT143" s="459"/>
      <c r="AU143" s="459"/>
      <c r="AV143" s="459"/>
      <c r="AW143" s="460"/>
    </row>
    <row r="144" spans="1:50" s="49" customFormat="1" ht="21" customHeight="1" thickBot="1" x14ac:dyDescent="0.3">
      <c r="A144" s="398"/>
      <c r="B144" s="489" t="str">
        <f>IF(ISBLANK(B142),"",CONCATENATE($E$12,$F$12,".",$G$12,".","0",RIGHT($B$126,1),".",RIGHT(L144,1),$A142,IF(COUNTIFS(B142,"*op?ional*")=1,"-ij","")))</f>
        <v>L061.24.09.D6-ij</v>
      </c>
      <c r="C144" s="490"/>
      <c r="D144" s="491"/>
      <c r="E144" s="276">
        <v>3</v>
      </c>
      <c r="F144" s="277" t="s">
        <v>58</v>
      </c>
      <c r="G144" s="278">
        <v>28</v>
      </c>
      <c r="H144" s="279">
        <v>14</v>
      </c>
      <c r="I144" s="279">
        <v>0</v>
      </c>
      <c r="J144" s="280">
        <v>0</v>
      </c>
      <c r="K144" s="275"/>
      <c r="L144" s="277" t="s">
        <v>74</v>
      </c>
      <c r="M144" s="275">
        <v>33</v>
      </c>
      <c r="N144" s="489" t="str">
        <f>IF(ISBLANK(N142),"",CONCATENATE($E$12,$F$12,".",$G$12,".","1",RIGHT($N$126,1),".",RIGHT(X144,1),$A142,IF(COUNTIFS(N142,"*op?ional*")=1,"-ij","")))</f>
        <v>L061.24.10.D6-ij</v>
      </c>
      <c r="O144" s="490"/>
      <c r="P144" s="491"/>
      <c r="Q144" s="276">
        <v>3</v>
      </c>
      <c r="R144" s="277" t="s">
        <v>58</v>
      </c>
      <c r="S144" s="278">
        <v>28</v>
      </c>
      <c r="T144" s="279">
        <v>14</v>
      </c>
      <c r="U144" s="279">
        <v>0</v>
      </c>
      <c r="V144" s="280">
        <v>0</v>
      </c>
      <c r="W144" s="275"/>
      <c r="X144" s="277" t="s">
        <v>74</v>
      </c>
      <c r="Y144" s="275">
        <v>33</v>
      </c>
      <c r="Z144" s="489" t="str">
        <f>IF(ISBLANK(Z142),"",CONCATENATE($E$12,$F$12,".",$G$12,".","1",RIGHT($Z$126,1),".",RIGHT(AJ144,1),$A142,IF(COUNTIFS(Z142,"*op?ional*")=1,"-ij","")))</f>
        <v/>
      </c>
      <c r="AA144" s="490"/>
      <c r="AB144" s="491"/>
      <c r="AC144" s="276"/>
      <c r="AD144" s="277"/>
      <c r="AE144" s="278"/>
      <c r="AF144" s="279"/>
      <c r="AG144" s="279"/>
      <c r="AH144" s="349"/>
      <c r="AI144" s="275"/>
      <c r="AJ144" s="277"/>
      <c r="AK144" s="275"/>
      <c r="AL144" s="489" t="str">
        <f>IF(ISBLANK(AL142), "",CONCATENATE($E$12,$F$12,".",$G$12,".","1",RIGHT($AL$126,1),".",RIGHT(AV144,1),$A142,IF(COUNTIFS(AL142,"*op?ional*")=1,"-ij","")))</f>
        <v/>
      </c>
      <c r="AM144" s="490"/>
      <c r="AN144" s="491"/>
      <c r="AO144" s="333"/>
      <c r="AP144" s="334"/>
      <c r="AQ144" s="335"/>
      <c r="AR144" s="336"/>
      <c r="AS144" s="336"/>
      <c r="AT144" s="337"/>
      <c r="AU144" s="338"/>
      <c r="AV144" s="334"/>
      <c r="AW144" s="338"/>
    </row>
    <row r="145" spans="1:49" s="49" customFormat="1" ht="21" customHeight="1" thickTop="1" x14ac:dyDescent="0.25">
      <c r="A145" s="396" t="s">
        <v>80</v>
      </c>
      <c r="B145" s="455" t="s">
        <v>176</v>
      </c>
      <c r="C145" s="456"/>
      <c r="D145" s="456"/>
      <c r="E145" s="456"/>
      <c r="F145" s="456"/>
      <c r="G145" s="456"/>
      <c r="H145" s="456"/>
      <c r="I145" s="456"/>
      <c r="J145" s="456"/>
      <c r="K145" s="456"/>
      <c r="L145" s="456"/>
      <c r="M145" s="457"/>
      <c r="N145" s="455" t="s">
        <v>469</v>
      </c>
      <c r="O145" s="456"/>
      <c r="P145" s="456"/>
      <c r="Q145" s="456"/>
      <c r="R145" s="456"/>
      <c r="S145" s="456"/>
      <c r="T145" s="456"/>
      <c r="U145" s="456"/>
      <c r="V145" s="456"/>
      <c r="W145" s="456"/>
      <c r="X145" s="456"/>
      <c r="Y145" s="457"/>
      <c r="Z145" s="455"/>
      <c r="AA145" s="456"/>
      <c r="AB145" s="456"/>
      <c r="AC145" s="456"/>
      <c r="AD145" s="456"/>
      <c r="AE145" s="456"/>
      <c r="AF145" s="456"/>
      <c r="AG145" s="456"/>
      <c r="AH145" s="456"/>
      <c r="AI145" s="456"/>
      <c r="AJ145" s="456"/>
      <c r="AK145" s="457"/>
      <c r="AL145" s="455"/>
      <c r="AM145" s="456"/>
      <c r="AN145" s="456"/>
      <c r="AO145" s="456"/>
      <c r="AP145" s="456"/>
      <c r="AQ145" s="456"/>
      <c r="AR145" s="456"/>
      <c r="AS145" s="456"/>
      <c r="AT145" s="456"/>
      <c r="AU145" s="456"/>
      <c r="AV145" s="456"/>
      <c r="AW145" s="457"/>
    </row>
    <row r="146" spans="1:49" s="49" customFormat="1" ht="21" customHeight="1" x14ac:dyDescent="0.25">
      <c r="A146" s="397"/>
      <c r="B146" s="458"/>
      <c r="C146" s="459"/>
      <c r="D146" s="459"/>
      <c r="E146" s="459"/>
      <c r="F146" s="459"/>
      <c r="G146" s="459"/>
      <c r="H146" s="459"/>
      <c r="I146" s="459"/>
      <c r="J146" s="459"/>
      <c r="K146" s="459"/>
      <c r="L146" s="459"/>
      <c r="M146" s="460"/>
      <c r="N146" s="458"/>
      <c r="O146" s="459"/>
      <c r="P146" s="459"/>
      <c r="Q146" s="459"/>
      <c r="R146" s="459"/>
      <c r="S146" s="459"/>
      <c r="T146" s="459"/>
      <c r="U146" s="459"/>
      <c r="V146" s="459"/>
      <c r="W146" s="459"/>
      <c r="X146" s="459"/>
      <c r="Y146" s="460"/>
      <c r="Z146" s="458"/>
      <c r="AA146" s="459"/>
      <c r="AB146" s="459"/>
      <c r="AC146" s="459"/>
      <c r="AD146" s="459"/>
      <c r="AE146" s="459"/>
      <c r="AF146" s="459"/>
      <c r="AG146" s="459"/>
      <c r="AH146" s="459"/>
      <c r="AI146" s="459"/>
      <c r="AJ146" s="459"/>
      <c r="AK146" s="460"/>
      <c r="AL146" s="458"/>
      <c r="AM146" s="459"/>
      <c r="AN146" s="459"/>
      <c r="AO146" s="459"/>
      <c r="AP146" s="459"/>
      <c r="AQ146" s="459"/>
      <c r="AR146" s="459"/>
      <c r="AS146" s="459"/>
      <c r="AT146" s="459"/>
      <c r="AU146" s="459"/>
      <c r="AV146" s="459"/>
      <c r="AW146" s="460"/>
    </row>
    <row r="147" spans="1:49" s="49" customFormat="1" ht="21" customHeight="1" thickBot="1" x14ac:dyDescent="0.3">
      <c r="A147" s="398"/>
      <c r="B147" s="489" t="str">
        <f>IF(ISBLANK(B145),"",CONCATENATE($E$12,$F$12,".",$G$12,".","0",RIGHT($B$126,1),".",RIGHT(L147,1),$A145,IF(COUNTIFS(B145,"*op?ional*")=1,"-ij","")))</f>
        <v>L061.24.09.U7</v>
      </c>
      <c r="C147" s="490"/>
      <c r="D147" s="491"/>
      <c r="E147" s="276">
        <v>3</v>
      </c>
      <c r="F147" s="360" t="s">
        <v>58</v>
      </c>
      <c r="G147" s="278">
        <v>28</v>
      </c>
      <c r="H147" s="279">
        <v>14</v>
      </c>
      <c r="I147" s="279">
        <v>0</v>
      </c>
      <c r="J147" s="280">
        <v>0</v>
      </c>
      <c r="K147" s="275"/>
      <c r="L147" s="277" t="s">
        <v>68</v>
      </c>
      <c r="M147" s="275">
        <v>33</v>
      </c>
      <c r="N147" s="489" t="str">
        <f>IF(ISBLANK(N145),"",CONCATENATE($E$12,$F$12,".",$G$12,".","1",RIGHT($N$126,1),".",RIGHT(X147,1),$A145,IF(COUNTIFS(N145,"*op?ional*")=1,"-ij","")))</f>
        <v>L061.24.10.U7</v>
      </c>
      <c r="O147" s="490"/>
      <c r="P147" s="491"/>
      <c r="Q147" s="276">
        <v>3</v>
      </c>
      <c r="R147" s="277" t="s">
        <v>58</v>
      </c>
      <c r="S147" s="278">
        <v>28</v>
      </c>
      <c r="T147" s="279">
        <v>14</v>
      </c>
      <c r="U147" s="279">
        <v>0</v>
      </c>
      <c r="V147" s="280">
        <v>0</v>
      </c>
      <c r="W147" s="275"/>
      <c r="X147" s="277" t="s">
        <v>68</v>
      </c>
      <c r="Y147" s="275">
        <v>33</v>
      </c>
      <c r="Z147" s="489" t="str">
        <f>IF(ISBLANK(Z145),"",CONCATENATE($E$12,$F$12,".",$G$12,".","1",RIGHT($Z$126,1),".",RIGHT(AJ147,1),$A145,IF(COUNTIFS(Z145,"*op?ional*")=1,"-ij","")))</f>
        <v/>
      </c>
      <c r="AA147" s="490"/>
      <c r="AB147" s="491"/>
      <c r="AC147" s="333"/>
      <c r="AD147" s="334"/>
      <c r="AE147" s="335"/>
      <c r="AF147" s="336"/>
      <c r="AG147" s="336"/>
      <c r="AH147" s="337"/>
      <c r="AI147" s="338"/>
      <c r="AJ147" s="334"/>
      <c r="AK147" s="338"/>
      <c r="AL147" s="489" t="str">
        <f>IF(ISBLANK(AL145), "",CONCATENATE($E$12,$F$12,".",$G$12,".","1",RIGHT($AL$126,1),".",RIGHT(AV147,1),$A145,IF(COUNTIFS(AL145,"*op?ional*")=1,"-ij","")))</f>
        <v/>
      </c>
      <c r="AM147" s="490"/>
      <c r="AN147" s="491"/>
      <c r="AO147" s="230"/>
      <c r="AP147" s="177"/>
      <c r="AQ147" s="157"/>
      <c r="AR147" s="158"/>
      <c r="AS147" s="158"/>
      <c r="AT147" s="159"/>
      <c r="AU147" s="154"/>
      <c r="AV147" s="155"/>
      <c r="AW147" s="154"/>
    </row>
    <row r="148" spans="1:49" s="63" customFormat="1" ht="21" customHeight="1" thickTop="1" x14ac:dyDescent="0.25">
      <c r="A148" s="396" t="s">
        <v>86</v>
      </c>
      <c r="B148" s="455" t="s">
        <v>177</v>
      </c>
      <c r="C148" s="456"/>
      <c r="D148" s="456"/>
      <c r="E148" s="456"/>
      <c r="F148" s="456"/>
      <c r="G148" s="456"/>
      <c r="H148" s="456"/>
      <c r="I148" s="456"/>
      <c r="J148" s="456"/>
      <c r="K148" s="456"/>
      <c r="L148" s="456"/>
      <c r="M148" s="457"/>
      <c r="N148" s="455" t="s">
        <v>178</v>
      </c>
      <c r="O148" s="456"/>
      <c r="P148" s="456"/>
      <c r="Q148" s="456"/>
      <c r="R148" s="456"/>
      <c r="S148" s="456"/>
      <c r="T148" s="456"/>
      <c r="U148" s="456"/>
      <c r="V148" s="456"/>
      <c r="W148" s="456"/>
      <c r="X148" s="456"/>
      <c r="Y148" s="457"/>
      <c r="Z148" s="455"/>
      <c r="AA148" s="456"/>
      <c r="AB148" s="456"/>
      <c r="AC148" s="456"/>
      <c r="AD148" s="456"/>
      <c r="AE148" s="456"/>
      <c r="AF148" s="456"/>
      <c r="AG148" s="456"/>
      <c r="AH148" s="456"/>
      <c r="AI148" s="456"/>
      <c r="AJ148" s="456"/>
      <c r="AK148" s="457"/>
      <c r="AL148" s="455"/>
      <c r="AM148" s="456"/>
      <c r="AN148" s="456"/>
      <c r="AO148" s="456"/>
      <c r="AP148" s="456"/>
      <c r="AQ148" s="456"/>
      <c r="AR148" s="456"/>
      <c r="AS148" s="456"/>
      <c r="AT148" s="456"/>
      <c r="AU148" s="456"/>
      <c r="AV148" s="456"/>
      <c r="AW148" s="457"/>
    </row>
    <row r="149" spans="1:49" s="63" customFormat="1" ht="21" customHeight="1" x14ac:dyDescent="0.25">
      <c r="A149" s="397"/>
      <c r="B149" s="458"/>
      <c r="C149" s="459"/>
      <c r="D149" s="459"/>
      <c r="E149" s="459"/>
      <c r="F149" s="459"/>
      <c r="G149" s="459"/>
      <c r="H149" s="459"/>
      <c r="I149" s="459"/>
      <c r="J149" s="459"/>
      <c r="K149" s="459"/>
      <c r="L149" s="459"/>
      <c r="M149" s="460"/>
      <c r="N149" s="458"/>
      <c r="O149" s="459"/>
      <c r="P149" s="459"/>
      <c r="Q149" s="459"/>
      <c r="R149" s="459"/>
      <c r="S149" s="459"/>
      <c r="T149" s="459"/>
      <c r="U149" s="459"/>
      <c r="V149" s="459"/>
      <c r="W149" s="459"/>
      <c r="X149" s="459"/>
      <c r="Y149" s="460"/>
      <c r="Z149" s="458"/>
      <c r="AA149" s="459"/>
      <c r="AB149" s="459"/>
      <c r="AC149" s="459"/>
      <c r="AD149" s="459"/>
      <c r="AE149" s="459"/>
      <c r="AF149" s="459"/>
      <c r="AG149" s="459"/>
      <c r="AH149" s="459"/>
      <c r="AI149" s="459"/>
      <c r="AJ149" s="459"/>
      <c r="AK149" s="460"/>
      <c r="AL149" s="458"/>
      <c r="AM149" s="459"/>
      <c r="AN149" s="459"/>
      <c r="AO149" s="459"/>
      <c r="AP149" s="459"/>
      <c r="AQ149" s="459"/>
      <c r="AR149" s="459"/>
      <c r="AS149" s="459"/>
      <c r="AT149" s="459"/>
      <c r="AU149" s="459"/>
      <c r="AV149" s="459"/>
      <c r="AW149" s="460"/>
    </row>
    <row r="150" spans="1:49" s="49" customFormat="1" ht="21" customHeight="1" thickBot="1" x14ac:dyDescent="0.3">
      <c r="A150" s="398"/>
      <c r="B150" s="489" t="str">
        <f>IF(ISBLANK(B148),"",CONCATENATE($E$12,$F$12,".",$G$12,".","0",RIGHT($B$126,1),".",RIGHT(L150,1),$A148,IF(COUNTIFS(B148,"*op?ional*")=1,"-ij","")))</f>
        <v>L061.24.09.U8</v>
      </c>
      <c r="C150" s="490"/>
      <c r="D150" s="491"/>
      <c r="E150" s="276">
        <v>4</v>
      </c>
      <c r="F150" s="277" t="s">
        <v>58</v>
      </c>
      <c r="G150" s="278">
        <v>28</v>
      </c>
      <c r="H150" s="279">
        <v>14</v>
      </c>
      <c r="I150" s="279">
        <v>0</v>
      </c>
      <c r="J150" s="280">
        <v>0</v>
      </c>
      <c r="K150" s="275"/>
      <c r="L150" s="277" t="s">
        <v>68</v>
      </c>
      <c r="M150" s="275">
        <v>58</v>
      </c>
      <c r="N150" s="489" t="str">
        <f>IF(ISBLANK(N148),"",CONCATENATE($E$12,$F$12,".",$G$12,".","1",RIGHT($N$126,1),".",RIGHT(X150,1),$A148,IF(COUNTIFS(N148,"*op?ional*")=1,"-ij","")))</f>
        <v>L061.24.10.C8</v>
      </c>
      <c r="O150" s="490"/>
      <c r="P150" s="491"/>
      <c r="Q150" s="276">
        <v>3</v>
      </c>
      <c r="R150" s="277" t="s">
        <v>58</v>
      </c>
      <c r="S150" s="278">
        <v>28</v>
      </c>
      <c r="T150" s="279">
        <v>14</v>
      </c>
      <c r="U150" s="279">
        <v>0</v>
      </c>
      <c r="V150" s="280">
        <v>0</v>
      </c>
      <c r="W150" s="275"/>
      <c r="X150" s="277" t="s">
        <v>85</v>
      </c>
      <c r="Y150" s="275">
        <v>33</v>
      </c>
      <c r="Z150" s="489" t="str">
        <f>IF(ISBLANK(Z148),"",CONCATENATE($E$12,$F$12,".",$G$12,".","1",RIGHT($Z$126,1),".",RIGHT(AJ150,1),$A148,IF(COUNTIFS(Z148,"*op?ional*")=1,"-ij","")))</f>
        <v/>
      </c>
      <c r="AA150" s="490"/>
      <c r="AB150" s="491"/>
      <c r="AC150" s="231"/>
      <c r="AD150" s="177"/>
      <c r="AE150" s="175"/>
      <c r="AF150" s="175"/>
      <c r="AG150" s="175"/>
      <c r="AH150" s="173"/>
      <c r="AI150" s="176"/>
      <c r="AJ150" s="176"/>
      <c r="AK150" s="175"/>
      <c r="AL150" s="489" t="str">
        <f>IF(ISBLANK(AL148), "",CONCATENATE($E$12,$F$12,".",$G$12,".","1",RIGHT($AL$126,1),".",RIGHT(AV150,1),$A148,IF(COUNTIFS(AL148,"*op?ional*")=1,"-ij","")))</f>
        <v/>
      </c>
      <c r="AM150" s="490"/>
      <c r="AN150" s="491"/>
      <c r="AO150" s="230"/>
      <c r="AP150" s="177"/>
      <c r="AQ150" s="157"/>
      <c r="AR150" s="158"/>
      <c r="AS150" s="158"/>
      <c r="AT150" s="159"/>
      <c r="AU150" s="154"/>
      <c r="AV150" s="155"/>
      <c r="AW150" s="154"/>
    </row>
    <row r="151" spans="1:49" s="49" customFormat="1" ht="21" customHeight="1" thickTop="1" x14ac:dyDescent="0.25">
      <c r="A151" s="396" t="s">
        <v>90</v>
      </c>
      <c r="B151" s="455"/>
      <c r="C151" s="456"/>
      <c r="D151" s="456"/>
      <c r="E151" s="456"/>
      <c r="F151" s="456"/>
      <c r="G151" s="456"/>
      <c r="H151" s="456"/>
      <c r="I151" s="456"/>
      <c r="J151" s="456"/>
      <c r="K151" s="456"/>
      <c r="L151" s="456"/>
      <c r="M151" s="457"/>
      <c r="N151" s="480" t="s">
        <v>179</v>
      </c>
      <c r="O151" s="481"/>
      <c r="P151" s="481"/>
      <c r="Q151" s="481"/>
      <c r="R151" s="481"/>
      <c r="S151" s="481"/>
      <c r="T151" s="481"/>
      <c r="U151" s="481"/>
      <c r="V151" s="481"/>
      <c r="W151" s="481"/>
      <c r="X151" s="481"/>
      <c r="Y151" s="482"/>
      <c r="Z151" s="455"/>
      <c r="AA151" s="456"/>
      <c r="AB151" s="456"/>
      <c r="AC151" s="456"/>
      <c r="AD151" s="456"/>
      <c r="AE151" s="456"/>
      <c r="AF151" s="456"/>
      <c r="AG151" s="456"/>
      <c r="AH151" s="456"/>
      <c r="AI151" s="456"/>
      <c r="AJ151" s="456"/>
      <c r="AK151" s="457"/>
      <c r="AL151" s="455"/>
      <c r="AM151" s="456"/>
      <c r="AN151" s="456"/>
      <c r="AO151" s="456"/>
      <c r="AP151" s="456"/>
      <c r="AQ151" s="456"/>
      <c r="AR151" s="456"/>
      <c r="AS151" s="456"/>
      <c r="AT151" s="456"/>
      <c r="AU151" s="456"/>
      <c r="AV151" s="456"/>
      <c r="AW151" s="457"/>
    </row>
    <row r="152" spans="1:49" s="49" customFormat="1" ht="21" customHeight="1" x14ac:dyDescent="0.25">
      <c r="A152" s="397"/>
      <c r="B152" s="458"/>
      <c r="C152" s="459"/>
      <c r="D152" s="459"/>
      <c r="E152" s="459"/>
      <c r="F152" s="459"/>
      <c r="G152" s="459"/>
      <c r="H152" s="459"/>
      <c r="I152" s="459"/>
      <c r="J152" s="459"/>
      <c r="K152" s="459"/>
      <c r="L152" s="459"/>
      <c r="M152" s="460"/>
      <c r="N152" s="483"/>
      <c r="O152" s="484"/>
      <c r="P152" s="484"/>
      <c r="Q152" s="484"/>
      <c r="R152" s="484"/>
      <c r="S152" s="484"/>
      <c r="T152" s="484"/>
      <c r="U152" s="484"/>
      <c r="V152" s="484"/>
      <c r="W152" s="484"/>
      <c r="X152" s="484"/>
      <c r="Y152" s="485"/>
      <c r="Z152" s="458"/>
      <c r="AA152" s="459"/>
      <c r="AB152" s="459"/>
      <c r="AC152" s="459"/>
      <c r="AD152" s="459"/>
      <c r="AE152" s="459"/>
      <c r="AF152" s="459"/>
      <c r="AG152" s="459"/>
      <c r="AH152" s="459"/>
      <c r="AI152" s="459"/>
      <c r="AJ152" s="459"/>
      <c r="AK152" s="460"/>
      <c r="AL152" s="458"/>
      <c r="AM152" s="459"/>
      <c r="AN152" s="459"/>
      <c r="AO152" s="459"/>
      <c r="AP152" s="459"/>
      <c r="AQ152" s="459"/>
      <c r="AR152" s="459"/>
      <c r="AS152" s="459"/>
      <c r="AT152" s="459"/>
      <c r="AU152" s="459"/>
      <c r="AV152" s="459"/>
      <c r="AW152" s="460"/>
    </row>
    <row r="153" spans="1:49" s="49" customFormat="1" ht="21" customHeight="1" thickBot="1" x14ac:dyDescent="0.3">
      <c r="A153" s="398"/>
      <c r="B153" s="489" t="str">
        <f>IF(ISBLANK(B151),"",CONCATENATE($E$12,$F$12,".",$G$12,".","0",RIGHT($B$126,1),".",RIGHT(L153,1),$A151,IF(COUNTIFS(B151,"*op?ional*")=1,"-ij","")))</f>
        <v/>
      </c>
      <c r="C153" s="490"/>
      <c r="D153" s="491"/>
      <c r="E153" s="276"/>
      <c r="F153" s="277"/>
      <c r="G153" s="278"/>
      <c r="H153" s="279"/>
      <c r="I153" s="279"/>
      <c r="J153" s="280"/>
      <c r="K153" s="275"/>
      <c r="L153" s="277"/>
      <c r="M153" s="275"/>
      <c r="N153" s="489" t="str">
        <f>IF(ISBLANK(N151),"",CONCATENATE($E$12,$F$12,".",$G$12,".","1",RIGHT($N$126,1),".",RIGHT(X153,1),$A151,IF(COUNTIFS(N151,"*op?ional*")=1,"-ij","")))</f>
        <v>L061.24.10.S9</v>
      </c>
      <c r="O153" s="490"/>
      <c r="P153" s="491"/>
      <c r="Q153" s="276">
        <v>2</v>
      </c>
      <c r="R153" s="277" t="s">
        <v>99</v>
      </c>
      <c r="S153" s="278">
        <v>0</v>
      </c>
      <c r="T153" s="279">
        <v>0</v>
      </c>
      <c r="U153" s="279">
        <v>0</v>
      </c>
      <c r="V153" s="280">
        <v>0</v>
      </c>
      <c r="W153" s="275">
        <v>50</v>
      </c>
      <c r="X153" s="277" t="s">
        <v>52</v>
      </c>
      <c r="Y153" s="275">
        <v>0</v>
      </c>
      <c r="Z153" s="489" t="str">
        <f>IF(ISBLANK(Z151),"",CONCATENATE($E$12,$F$12,".",$G$12,".","1",RIGHT($Z$126,1),".",RIGHT(AJ153,1),$A151,IF(COUNTIFS(Z151,"*op?ional*")=1,"-ij","")))</f>
        <v/>
      </c>
      <c r="AA153" s="490"/>
      <c r="AB153" s="491"/>
      <c r="AC153" s="156"/>
      <c r="AD153" s="155"/>
      <c r="AE153" s="157"/>
      <c r="AF153" s="158"/>
      <c r="AG153" s="158"/>
      <c r="AH153" s="159"/>
      <c r="AI153" s="154"/>
      <c r="AJ153" s="155"/>
      <c r="AK153" s="154"/>
      <c r="AL153" s="489" t="str">
        <f>IF(ISBLANK(AL151), "",CONCATENATE($E$12,$F$12,".",$G$12,".","1",RIGHT($AL$126,1),".",RIGHT(AV153,1),$A151,IF(COUNTIFS(AL151,"*op?ional*")=1,"-ij","")))</f>
        <v/>
      </c>
      <c r="AM153" s="490"/>
      <c r="AN153" s="491"/>
      <c r="AO153" s="230"/>
      <c r="AP153" s="177"/>
      <c r="AQ153" s="157"/>
      <c r="AR153" s="158"/>
      <c r="AS153" s="158"/>
      <c r="AT153" s="159"/>
      <c r="AU153" s="154"/>
      <c r="AV153" s="155"/>
      <c r="AW153" s="154"/>
    </row>
    <row r="154" spans="1:49" s="49" customFormat="1" ht="21" customHeight="1" thickTop="1" x14ac:dyDescent="0.25">
      <c r="A154" s="396" t="s">
        <v>95</v>
      </c>
      <c r="B154" s="455"/>
      <c r="C154" s="456"/>
      <c r="D154" s="456"/>
      <c r="E154" s="456"/>
      <c r="F154" s="456"/>
      <c r="G154" s="456"/>
      <c r="H154" s="456"/>
      <c r="I154" s="456"/>
      <c r="J154" s="456"/>
      <c r="K154" s="456"/>
      <c r="L154" s="456"/>
      <c r="M154" s="457"/>
      <c r="N154" s="480" t="s">
        <v>180</v>
      </c>
      <c r="O154" s="481"/>
      <c r="P154" s="481"/>
      <c r="Q154" s="481"/>
      <c r="R154" s="481"/>
      <c r="S154" s="481"/>
      <c r="T154" s="481"/>
      <c r="U154" s="481"/>
      <c r="V154" s="481"/>
      <c r="W154" s="481"/>
      <c r="X154" s="481"/>
      <c r="Y154" s="482"/>
      <c r="Z154" s="455"/>
      <c r="AA154" s="456"/>
      <c r="AB154" s="456"/>
      <c r="AC154" s="456"/>
      <c r="AD154" s="456"/>
      <c r="AE154" s="456"/>
      <c r="AF154" s="456"/>
      <c r="AG154" s="456"/>
      <c r="AH154" s="456"/>
      <c r="AI154" s="456"/>
      <c r="AJ154" s="456"/>
      <c r="AK154" s="457"/>
      <c r="AL154" s="455"/>
      <c r="AM154" s="456"/>
      <c r="AN154" s="456"/>
      <c r="AO154" s="456"/>
      <c r="AP154" s="456"/>
      <c r="AQ154" s="456"/>
      <c r="AR154" s="456"/>
      <c r="AS154" s="456"/>
      <c r="AT154" s="456"/>
      <c r="AU154" s="456"/>
      <c r="AV154" s="456"/>
      <c r="AW154" s="457"/>
    </row>
    <row r="155" spans="1:49" s="49" customFormat="1" ht="21" customHeight="1" x14ac:dyDescent="0.25">
      <c r="A155" s="397"/>
      <c r="B155" s="458"/>
      <c r="C155" s="459"/>
      <c r="D155" s="459"/>
      <c r="E155" s="459"/>
      <c r="F155" s="459"/>
      <c r="G155" s="459"/>
      <c r="H155" s="459"/>
      <c r="I155" s="459"/>
      <c r="J155" s="459"/>
      <c r="K155" s="459"/>
      <c r="L155" s="459"/>
      <c r="M155" s="460"/>
      <c r="N155" s="483"/>
      <c r="O155" s="484"/>
      <c r="P155" s="484"/>
      <c r="Q155" s="484"/>
      <c r="R155" s="484"/>
      <c r="S155" s="484"/>
      <c r="T155" s="484"/>
      <c r="U155" s="484"/>
      <c r="V155" s="484"/>
      <c r="W155" s="484"/>
      <c r="X155" s="484"/>
      <c r="Y155" s="485"/>
      <c r="Z155" s="458"/>
      <c r="AA155" s="459"/>
      <c r="AB155" s="459"/>
      <c r="AC155" s="459"/>
      <c r="AD155" s="459"/>
      <c r="AE155" s="459"/>
      <c r="AF155" s="459"/>
      <c r="AG155" s="459"/>
      <c r="AH155" s="459"/>
      <c r="AI155" s="459"/>
      <c r="AJ155" s="459"/>
      <c r="AK155" s="460"/>
      <c r="AL155" s="458"/>
      <c r="AM155" s="459"/>
      <c r="AN155" s="459"/>
      <c r="AO155" s="459"/>
      <c r="AP155" s="459"/>
      <c r="AQ155" s="459"/>
      <c r="AR155" s="459"/>
      <c r="AS155" s="459"/>
      <c r="AT155" s="459"/>
      <c r="AU155" s="459"/>
      <c r="AV155" s="459"/>
      <c r="AW155" s="460"/>
    </row>
    <row r="156" spans="1:49" s="49" customFormat="1" ht="21" customHeight="1" thickBot="1" x14ac:dyDescent="0.3">
      <c r="A156" s="398"/>
      <c r="B156" s="486" t="str">
        <f>IF(ISBLANK(B154),"",CONCATENATE($E$12,$F$12,".",$G$12,".","0",RIGHT($B$126,1),".",RIGHT(L156,1),$A154,IF(COUNTIFS(B154,"*op?ional*")=1,"-ij","")))</f>
        <v/>
      </c>
      <c r="C156" s="487"/>
      <c r="D156" s="488"/>
      <c r="E156" s="230"/>
      <c r="F156" s="177"/>
      <c r="G156" s="172"/>
      <c r="H156" s="174"/>
      <c r="I156" s="174"/>
      <c r="J156" s="173"/>
      <c r="K156" s="176"/>
      <c r="L156" s="176"/>
      <c r="M156" s="177"/>
      <c r="N156" s="486" t="str">
        <f>IF(ISBLANK(N154),"",CONCATENATE($E$12,$F$12,".",$G$12,".","1",RIGHT($N$126,1),".",RIGHT(X156,1),$A154,IF(COUNTIFS(N154,"*op?ional*")=1,"-ij","")))</f>
        <v>L061.24.10.S10</v>
      </c>
      <c r="O156" s="487"/>
      <c r="P156" s="488"/>
      <c r="Q156" s="276">
        <v>1</v>
      </c>
      <c r="R156" s="277" t="s">
        <v>58</v>
      </c>
      <c r="S156" s="278">
        <v>0</v>
      </c>
      <c r="T156" s="279">
        <v>0</v>
      </c>
      <c r="U156" s="279">
        <v>0</v>
      </c>
      <c r="V156" s="280">
        <v>0</v>
      </c>
      <c r="W156" s="275"/>
      <c r="X156" s="277" t="s">
        <v>52</v>
      </c>
      <c r="Y156" s="275">
        <v>25</v>
      </c>
      <c r="Z156" s="486" t="str">
        <f>IF(ISBLANK(Z154),"",CONCATENATE($E$12,$F$12,".",$G$12,".","1",RIGHT($Z$126,1),".",RIGHT(AJ156,1),$A154,IF(COUNTIFS(Z154,"*op?ional*")=1,"-ij","")))</f>
        <v/>
      </c>
      <c r="AA156" s="487"/>
      <c r="AB156" s="488"/>
      <c r="AC156" s="156"/>
      <c r="AD156" s="155"/>
      <c r="AE156" s="157"/>
      <c r="AF156" s="158"/>
      <c r="AG156" s="158"/>
      <c r="AH156" s="159"/>
      <c r="AI156" s="154"/>
      <c r="AJ156" s="155"/>
      <c r="AK156" s="154"/>
      <c r="AL156" s="486" t="str">
        <f>IF(ISBLANK(AL154), "",CONCATENATE($E$12,$F$12,".",$G$12,".","1",RIGHT($AL$126,1),".",RIGHT(AV156,1),$A154,IF(COUNTIFS(AL154,"*op?ional*")=1,"-ij","")))</f>
        <v/>
      </c>
      <c r="AM156" s="487"/>
      <c r="AN156" s="488"/>
      <c r="AO156" s="230"/>
      <c r="AP156" s="177"/>
      <c r="AQ156" s="157"/>
      <c r="AR156" s="158"/>
      <c r="AS156" s="158"/>
      <c r="AT156" s="159"/>
      <c r="AU156" s="154"/>
      <c r="AV156" s="155"/>
      <c r="AW156" s="154"/>
    </row>
    <row r="157" spans="1:49" s="64" customFormat="1" ht="21" customHeight="1" thickTop="1" x14ac:dyDescent="0.2">
      <c r="A157" s="396" t="s">
        <v>100</v>
      </c>
      <c r="B157" s="471"/>
      <c r="C157" s="472"/>
      <c r="D157" s="472"/>
      <c r="E157" s="472"/>
      <c r="F157" s="472"/>
      <c r="G157" s="472"/>
      <c r="H157" s="472"/>
      <c r="I157" s="472"/>
      <c r="J157" s="472"/>
      <c r="K157" s="472"/>
      <c r="L157" s="472"/>
      <c r="M157" s="473"/>
      <c r="N157" s="408" t="s">
        <v>104</v>
      </c>
      <c r="O157" s="409"/>
      <c r="P157" s="409"/>
      <c r="Q157" s="409"/>
      <c r="R157" s="409"/>
      <c r="S157" s="409"/>
      <c r="T157" s="409"/>
      <c r="U157" s="409"/>
      <c r="V157" s="409"/>
      <c r="W157" s="409"/>
      <c r="X157" s="409"/>
      <c r="Y157" s="410"/>
      <c r="Z157" s="471"/>
      <c r="AA157" s="472"/>
      <c r="AB157" s="472"/>
      <c r="AC157" s="472"/>
      <c r="AD157" s="472"/>
      <c r="AE157" s="472"/>
      <c r="AF157" s="472"/>
      <c r="AG157" s="472"/>
      <c r="AH157" s="472"/>
      <c r="AI157" s="472"/>
      <c r="AJ157" s="472"/>
      <c r="AK157" s="473"/>
      <c r="AL157" s="471"/>
      <c r="AM157" s="472"/>
      <c r="AN157" s="472"/>
      <c r="AO157" s="472"/>
      <c r="AP157" s="472"/>
      <c r="AQ157" s="472"/>
      <c r="AR157" s="472"/>
      <c r="AS157" s="472"/>
      <c r="AT157" s="472"/>
      <c r="AU157" s="472"/>
      <c r="AV157" s="472"/>
      <c r="AW157" s="473"/>
    </row>
    <row r="158" spans="1:49" s="64" customFormat="1" ht="21" customHeight="1" x14ac:dyDescent="0.2">
      <c r="A158" s="397"/>
      <c r="B158" s="474"/>
      <c r="C158" s="475"/>
      <c r="D158" s="475"/>
      <c r="E158" s="475"/>
      <c r="F158" s="475"/>
      <c r="G158" s="475"/>
      <c r="H158" s="475"/>
      <c r="I158" s="475"/>
      <c r="J158" s="475"/>
      <c r="K158" s="475"/>
      <c r="L158" s="475"/>
      <c r="M158" s="476"/>
      <c r="N158" s="411"/>
      <c r="O158" s="412"/>
      <c r="P158" s="412"/>
      <c r="Q158" s="412"/>
      <c r="R158" s="412"/>
      <c r="S158" s="412"/>
      <c r="T158" s="412"/>
      <c r="U158" s="412"/>
      <c r="V158" s="412"/>
      <c r="W158" s="412"/>
      <c r="X158" s="412"/>
      <c r="Y158" s="413"/>
      <c r="Z158" s="474"/>
      <c r="AA158" s="475"/>
      <c r="AB158" s="475"/>
      <c r="AC158" s="475"/>
      <c r="AD158" s="475"/>
      <c r="AE158" s="475"/>
      <c r="AF158" s="475"/>
      <c r="AG158" s="475"/>
      <c r="AH158" s="475"/>
      <c r="AI158" s="475"/>
      <c r="AJ158" s="475"/>
      <c r="AK158" s="476"/>
      <c r="AL158" s="474"/>
      <c r="AM158" s="475"/>
      <c r="AN158" s="475"/>
      <c r="AO158" s="475"/>
      <c r="AP158" s="475"/>
      <c r="AQ158" s="475"/>
      <c r="AR158" s="475"/>
      <c r="AS158" s="475"/>
      <c r="AT158" s="475"/>
      <c r="AU158" s="475"/>
      <c r="AV158" s="475"/>
      <c r="AW158" s="476"/>
    </row>
    <row r="159" spans="1:49" s="49" customFormat="1" ht="21" customHeight="1" thickBot="1" x14ac:dyDescent="0.3">
      <c r="A159" s="398"/>
      <c r="B159" s="477" t="str">
        <f>IF(ISBLANK(B157),"",CONCATENATE($E$12,$F$12,".",$G$12,".","0",RIGHT($B$126,1),".",RIGHT(L159,1),$A$157,"-ij"))</f>
        <v/>
      </c>
      <c r="C159" s="478"/>
      <c r="D159" s="479"/>
      <c r="E159" s="226"/>
      <c r="F159" s="224"/>
      <c r="G159" s="227"/>
      <c r="H159" s="228"/>
      <c r="I159" s="228"/>
      <c r="J159" s="229"/>
      <c r="K159" s="225"/>
      <c r="L159" s="225"/>
      <c r="M159" s="225"/>
      <c r="N159" s="477" t="str">
        <f>IF(ISBLANK(N157),"",CONCATENATE($E$12,$F$12,".",$G$12,".","1",RIGHT($N$126,1),".",RIGHT(X159,1),$A$157,"-ij"))</f>
        <v>L061.24.10.f11-ij</v>
      </c>
      <c r="O159" s="478"/>
      <c r="P159" s="479"/>
      <c r="Q159" s="226"/>
      <c r="R159" s="224"/>
      <c r="S159" s="227"/>
      <c r="T159" s="228"/>
      <c r="U159" s="228"/>
      <c r="V159" s="229"/>
      <c r="W159" s="225"/>
      <c r="X159" s="224" t="s">
        <v>105</v>
      </c>
      <c r="Y159" s="225"/>
      <c r="Z159" s="477" t="str">
        <f>IF(ISBLANK(Z157),"",CONCATENATE($E$12,$F$12,".",$G$12,".","1",RIGHT($Z$126,1),".",RIGHT(AJ159,1),$A$157,"-ij"))</f>
        <v/>
      </c>
      <c r="AA159" s="478"/>
      <c r="AB159" s="479"/>
      <c r="AC159" s="226"/>
      <c r="AD159" s="224"/>
      <c r="AE159" s="227"/>
      <c r="AF159" s="228"/>
      <c r="AG159" s="228"/>
      <c r="AH159" s="229"/>
      <c r="AI159" s="225"/>
      <c r="AJ159" s="224"/>
      <c r="AK159" s="225"/>
      <c r="AL159" s="477" t="str">
        <f>IF(ISBLANK(AL157),"",CONCATENATE($E$12,$F$12,".",$G$12,".","1",RIGHT($AL$126,1),".",RIGHT(AV159,1),$A$157,"-ij"))</f>
        <v/>
      </c>
      <c r="AM159" s="478"/>
      <c r="AN159" s="479"/>
      <c r="AO159" s="226"/>
      <c r="AP159" s="224"/>
      <c r="AQ159" s="227"/>
      <c r="AR159" s="228"/>
      <c r="AS159" s="228"/>
      <c r="AT159" s="229"/>
      <c r="AU159" s="225"/>
      <c r="AV159" s="224"/>
      <c r="AW159" s="225"/>
    </row>
    <row r="160" spans="1:49" s="47" customFormat="1" ht="21" customHeight="1" thickTop="1" x14ac:dyDescent="0.2">
      <c r="A160" s="432" t="s">
        <v>106</v>
      </c>
      <c r="B160" s="434" t="s">
        <v>109</v>
      </c>
      <c r="C160" s="435"/>
      <c r="D160" s="51"/>
      <c r="E160" s="436">
        <f>SUM(G129:J129,G132:J132,G135:J135,G138:J138,G141:J141,G144:J144,G147:J147,G150:J150,G153:J153,G156:J156)</f>
        <v>392</v>
      </c>
      <c r="F160" s="437"/>
      <c r="G160" s="438" t="s">
        <v>108</v>
      </c>
      <c r="H160" s="439"/>
      <c r="I160" s="439"/>
      <c r="J160" s="440"/>
      <c r="K160" s="441">
        <f>SUM(M129,M132,M135,M138,M141,M144,M147,M150,M153,M156)</f>
        <v>358</v>
      </c>
      <c r="L160" s="436"/>
      <c r="M160" s="437"/>
      <c r="N160" s="434" t="s">
        <v>109</v>
      </c>
      <c r="O160" s="435"/>
      <c r="P160" s="51"/>
      <c r="Q160" s="436">
        <f>SUM(S129:V129,S132:V132,S135:V135,S138:V138,S141:V141,S144:V144,S147:V147,S150:V150,S153:V153,S156:V156)</f>
        <v>392</v>
      </c>
      <c r="R160" s="437"/>
      <c r="S160" s="438" t="s">
        <v>108</v>
      </c>
      <c r="T160" s="439"/>
      <c r="U160" s="439"/>
      <c r="V160" s="440"/>
      <c r="W160" s="441">
        <f>SUM(Y129,Y132,Y135,Y138,Y141,Y144,Y147,Y150,Y153,Y156)</f>
        <v>308</v>
      </c>
      <c r="X160" s="436"/>
      <c r="Y160" s="437"/>
      <c r="Z160" s="434" t="s">
        <v>109</v>
      </c>
      <c r="AA160" s="435"/>
      <c r="AB160" s="51"/>
      <c r="AC160" s="436">
        <f>SUM(AE129:AH129,AE132:AH132,AE135:AH135,AE138:AH138,AE141:AH141,AE144:AH144,AE147:AH147,AE150:AH150,AE153:AH153,AE156:AH156)</f>
        <v>140</v>
      </c>
      <c r="AD160" s="437"/>
      <c r="AE160" s="438" t="s">
        <v>108</v>
      </c>
      <c r="AF160" s="439"/>
      <c r="AG160" s="439"/>
      <c r="AH160" s="440"/>
      <c r="AI160" s="441">
        <f>SUM(AK129,AK132,AK135,AK138,AK141,AK144,AK147,AK150,AK153,AK156)</f>
        <v>210</v>
      </c>
      <c r="AJ160" s="436"/>
      <c r="AK160" s="437"/>
      <c r="AL160" s="434" t="s">
        <v>109</v>
      </c>
      <c r="AM160" s="435"/>
      <c r="AN160" s="51"/>
      <c r="AO160" s="464">
        <f>SUM(AQ129:AT129,AQ132:AT132,AQ135:AT135,AQ138:AT138,AQ141:AT141,AQ144:AT144,AQ147:AT147,AQ150:AT150,AQ153:AT153,AQ156:AT156)</f>
        <v>0</v>
      </c>
      <c r="AP160" s="437"/>
      <c r="AQ160" s="438" t="s">
        <v>108</v>
      </c>
      <c r="AR160" s="439"/>
      <c r="AS160" s="439"/>
      <c r="AT160" s="440"/>
      <c r="AU160" s="441">
        <f>SUM(AW129,AW132,AW135,AW138,AW141,AW144,AW147,AW150,AW153,AW156)</f>
        <v>450</v>
      </c>
      <c r="AV160" s="436"/>
      <c r="AW160" s="437"/>
    </row>
    <row r="161" spans="1:49" s="47" customFormat="1" ht="21" customHeight="1" thickBot="1" x14ac:dyDescent="0.25">
      <c r="A161" s="433"/>
      <c r="B161" s="427" t="s">
        <v>110</v>
      </c>
      <c r="C161" s="428"/>
      <c r="D161" s="54"/>
      <c r="E161" s="469">
        <f>SUM(E129,E132,E135,E138,E141,E144,E147,E150,E153,E156)</f>
        <v>30</v>
      </c>
      <c r="F161" s="470"/>
      <c r="G161" s="427" t="s">
        <v>111</v>
      </c>
      <c r="H161" s="428"/>
      <c r="I161" s="428"/>
      <c r="J161" s="429"/>
      <c r="K161" s="427" t="str">
        <f>BD548</f>
        <v>6E,0V,0C</v>
      </c>
      <c r="L161" s="428"/>
      <c r="M161" s="429"/>
      <c r="N161" s="427" t="s">
        <v>110</v>
      </c>
      <c r="O161" s="428"/>
      <c r="P161" s="54"/>
      <c r="Q161" s="469">
        <f>SUM(Q129,Q132,Q135,Q138,Q141,Q144,Q147,Q150,Q153,Q156)</f>
        <v>30</v>
      </c>
      <c r="R161" s="470"/>
      <c r="S161" s="427" t="s">
        <v>111</v>
      </c>
      <c r="T161" s="428"/>
      <c r="U161" s="428"/>
      <c r="V161" s="429"/>
      <c r="W161" s="427" t="str">
        <f>BD549</f>
        <v>6E,0V,2C</v>
      </c>
      <c r="X161" s="428"/>
      <c r="Y161" s="429"/>
      <c r="Z161" s="427" t="s">
        <v>110</v>
      </c>
      <c r="AA161" s="428"/>
      <c r="AB161" s="54"/>
      <c r="AC161" s="469">
        <f>SUM(AC129,AC132,AC135,AC138,AC141,AC144,AC147,AC150,AC153,AC156)</f>
        <v>30</v>
      </c>
      <c r="AD161" s="470"/>
      <c r="AE161" s="427" t="s">
        <v>111</v>
      </c>
      <c r="AF161" s="428"/>
      <c r="AG161" s="428"/>
      <c r="AH161" s="429"/>
      <c r="AI161" s="427" t="str">
        <f>BD550</f>
        <v>0E,0V,1C</v>
      </c>
      <c r="AJ161" s="428"/>
      <c r="AK161" s="429"/>
      <c r="AL161" s="427" t="s">
        <v>110</v>
      </c>
      <c r="AM161" s="428"/>
      <c r="AN161" s="54"/>
      <c r="AO161" s="469">
        <f>SUM(AO129,AO132,AO135,AO138,AO141,AO144,AO147,AO150,AO153,AO156)</f>
        <v>50</v>
      </c>
      <c r="AP161" s="470"/>
      <c r="AQ161" s="427" t="s">
        <v>111</v>
      </c>
      <c r="AR161" s="428"/>
      <c r="AS161" s="428"/>
      <c r="AT161" s="429"/>
      <c r="AU161" s="427" t="str">
        <f>BD551</f>
        <v>2E,0V,0C</v>
      </c>
      <c r="AV161" s="428"/>
      <c r="AW161" s="429"/>
    </row>
    <row r="162" spans="1:49" s="47" customFormat="1" ht="21" customHeight="1" thickTop="1" x14ac:dyDescent="0.2">
      <c r="A162" s="432" t="s">
        <v>112</v>
      </c>
      <c r="B162" s="434" t="s">
        <v>109</v>
      </c>
      <c r="C162" s="435"/>
      <c r="D162" s="55"/>
      <c r="E162" s="436">
        <f>SUM(G163:J163)</f>
        <v>28</v>
      </c>
      <c r="F162" s="437"/>
      <c r="G162" s="56"/>
      <c r="H162" s="52"/>
      <c r="I162" s="52"/>
      <c r="J162" s="52"/>
      <c r="K162" s="52"/>
      <c r="L162" s="52"/>
      <c r="M162" s="61"/>
      <c r="N162" s="434" t="s">
        <v>109</v>
      </c>
      <c r="O162" s="435"/>
      <c r="P162" s="55"/>
      <c r="Q162" s="464">
        <f>SUM(S163:V163)</f>
        <v>28</v>
      </c>
      <c r="R162" s="465"/>
      <c r="S162" s="56"/>
      <c r="T162" s="52"/>
      <c r="U162" s="52"/>
      <c r="V162" s="52"/>
      <c r="W162" s="52"/>
      <c r="X162" s="52"/>
      <c r="Y162" s="61"/>
      <c r="Z162" s="434" t="s">
        <v>109</v>
      </c>
      <c r="AA162" s="435"/>
      <c r="AB162" s="55"/>
      <c r="AC162" s="436">
        <f>SUM(AE163:AH163)</f>
        <v>10</v>
      </c>
      <c r="AD162" s="437"/>
      <c r="AE162" s="56"/>
      <c r="AF162" s="52"/>
      <c r="AG162" s="52"/>
      <c r="AH162" s="52"/>
      <c r="AI162" s="52"/>
      <c r="AJ162" s="52"/>
      <c r="AK162" s="61"/>
      <c r="AL162" s="434" t="s">
        <v>109</v>
      </c>
      <c r="AM162" s="435"/>
      <c r="AN162" s="55"/>
      <c r="AO162" s="464">
        <f>SUM(AQ163:AT163)</f>
        <v>0</v>
      </c>
      <c r="AP162" s="465"/>
      <c r="AQ162" s="56"/>
      <c r="AR162" s="52"/>
      <c r="AS162" s="52"/>
      <c r="AT162" s="52"/>
      <c r="AU162" s="52"/>
      <c r="AV162" s="52"/>
      <c r="AW162" s="61"/>
    </row>
    <row r="163" spans="1:49" s="47" customFormat="1" ht="21" customHeight="1" thickBot="1" x14ac:dyDescent="0.25">
      <c r="A163" s="433"/>
      <c r="B163" s="427" t="s">
        <v>113</v>
      </c>
      <c r="C163" s="428"/>
      <c r="D163" s="53"/>
      <c r="E163" s="53"/>
      <c r="F163" s="57"/>
      <c r="G163" s="58">
        <f>(G126+G129+G132+G135+G138+G141+G144+G147+G150+G153+G156)/14</f>
        <v>12</v>
      </c>
      <c r="H163" s="58">
        <f>(H126+H129+H132+H135+H138+H141+H144+H147+H150+H153+H156)/14</f>
        <v>4</v>
      </c>
      <c r="I163" s="58">
        <f>(I126+I129+I132+I135+I138+I141+I144+I147+I150+I153+I156)/14</f>
        <v>0</v>
      </c>
      <c r="J163" s="58">
        <f>(J126+J129+J132+J135+J138+J141+J144+J147+J150+J153+J156)/14</f>
        <v>12</v>
      </c>
      <c r="K163" s="446" t="s">
        <v>114</v>
      </c>
      <c r="L163" s="428"/>
      <c r="M163" s="429"/>
      <c r="N163" s="427" t="s">
        <v>113</v>
      </c>
      <c r="O163" s="428"/>
      <c r="P163" s="53"/>
      <c r="Q163" s="53"/>
      <c r="R163" s="57"/>
      <c r="S163" s="58">
        <f>(S126+S129+S132+S135+S138+S141+S144+S147+S150+S153+S156)/14</f>
        <v>12</v>
      </c>
      <c r="T163" s="58">
        <f>(T126+T129+T132+T135+T138+T141+T144+T147+T150+T153+T156)/14</f>
        <v>4</v>
      </c>
      <c r="U163" s="58">
        <f>(U126+U129+U132+U135+U138+U141+U144+U147+U150+U153+U156)/14</f>
        <v>0</v>
      </c>
      <c r="V163" s="58">
        <f>(V126+V129+V132+V135+V138+V141+V144+V147+V150+V153+V156)/14</f>
        <v>12</v>
      </c>
      <c r="W163" s="446" t="s">
        <v>114</v>
      </c>
      <c r="X163" s="428"/>
      <c r="Y163" s="429"/>
      <c r="Z163" s="427" t="s">
        <v>113</v>
      </c>
      <c r="AA163" s="428"/>
      <c r="AB163" s="53"/>
      <c r="AC163" s="53"/>
      <c r="AD163" s="57"/>
      <c r="AE163" s="58">
        <f>(AE126+AE129+AE132+AE135+AE138+AE141+AE144+AE147+AE150+AE153+AE156)/14</f>
        <v>0</v>
      </c>
      <c r="AF163" s="58">
        <f>(AF126+AF129+AF132+AF135+AF138+AF141+AF144+AF147+AF150+AF153+AF156)/14</f>
        <v>0</v>
      </c>
      <c r="AG163" s="58">
        <f>(AG126+AG129+AG132+AG135+AG138+AG141+AG144+AG147+AG150+AG153+AG156)/14</f>
        <v>0</v>
      </c>
      <c r="AH163" s="58">
        <f>(AH126+AH129+AH132+AH135+AH138+AH141+AH144+AH147+AH150+AH153+AH156)/14</f>
        <v>10</v>
      </c>
      <c r="AI163" s="446" t="s">
        <v>114</v>
      </c>
      <c r="AJ163" s="428"/>
      <c r="AK163" s="429"/>
      <c r="AL163" s="427" t="s">
        <v>113</v>
      </c>
      <c r="AM163" s="428"/>
      <c r="AN163" s="53"/>
      <c r="AO163" s="53"/>
      <c r="AP163" s="57"/>
      <c r="AQ163" s="58">
        <f>(AQ126+AQ129+AQ132+AQ135+AQ138+AQ141+AQ144+AQ147+AQ150+AQ153+AQ156)/14</f>
        <v>0</v>
      </c>
      <c r="AR163" s="58">
        <f>(AR126+AR129+AR132+AR135+AR138+AR141+AR144+AR147+AR150+AR153+AR156)/14</f>
        <v>0</v>
      </c>
      <c r="AS163" s="58">
        <f>(AS126+AS129+AS132+AS135+AS138+AS141+AS144+AS147+AS150+AS153+AS156)/14</f>
        <v>0</v>
      </c>
      <c r="AT163" s="58">
        <f>(AT126+AT129+AT132+AT135+AT138+AT141+AT144+AT147+AT150+AT153+AT156)/14</f>
        <v>0</v>
      </c>
      <c r="AU163" s="446" t="s">
        <v>114</v>
      </c>
      <c r="AV163" s="428"/>
      <c r="AW163" s="429"/>
    </row>
    <row r="164" spans="1:49" s="47" customFormat="1" ht="21" customHeight="1" thickTop="1" x14ac:dyDescent="0.2">
      <c r="A164" s="65"/>
      <c r="B164" s="66"/>
      <c r="C164" s="66"/>
      <c r="D164" s="66"/>
      <c r="E164" s="66"/>
      <c r="F164" s="66"/>
      <c r="G164" s="66"/>
      <c r="H164" s="66"/>
      <c r="I164" s="66"/>
      <c r="J164" s="66"/>
      <c r="K164" s="66"/>
      <c r="L164" s="67"/>
      <c r="M164" s="67"/>
      <c r="N164" s="66"/>
      <c r="O164" s="292"/>
      <c r="P164" s="66"/>
      <c r="Q164" s="66"/>
      <c r="R164" s="66"/>
      <c r="S164" s="66"/>
      <c r="T164" s="66"/>
      <c r="U164" s="66"/>
      <c r="V164" s="66"/>
      <c r="W164" s="66"/>
      <c r="X164" s="67"/>
      <c r="Y164" s="67"/>
      <c r="Z164" s="66"/>
      <c r="AA164" s="66"/>
      <c r="AB164" s="66"/>
      <c r="AC164" s="66"/>
      <c r="AD164" s="66"/>
      <c r="AE164" s="66"/>
      <c r="AF164" s="66"/>
      <c r="AG164" s="66"/>
      <c r="AH164" s="66"/>
      <c r="AI164" s="66"/>
      <c r="AJ164" s="67"/>
      <c r="AK164" s="67"/>
      <c r="AL164" s="66"/>
      <c r="AM164" s="66"/>
      <c r="AN164" s="66"/>
      <c r="AO164" s="66"/>
      <c r="AP164" s="66"/>
      <c r="AQ164" s="66"/>
      <c r="AR164" s="66"/>
      <c r="AS164" s="66"/>
      <c r="AT164" s="66"/>
      <c r="AU164" s="66"/>
      <c r="AV164" s="67"/>
      <c r="AW164" s="60"/>
    </row>
    <row r="165" spans="1:49" s="47" customFormat="1" ht="21" customHeight="1" x14ac:dyDescent="0.25">
      <c r="A165" s="414" t="s">
        <v>436</v>
      </c>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c r="AA165" s="415"/>
      <c r="AB165" s="415"/>
      <c r="AC165" s="415"/>
      <c r="AD165" s="415"/>
      <c r="AE165" s="415"/>
      <c r="AF165" s="415"/>
      <c r="AG165" s="415"/>
      <c r="AH165" s="415"/>
      <c r="AI165" s="415"/>
      <c r="AJ165" s="415"/>
      <c r="AK165" s="415"/>
      <c r="AL165" s="415"/>
      <c r="AM165" s="415"/>
      <c r="AN165" s="415"/>
      <c r="AO165" s="415"/>
      <c r="AP165" s="415"/>
      <c r="AQ165" s="415"/>
      <c r="AR165" s="415"/>
      <c r="AS165" s="415"/>
      <c r="AT165" s="415"/>
      <c r="AU165" s="415"/>
      <c r="AV165" s="415"/>
      <c r="AW165" s="415"/>
    </row>
    <row r="166" spans="1:49" ht="15" thickBot="1" x14ac:dyDescent="0.25">
      <c r="H166" s="6"/>
      <c r="I166" s="6"/>
      <c r="J166" s="6"/>
      <c r="K166" s="6"/>
      <c r="L166" s="7"/>
    </row>
    <row r="167" spans="1:49" ht="15" customHeight="1" thickBot="1" x14ac:dyDescent="0.25">
      <c r="H167" s="6"/>
      <c r="I167" s="6"/>
      <c r="J167" s="6"/>
      <c r="K167" s="6"/>
      <c r="M167" s="19" t="s">
        <v>181</v>
      </c>
      <c r="N167" s="20"/>
      <c r="O167" s="293"/>
      <c r="P167" s="21"/>
      <c r="Q167" s="22"/>
      <c r="R167" s="20"/>
      <c r="S167" s="20"/>
      <c r="T167" s="20"/>
      <c r="U167" s="20"/>
      <c r="V167" s="20"/>
      <c r="W167" s="20"/>
      <c r="X167" s="23"/>
      <c r="Y167" s="23"/>
      <c r="Z167" s="20"/>
      <c r="AA167" s="20"/>
      <c r="AB167" s="20"/>
      <c r="AC167" s="20"/>
      <c r="AD167" s="20"/>
      <c r="AE167" s="20"/>
      <c r="AF167" s="20"/>
      <c r="AG167" s="20"/>
      <c r="AH167" s="20"/>
      <c r="AI167" s="20"/>
      <c r="AJ167" s="23"/>
      <c r="AK167" s="24"/>
    </row>
    <row r="168" spans="1:49" ht="15.75" customHeight="1" thickTop="1" x14ac:dyDescent="0.25">
      <c r="A168" s="2"/>
      <c r="B168" s="2"/>
      <c r="C168" s="2"/>
      <c r="D168" s="2"/>
      <c r="E168" s="2"/>
      <c r="F168" s="2"/>
      <c r="G168" s="2"/>
      <c r="H168" s="1"/>
      <c r="I168" s="1"/>
      <c r="J168" s="1"/>
      <c r="K168" s="1"/>
      <c r="M168" s="25"/>
      <c r="N168" s="424" t="s">
        <v>182</v>
      </c>
      <c r="O168" s="425"/>
      <c r="P168" s="425"/>
      <c r="Q168" s="425"/>
      <c r="R168" s="425"/>
      <c r="S168" s="425"/>
      <c r="T168" s="425"/>
      <c r="U168" s="425"/>
      <c r="V168" s="425"/>
      <c r="W168" s="425"/>
      <c r="X168" s="425"/>
      <c r="Y168" s="426"/>
      <c r="Z168" s="6"/>
      <c r="AA168" s="238" t="s">
        <v>183</v>
      </c>
      <c r="AB168" s="6"/>
      <c r="AC168" s="6"/>
      <c r="AD168" s="6"/>
      <c r="AE168" s="6"/>
      <c r="AF168" s="6"/>
      <c r="AG168" s="6"/>
      <c r="AH168" s="6"/>
      <c r="AI168" s="6"/>
      <c r="AJ168" s="7"/>
      <c r="AK168" s="26"/>
      <c r="AL168" s="2"/>
      <c r="AM168" s="2"/>
    </row>
    <row r="169" spans="1:49" ht="15.75" thickBot="1" x14ac:dyDescent="0.3">
      <c r="A169" s="2"/>
      <c r="B169" s="2"/>
      <c r="C169" s="2"/>
      <c r="D169" s="2"/>
      <c r="E169" s="2"/>
      <c r="F169" s="2"/>
      <c r="G169" s="2"/>
      <c r="H169" s="1"/>
      <c r="I169" s="1" t="s">
        <v>28</v>
      </c>
      <c r="J169" s="1"/>
      <c r="K169" s="1"/>
      <c r="M169" s="27"/>
      <c r="N169" s="421" t="s">
        <v>184</v>
      </c>
      <c r="O169" s="422"/>
      <c r="P169" s="423"/>
      <c r="Q169" s="352" t="s">
        <v>185</v>
      </c>
      <c r="R169" s="29" t="s">
        <v>186</v>
      </c>
      <c r="S169" s="30" t="s">
        <v>187</v>
      </c>
      <c r="T169" s="31" t="s">
        <v>188</v>
      </c>
      <c r="U169" s="31" t="s">
        <v>189</v>
      </c>
      <c r="V169" s="274" t="s">
        <v>190</v>
      </c>
      <c r="W169" s="29" t="s">
        <v>191</v>
      </c>
      <c r="X169" s="11" t="s">
        <v>192</v>
      </c>
      <c r="Y169" s="10" t="s">
        <v>193</v>
      </c>
      <c r="Z169" s="6"/>
      <c r="AA169" s="418" t="s">
        <v>194</v>
      </c>
      <c r="AB169" s="418"/>
      <c r="AC169" s="418"/>
      <c r="AD169" s="418"/>
      <c r="AE169" s="418"/>
      <c r="AF169" s="418"/>
      <c r="AG169" s="418"/>
      <c r="AH169" s="418"/>
      <c r="AI169" s="418"/>
      <c r="AJ169" s="418"/>
      <c r="AK169" s="420"/>
      <c r="AL169" s="2"/>
      <c r="AM169" s="2"/>
    </row>
    <row r="170" spans="1:49" s="2" customFormat="1" ht="15.75" thickTop="1" x14ac:dyDescent="0.25">
      <c r="A170" s="6"/>
      <c r="B170" s="4"/>
      <c r="C170" s="4"/>
      <c r="D170" s="4"/>
      <c r="E170" s="4"/>
      <c r="F170" s="4"/>
      <c r="G170" s="4"/>
      <c r="H170" s="6"/>
      <c r="I170" s="6"/>
      <c r="J170" s="6"/>
      <c r="K170" s="6"/>
      <c r="M170" s="27"/>
      <c r="N170" s="8" t="s">
        <v>195</v>
      </c>
      <c r="O170" s="294"/>
      <c r="P170" s="8"/>
      <c r="Q170" s="8"/>
      <c r="R170" s="8"/>
      <c r="S170" s="8"/>
      <c r="T170" s="8"/>
      <c r="U170" s="8"/>
      <c r="V170" s="8"/>
      <c r="W170" s="8"/>
      <c r="X170" s="32"/>
      <c r="Y170" s="32"/>
      <c r="Z170" s="6"/>
      <c r="AA170" s="8"/>
      <c r="AB170" s="8" t="s">
        <v>488</v>
      </c>
      <c r="AC170" s="8"/>
      <c r="AD170" s="8"/>
      <c r="AE170" s="350"/>
      <c r="AF170" s="8"/>
      <c r="AG170" s="8"/>
      <c r="AH170" s="8"/>
      <c r="AI170" s="8"/>
      <c r="AJ170" s="32"/>
      <c r="AK170" s="26"/>
      <c r="AL170" s="4"/>
      <c r="AM170" s="4"/>
    </row>
    <row r="171" spans="1:49" s="2" customFormat="1" ht="15" x14ac:dyDescent="0.25">
      <c r="A171" s="6"/>
      <c r="B171" s="4"/>
      <c r="C171" s="4"/>
      <c r="D171" s="4"/>
      <c r="E171" s="4"/>
      <c r="F171" s="4"/>
      <c r="G171" s="4"/>
      <c r="H171" s="6"/>
      <c r="I171" s="6"/>
      <c r="J171" s="6"/>
      <c r="K171" s="6"/>
      <c r="M171" s="33"/>
      <c r="N171" s="8" t="s">
        <v>196</v>
      </c>
      <c r="O171" s="294"/>
      <c r="P171" s="8"/>
      <c r="Q171" s="8"/>
      <c r="R171" s="8"/>
      <c r="S171" s="8"/>
      <c r="T171" s="8"/>
      <c r="U171" s="8"/>
      <c r="V171" s="8"/>
      <c r="W171" s="8"/>
      <c r="X171" s="32"/>
      <c r="Y171" s="32"/>
      <c r="Z171" s="8"/>
      <c r="AA171" s="8"/>
      <c r="AB171" s="8"/>
      <c r="AC171" s="8" t="s">
        <v>198</v>
      </c>
      <c r="AD171" s="8"/>
      <c r="AE171" s="8"/>
      <c r="AF171" s="8"/>
      <c r="AG171" s="8"/>
      <c r="AH171" s="8"/>
      <c r="AI171" s="8"/>
      <c r="AJ171" s="32"/>
      <c r="AK171" s="34"/>
      <c r="AL171" s="4"/>
      <c r="AM171" s="4"/>
    </row>
    <row r="172" spans="1:49" ht="14.25" customHeight="1" x14ac:dyDescent="0.2">
      <c r="H172" s="6"/>
      <c r="I172" s="6"/>
      <c r="J172" s="6"/>
      <c r="K172" s="6"/>
      <c r="M172" s="33"/>
      <c r="N172" s="8" t="s">
        <v>486</v>
      </c>
      <c r="O172" s="294"/>
      <c r="P172" s="8"/>
      <c r="Q172" s="8"/>
      <c r="R172" s="8"/>
      <c r="S172" s="8"/>
      <c r="T172" s="353"/>
      <c r="U172" s="353"/>
      <c r="V172" s="353"/>
      <c r="W172" s="353"/>
      <c r="X172" s="28"/>
      <c r="Y172" s="28"/>
      <c r="Z172" s="8"/>
      <c r="AA172" s="8"/>
      <c r="AB172" s="8"/>
      <c r="AC172" s="8" t="s">
        <v>489</v>
      </c>
      <c r="AD172" s="8"/>
      <c r="AE172" s="8"/>
      <c r="AF172" s="8"/>
      <c r="AG172" s="353"/>
      <c r="AH172" s="353"/>
      <c r="AI172" s="353"/>
      <c r="AJ172" s="28"/>
      <c r="AK172" s="35"/>
    </row>
    <row r="173" spans="1:49" ht="15" customHeight="1" x14ac:dyDescent="0.25">
      <c r="A173" s="1"/>
      <c r="H173" s="6"/>
      <c r="I173" s="6"/>
      <c r="J173" s="6"/>
      <c r="K173" s="6"/>
      <c r="M173" s="27"/>
      <c r="N173" s="419" t="s">
        <v>487</v>
      </c>
      <c r="O173" s="419"/>
      <c r="P173" s="419"/>
      <c r="Q173" s="419"/>
      <c r="R173" s="419"/>
      <c r="S173" s="419"/>
      <c r="T173" s="419"/>
      <c r="U173" s="419"/>
      <c r="V173" s="419"/>
      <c r="W173" s="419"/>
      <c r="X173" s="419"/>
      <c r="Y173" s="419"/>
      <c r="Z173" s="8"/>
      <c r="AA173" s="353"/>
      <c r="AB173" s="353"/>
      <c r="AC173" s="8" t="s">
        <v>197</v>
      </c>
      <c r="AD173" s="353"/>
      <c r="AE173" s="353"/>
      <c r="AF173" s="353"/>
      <c r="AG173" s="353"/>
      <c r="AH173" s="353"/>
      <c r="AI173" s="353"/>
      <c r="AJ173" s="28"/>
      <c r="AK173" s="36"/>
    </row>
    <row r="174" spans="1:49" ht="15" customHeight="1" x14ac:dyDescent="0.25">
      <c r="A174" s="1"/>
      <c r="H174" s="6"/>
      <c r="I174" s="6"/>
      <c r="J174" s="6"/>
      <c r="K174" s="6"/>
      <c r="M174" s="27"/>
      <c r="N174" s="418"/>
      <c r="O174" s="418"/>
      <c r="P174" s="418"/>
      <c r="Q174" s="418"/>
      <c r="R174" s="418"/>
      <c r="S174" s="418"/>
      <c r="T174" s="418"/>
      <c r="U174" s="418"/>
      <c r="V174" s="418"/>
      <c r="W174" s="418"/>
      <c r="X174" s="418"/>
      <c r="Y174" s="418"/>
      <c r="Z174" s="8"/>
      <c r="AA174" s="8"/>
      <c r="AB174" s="8"/>
      <c r="AC174" s="8"/>
      <c r="AD174" s="8"/>
      <c r="AE174" s="8"/>
      <c r="AF174" s="8"/>
      <c r="AG174" s="353"/>
      <c r="AH174" s="353"/>
      <c r="AI174" s="353"/>
      <c r="AJ174" s="28"/>
      <c r="AK174" s="36"/>
    </row>
    <row r="175" spans="1:49" ht="14.25" x14ac:dyDescent="0.2">
      <c r="H175" s="6"/>
      <c r="I175" s="6"/>
      <c r="J175" s="6"/>
      <c r="K175" s="6"/>
      <c r="M175" s="37"/>
      <c r="N175" s="418"/>
      <c r="O175" s="418"/>
      <c r="P175" s="418"/>
      <c r="Q175" s="418"/>
      <c r="R175" s="418"/>
      <c r="S175" s="418"/>
      <c r="T175" s="418"/>
      <c r="U175" s="418"/>
      <c r="V175" s="418"/>
      <c r="W175" s="418"/>
      <c r="X175" s="418"/>
      <c r="Y175" s="418"/>
      <c r="Z175" s="8"/>
      <c r="AA175" s="8" t="s">
        <v>199</v>
      </c>
      <c r="AB175" s="8"/>
      <c r="AC175" s="8"/>
      <c r="AD175" s="8"/>
      <c r="AE175" s="8"/>
      <c r="AF175" s="8"/>
      <c r="AG175" s="8"/>
      <c r="AH175" s="8"/>
      <c r="AI175" s="8"/>
      <c r="AJ175" s="32"/>
      <c r="AK175" s="35"/>
    </row>
    <row r="176" spans="1:49" ht="16.5" customHeight="1" thickBot="1" x14ac:dyDescent="0.25">
      <c r="A176" s="18"/>
      <c r="B176" s="18"/>
      <c r="C176" s="18"/>
      <c r="D176" s="18"/>
      <c r="E176" s="18"/>
      <c r="F176" s="18"/>
      <c r="G176" s="18"/>
      <c r="H176" s="6"/>
      <c r="I176" s="6"/>
      <c r="J176" s="6"/>
      <c r="K176" s="6"/>
      <c r="M176" s="33"/>
      <c r="N176" s="8" t="s">
        <v>200</v>
      </c>
      <c r="O176" s="295"/>
      <c r="P176" s="6"/>
      <c r="Q176" s="6"/>
      <c r="R176" s="6"/>
      <c r="S176" s="6"/>
      <c r="T176" s="6"/>
      <c r="U176" s="6"/>
      <c r="V176" s="8" t="s">
        <v>201</v>
      </c>
      <c r="W176" s="6"/>
      <c r="X176" s="7"/>
      <c r="Y176" s="7"/>
      <c r="Z176" s="416" t="s">
        <v>202</v>
      </c>
      <c r="AA176" s="416"/>
      <c r="AB176" s="416"/>
      <c r="AC176" s="416"/>
      <c r="AD176" s="416"/>
      <c r="AE176" s="416"/>
      <c r="AF176" s="416"/>
      <c r="AG176" s="416"/>
      <c r="AH176" s="416"/>
      <c r="AI176" s="416"/>
      <c r="AJ176" s="416"/>
      <c r="AK176" s="417"/>
      <c r="AM176" s="18"/>
    </row>
    <row r="177" spans="1:49" ht="16.5" thickTop="1" thickBot="1" x14ac:dyDescent="0.25">
      <c r="H177" s="6"/>
      <c r="I177" s="6"/>
      <c r="J177" s="6"/>
      <c r="K177" s="6"/>
      <c r="M177" s="33"/>
      <c r="N177" s="419" t="s">
        <v>203</v>
      </c>
      <c r="O177" s="419"/>
      <c r="P177" s="419"/>
      <c r="Q177" s="419"/>
      <c r="R177" s="419"/>
      <c r="S177" s="419"/>
      <c r="T177" s="6"/>
      <c r="U177" s="6"/>
      <c r="V177" s="8" t="s">
        <v>204</v>
      </c>
      <c r="W177" s="6"/>
      <c r="X177" s="7"/>
      <c r="Y177" s="7"/>
      <c r="Z177" s="461" t="str">
        <f>B19</f>
        <v>Proiectare de arhitectură 1</v>
      </c>
      <c r="AA177" s="462"/>
      <c r="AB177" s="462"/>
      <c r="AC177" s="462"/>
      <c r="AD177" s="462"/>
      <c r="AE177" s="462"/>
      <c r="AF177" s="462"/>
      <c r="AG177" s="462"/>
      <c r="AH177" s="462"/>
      <c r="AI177" s="462"/>
      <c r="AJ177" s="462"/>
      <c r="AK177" s="463"/>
    </row>
    <row r="178" spans="1:49" s="47" customFormat="1" ht="21" customHeight="1" thickTop="1" thickBot="1" x14ac:dyDescent="0.3">
      <c r="B178" s="442" t="s">
        <v>15</v>
      </c>
      <c r="C178" s="442"/>
      <c r="D178" s="442"/>
      <c r="E178" s="442"/>
      <c r="F178" s="442"/>
      <c r="G178" s="442"/>
      <c r="H178" s="442"/>
      <c r="I178" s="442"/>
      <c r="J178" s="75"/>
      <c r="K178" s="75"/>
      <c r="M178" s="38"/>
      <c r="N178" s="40"/>
      <c r="O178" s="296"/>
      <c r="P178" s="41"/>
      <c r="Q178" s="41"/>
      <c r="R178" s="41"/>
      <c r="S178" s="41"/>
      <c r="T178" s="41"/>
      <c r="U178" s="41"/>
      <c r="V178" s="41"/>
      <c r="W178" s="41"/>
      <c r="X178" s="42"/>
      <c r="Y178" s="42"/>
      <c r="Z178" s="466" t="s">
        <v>184</v>
      </c>
      <c r="AA178" s="467"/>
      <c r="AB178" s="468"/>
      <c r="AC178" s="43">
        <v>4</v>
      </c>
      <c r="AD178" s="43" t="s">
        <v>58</v>
      </c>
      <c r="AE178" s="43">
        <v>28</v>
      </c>
      <c r="AF178" s="43">
        <v>28</v>
      </c>
      <c r="AG178" s="43">
        <v>0</v>
      </c>
      <c r="AH178" s="43">
        <v>0</v>
      </c>
      <c r="AI178" s="351">
        <v>0</v>
      </c>
      <c r="AJ178" s="44" t="s">
        <v>59</v>
      </c>
      <c r="AK178" s="45">
        <v>60</v>
      </c>
      <c r="AL178" s="73"/>
      <c r="AM178" s="73"/>
      <c r="AN178" s="442" t="s">
        <v>16</v>
      </c>
      <c r="AO178" s="442"/>
      <c r="AP178" s="442"/>
      <c r="AQ178" s="442"/>
      <c r="AR178" s="442"/>
      <c r="AS178" s="442"/>
      <c r="AT178" s="442"/>
      <c r="AU178" s="442"/>
      <c r="AV178" s="39"/>
      <c r="AW178" s="39"/>
    </row>
    <row r="179" spans="1:49" s="47" customFormat="1" ht="21" customHeight="1" x14ac:dyDescent="0.2">
      <c r="B179" s="443" t="str">
        <f>Coperta!B$46</f>
        <v>Conf.univ.dr.ing. Florin DRĂGAN</v>
      </c>
      <c r="C179" s="443"/>
      <c r="D179" s="443"/>
      <c r="E179" s="443"/>
      <c r="F179" s="443"/>
      <c r="G179" s="443"/>
      <c r="H179" s="443"/>
      <c r="I179" s="443"/>
      <c r="J179" s="59"/>
      <c r="K179" s="59"/>
      <c r="L179" s="60"/>
      <c r="M179" s="60"/>
      <c r="N179" s="59"/>
      <c r="O179" s="291"/>
      <c r="P179" s="59"/>
      <c r="Q179" s="59"/>
      <c r="R179" s="59"/>
      <c r="S179" s="59"/>
      <c r="T179" s="59"/>
      <c r="U179" s="59"/>
      <c r="V179" s="59"/>
      <c r="W179" s="59"/>
      <c r="X179" s="60"/>
      <c r="Y179" s="60"/>
      <c r="Z179" s="59"/>
      <c r="AA179" s="59"/>
      <c r="AB179" s="59"/>
      <c r="AC179" s="59"/>
      <c r="AD179" s="59"/>
      <c r="AE179" s="59"/>
      <c r="AF179" s="59"/>
      <c r="AG179" s="59"/>
      <c r="AH179" s="59"/>
      <c r="AI179" s="59"/>
      <c r="AJ179" s="60"/>
      <c r="AK179" s="60"/>
      <c r="AL179" s="59"/>
      <c r="AM179" s="59"/>
      <c r="AN179" s="443" t="str">
        <f>Coperta!N$46</f>
        <v>Conf.univ.dr.arh. Cristian BLIDARIU</v>
      </c>
      <c r="AO179" s="443"/>
      <c r="AP179" s="443"/>
      <c r="AQ179" s="443"/>
      <c r="AR179" s="443"/>
      <c r="AS179" s="443"/>
      <c r="AT179" s="443"/>
      <c r="AU179" s="443"/>
      <c r="AV179" s="60"/>
      <c r="AW179" s="60"/>
    </row>
    <row r="180" spans="1:49" s="47" customFormat="1" ht="21" customHeight="1" x14ac:dyDescent="0.2">
      <c r="G180" s="59"/>
      <c r="H180" s="59"/>
      <c r="I180" s="59"/>
      <c r="J180" s="59"/>
      <c r="K180" s="59"/>
      <c r="L180" s="60"/>
      <c r="M180" s="60"/>
      <c r="N180" s="59"/>
      <c r="O180" s="291"/>
      <c r="P180" s="59"/>
      <c r="Q180" s="59"/>
      <c r="R180" s="59"/>
      <c r="S180" s="59"/>
      <c r="T180" s="59"/>
      <c r="U180" s="59"/>
      <c r="V180" s="59"/>
      <c r="W180" s="59"/>
      <c r="X180" s="60"/>
      <c r="Y180" s="60"/>
      <c r="Z180" s="59"/>
      <c r="AA180" s="59"/>
      <c r="AB180" s="59"/>
      <c r="AC180" s="59"/>
      <c r="AD180" s="59"/>
      <c r="AE180" s="59"/>
      <c r="AF180" s="59"/>
      <c r="AG180" s="59"/>
      <c r="AH180" s="59"/>
      <c r="AI180" s="59"/>
      <c r="AJ180" s="60"/>
      <c r="AK180" s="60"/>
      <c r="AL180" s="59"/>
      <c r="AM180" s="59"/>
      <c r="AN180" s="59"/>
      <c r="AT180" s="59"/>
      <c r="AU180" s="59"/>
      <c r="AV180" s="60"/>
      <c r="AW180" s="60"/>
    </row>
    <row r="181" spans="1:49" s="47" customFormat="1" ht="21" customHeight="1" x14ac:dyDescent="0.25">
      <c r="A181" s="1"/>
      <c r="B181" s="59"/>
      <c r="D181" s="59"/>
      <c r="E181" s="59"/>
      <c r="F181" s="59"/>
      <c r="G181" s="59"/>
      <c r="H181" s="59"/>
      <c r="I181" s="59"/>
      <c r="J181" s="59"/>
      <c r="K181" s="59"/>
      <c r="L181" s="60"/>
      <c r="M181" s="60"/>
      <c r="N181" s="59"/>
      <c r="O181" s="291"/>
      <c r="P181" s="59"/>
      <c r="Q181" s="59"/>
      <c r="R181" s="59"/>
      <c r="S181" s="59"/>
      <c r="T181" s="59"/>
      <c r="U181" s="59"/>
      <c r="V181" s="59"/>
      <c r="W181" s="59"/>
      <c r="X181" s="60"/>
      <c r="Y181" s="60"/>
      <c r="Z181" s="59"/>
      <c r="AA181" s="59"/>
      <c r="AB181" s="59"/>
      <c r="AC181" s="59"/>
      <c r="AD181" s="59"/>
      <c r="AE181" s="59"/>
      <c r="AF181" s="59"/>
      <c r="AG181" s="59"/>
      <c r="AH181" s="59"/>
      <c r="AI181" s="59"/>
      <c r="AJ181" s="60"/>
      <c r="AK181" s="60"/>
      <c r="AL181" s="59"/>
      <c r="AM181" s="59"/>
      <c r="AN181" s="59"/>
      <c r="AP181" s="59"/>
      <c r="AR181" s="59"/>
      <c r="AS181" s="59"/>
      <c r="AT181" s="59"/>
      <c r="AU181" s="59"/>
      <c r="AV181" s="60"/>
      <c r="AW181" s="60"/>
    </row>
    <row r="182" spans="1:49" s="47" customFormat="1" ht="15" x14ac:dyDescent="0.25">
      <c r="A182" s="1"/>
      <c r="B182" s="59"/>
      <c r="D182" s="59"/>
      <c r="E182" s="59"/>
      <c r="F182" s="59"/>
      <c r="G182" s="59"/>
      <c r="H182" s="59"/>
      <c r="I182" s="59"/>
      <c r="J182" s="59"/>
      <c r="K182" s="59"/>
      <c r="L182" s="60"/>
      <c r="M182" s="60"/>
      <c r="N182" s="59"/>
      <c r="O182" s="291"/>
      <c r="P182" s="59"/>
      <c r="Q182" s="59"/>
      <c r="R182" s="59"/>
      <c r="S182" s="59"/>
      <c r="T182" s="59"/>
      <c r="U182" s="59"/>
      <c r="V182" s="59"/>
      <c r="W182" s="59"/>
      <c r="X182" s="60"/>
      <c r="Y182" s="60"/>
      <c r="Z182" s="59"/>
      <c r="AA182" s="59"/>
      <c r="AB182" s="59"/>
      <c r="AC182" s="59"/>
      <c r="AD182" s="59"/>
      <c r="AE182" s="59"/>
      <c r="AF182" s="59"/>
      <c r="AG182" s="59"/>
      <c r="AH182" s="59"/>
      <c r="AI182" s="59"/>
      <c r="AJ182" s="60"/>
      <c r="AK182" s="60"/>
      <c r="AL182" s="59"/>
      <c r="AM182" s="59"/>
      <c r="AN182" s="59"/>
      <c r="AP182" s="59"/>
      <c r="AR182" s="59"/>
      <c r="AS182" s="59"/>
      <c r="AT182" s="59"/>
      <c r="AU182" s="59"/>
      <c r="AV182" s="60"/>
      <c r="AW182" s="60"/>
    </row>
    <row r="183" spans="1:49" s="47" customFormat="1" ht="15" x14ac:dyDescent="0.25">
      <c r="A183" s="1"/>
      <c r="B183" s="59"/>
      <c r="D183" s="59"/>
      <c r="E183" s="59"/>
      <c r="F183" s="59"/>
      <c r="G183" s="59"/>
      <c r="H183" s="59"/>
      <c r="I183" s="59"/>
      <c r="J183" s="59"/>
      <c r="K183" s="59"/>
      <c r="L183" s="60"/>
      <c r="M183" s="60"/>
      <c r="N183" s="59"/>
      <c r="O183" s="291"/>
      <c r="P183" s="59"/>
      <c r="Q183" s="59"/>
      <c r="R183" s="59"/>
      <c r="S183" s="59"/>
      <c r="T183" s="59"/>
      <c r="U183" s="59"/>
      <c r="V183" s="59"/>
      <c r="W183" s="59"/>
      <c r="X183" s="60"/>
      <c r="Y183" s="60"/>
      <c r="Z183" s="59"/>
      <c r="AA183" s="59"/>
      <c r="AB183" s="59"/>
      <c r="AC183" s="59"/>
      <c r="AD183" s="59"/>
      <c r="AE183" s="59"/>
      <c r="AF183" s="59"/>
      <c r="AG183" s="59"/>
      <c r="AH183" s="59"/>
      <c r="AI183" s="59"/>
      <c r="AJ183" s="60"/>
      <c r="AK183" s="60"/>
      <c r="AL183" s="59"/>
      <c r="AM183" s="59"/>
      <c r="AN183" s="59"/>
      <c r="AP183" s="59"/>
      <c r="AR183" s="59"/>
      <c r="AS183" s="59"/>
      <c r="AT183" s="59"/>
      <c r="AU183" s="59"/>
      <c r="AV183" s="60"/>
      <c r="AW183" s="60"/>
    </row>
    <row r="184" spans="1:49" ht="15" x14ac:dyDescent="0.25">
      <c r="A184" s="1" t="s">
        <v>0</v>
      </c>
      <c r="B184" s="2"/>
      <c r="C184" s="2"/>
      <c r="D184" s="2"/>
      <c r="E184" s="2"/>
      <c r="F184" s="2"/>
      <c r="G184" s="2"/>
      <c r="H184" s="2"/>
      <c r="I184" s="2"/>
      <c r="J184" s="2"/>
      <c r="K184" s="2"/>
      <c r="L184" s="3"/>
      <c r="M184" s="3"/>
      <c r="N184" s="2"/>
      <c r="O184" s="288"/>
      <c r="P184" s="2"/>
      <c r="Q184" s="2"/>
      <c r="R184" s="2"/>
      <c r="S184" s="2"/>
      <c r="T184" s="2"/>
      <c r="U184" s="2"/>
      <c r="V184" s="2"/>
      <c r="W184" s="2"/>
      <c r="X184" s="3"/>
      <c r="Y184" s="3"/>
    </row>
    <row r="185" spans="1:49" ht="14.25" x14ac:dyDescent="0.2">
      <c r="A185" s="123" t="str">
        <f>Coperta!A$4</f>
        <v xml:space="preserve">Facultatea Arhitectură şi Urbanism </v>
      </c>
    </row>
    <row r="186" spans="1:49" ht="14.25" x14ac:dyDescent="0.2">
      <c r="C186" s="6"/>
      <c r="D186" s="6"/>
      <c r="E186" s="6"/>
      <c r="F186" s="6"/>
      <c r="G186" s="6"/>
      <c r="H186" s="6"/>
      <c r="I186" s="6"/>
      <c r="J186" s="6"/>
      <c r="K186" s="6"/>
      <c r="L186" s="7"/>
      <c r="M186" s="7"/>
    </row>
    <row r="187" spans="1:49" ht="15" x14ac:dyDescent="0.25">
      <c r="A187" s="6" t="s">
        <v>29</v>
      </c>
      <c r="C187" s="6"/>
      <c r="D187" s="6"/>
      <c r="E187" s="6"/>
      <c r="F187" s="6"/>
      <c r="G187" s="6"/>
      <c r="H187" s="123" t="str">
        <f>Coperta!J$27</f>
        <v>Ştiinţe umaniste şi arte</v>
      </c>
      <c r="I187" s="6"/>
      <c r="J187" s="6"/>
      <c r="K187" s="6"/>
      <c r="L187" s="7"/>
      <c r="M187" s="7"/>
    </row>
    <row r="188" spans="1:49" ht="15" x14ac:dyDescent="0.25">
      <c r="A188" s="6" t="s">
        <v>30</v>
      </c>
      <c r="C188" s="6"/>
      <c r="D188" s="6"/>
      <c r="E188" s="6"/>
      <c r="F188" s="6"/>
      <c r="G188" s="6"/>
      <c r="H188" s="123" t="str">
        <f>Coperta!J$29</f>
        <v>Arhitectură şi urbanism</v>
      </c>
      <c r="I188" s="6"/>
      <c r="J188" s="6"/>
      <c r="K188" s="6"/>
      <c r="L188" s="7"/>
      <c r="M188" s="7"/>
    </row>
    <row r="189" spans="1:49" ht="15" x14ac:dyDescent="0.25">
      <c r="A189" s="6" t="s">
        <v>31</v>
      </c>
      <c r="C189" s="6"/>
      <c r="D189" s="6"/>
      <c r="E189" s="6"/>
      <c r="F189" s="6"/>
      <c r="G189" s="6"/>
      <c r="H189" s="123" t="str">
        <f>Coperta!J$31</f>
        <v xml:space="preserve"> Arhitectură</v>
      </c>
      <c r="I189" s="6"/>
      <c r="J189" s="6"/>
      <c r="K189" s="6"/>
      <c r="L189" s="7"/>
      <c r="M189" s="7"/>
      <c r="S189" s="4" t="s">
        <v>28</v>
      </c>
    </row>
    <row r="190" spans="1:49" s="47" customFormat="1" ht="14.25" x14ac:dyDescent="0.2">
      <c r="A190" s="6" t="s">
        <v>3</v>
      </c>
      <c r="B190" s="4"/>
      <c r="C190" s="6"/>
      <c r="D190" s="6"/>
      <c r="E190" s="6"/>
      <c r="F190" s="6"/>
      <c r="G190" s="6"/>
      <c r="H190" s="123" t="str">
        <f>Coperta!J$25</f>
        <v>Arhitectură</v>
      </c>
      <c r="I190" s="123"/>
      <c r="J190" s="123"/>
      <c r="K190" s="123"/>
      <c r="L190" s="125"/>
      <c r="M190" s="125"/>
      <c r="N190" s="124"/>
      <c r="O190" s="289"/>
      <c r="P190" s="124"/>
      <c r="Q190" s="59"/>
      <c r="R190" s="59"/>
      <c r="S190" s="59"/>
      <c r="T190" s="59"/>
      <c r="U190" s="59"/>
      <c r="V190" s="59"/>
      <c r="W190" s="59"/>
      <c r="X190" s="60"/>
      <c r="Y190" s="60"/>
      <c r="Z190" s="59"/>
      <c r="AA190" s="59"/>
      <c r="AB190" s="59"/>
      <c r="AC190" s="59"/>
      <c r="AD190" s="59"/>
      <c r="AE190" s="59"/>
      <c r="AF190" s="59"/>
      <c r="AG190" s="59"/>
      <c r="AH190" s="59"/>
      <c r="AI190" s="59"/>
      <c r="AJ190" s="60"/>
      <c r="AK190" s="60"/>
      <c r="AL190" s="59"/>
      <c r="AM190" s="59"/>
      <c r="AN190" s="59"/>
      <c r="AO190" s="59"/>
      <c r="AP190" s="59"/>
      <c r="AQ190" s="59"/>
      <c r="AR190" s="59"/>
      <c r="AS190" s="59"/>
      <c r="AT190" s="59"/>
      <c r="AU190" s="59"/>
      <c r="AV190" s="60"/>
      <c r="AW190" s="60"/>
    </row>
    <row r="191" spans="1:49" s="49" customFormat="1" ht="18" x14ac:dyDescent="0.25">
      <c r="B191" s="59"/>
      <c r="C191" s="59"/>
      <c r="D191" s="59"/>
      <c r="E191" s="50"/>
      <c r="F191" s="50"/>
      <c r="G191" s="50"/>
      <c r="H191" s="50"/>
      <c r="I191" s="50"/>
      <c r="J191" s="50"/>
      <c r="K191" s="50"/>
      <c r="L191" s="50" t="s">
        <v>28</v>
      </c>
      <c r="M191" s="50"/>
      <c r="N191" s="59"/>
      <c r="O191" s="291"/>
      <c r="P191" s="59"/>
      <c r="Q191" s="50"/>
      <c r="R191" s="50"/>
      <c r="S191" s="50"/>
      <c r="T191" s="50"/>
      <c r="U191" s="50"/>
      <c r="V191" s="50"/>
      <c r="W191" s="50"/>
      <c r="X191" s="50"/>
      <c r="Y191" s="50"/>
      <c r="Z191" s="59"/>
      <c r="AA191" s="59"/>
      <c r="AB191" s="59"/>
      <c r="AC191" s="50"/>
      <c r="AD191" s="50"/>
      <c r="AE191" s="50"/>
      <c r="AF191" s="50"/>
      <c r="AG191" s="50"/>
      <c r="AH191" s="50"/>
      <c r="AI191" s="50"/>
      <c r="AJ191" s="50"/>
      <c r="AK191" s="50"/>
      <c r="AL191" s="59"/>
      <c r="AM191" s="59"/>
      <c r="AN191" s="59"/>
      <c r="AO191" s="50"/>
      <c r="AP191" s="50"/>
      <c r="AQ191" s="50"/>
      <c r="AR191" s="50"/>
      <c r="AS191" s="50"/>
      <c r="AT191" s="50"/>
      <c r="AU191" s="50"/>
      <c r="AV191" s="50"/>
      <c r="AW191" s="50"/>
    </row>
    <row r="192" spans="1:49" s="49" customFormat="1" ht="18" x14ac:dyDescent="0.25">
      <c r="B192" s="59"/>
      <c r="C192" s="59"/>
      <c r="D192" s="59"/>
      <c r="E192" s="50"/>
      <c r="F192" s="50"/>
      <c r="G192" s="50"/>
      <c r="H192" s="50"/>
      <c r="I192" s="50"/>
      <c r="J192" s="50"/>
      <c r="K192" s="50"/>
      <c r="L192" s="50"/>
      <c r="M192" s="50"/>
      <c r="N192" s="59"/>
      <c r="O192" s="291"/>
      <c r="P192" s="59"/>
      <c r="Q192" s="50"/>
      <c r="R192" s="50"/>
      <c r="S192" s="50"/>
      <c r="T192" s="50"/>
      <c r="U192" s="50"/>
      <c r="V192" s="50"/>
      <c r="W192" s="50"/>
      <c r="X192" s="50"/>
      <c r="Y192" s="50"/>
      <c r="Z192" s="59"/>
      <c r="AA192" s="59"/>
      <c r="AB192" s="59"/>
      <c r="AC192" s="50"/>
      <c r="AD192" s="50"/>
      <c r="AE192" s="50"/>
      <c r="AF192" s="50"/>
      <c r="AG192" s="50"/>
      <c r="AH192" s="50"/>
      <c r="AI192" s="50"/>
      <c r="AJ192" s="50"/>
      <c r="AK192" s="50"/>
      <c r="AL192" s="59"/>
      <c r="AM192" s="59"/>
      <c r="AN192" s="59"/>
      <c r="AO192" s="50"/>
      <c r="AP192" s="50"/>
      <c r="AQ192" s="50"/>
      <c r="AR192" s="50"/>
      <c r="AS192" s="50"/>
      <c r="AT192" s="50"/>
      <c r="AU192" s="50"/>
      <c r="AV192" s="50"/>
      <c r="AW192" s="50"/>
    </row>
    <row r="193" spans="1:49" s="49" customFormat="1" ht="18" x14ac:dyDescent="0.25">
      <c r="A193" s="452" t="s">
        <v>205</v>
      </c>
      <c r="B193" s="452"/>
      <c r="C193" s="452"/>
      <c r="D193" s="452"/>
      <c r="E193" s="452"/>
      <c r="F193" s="452"/>
      <c r="G193" s="452"/>
      <c r="H193" s="452"/>
      <c r="I193" s="452"/>
      <c r="J193" s="452"/>
      <c r="K193" s="452"/>
      <c r="L193" s="452"/>
      <c r="M193" s="452"/>
      <c r="N193" s="452"/>
      <c r="O193" s="452"/>
      <c r="P193" s="452"/>
      <c r="Q193" s="452"/>
      <c r="R193" s="452"/>
      <c r="S193" s="452"/>
      <c r="T193" s="452"/>
      <c r="U193" s="452"/>
      <c r="V193" s="452"/>
      <c r="W193" s="452"/>
      <c r="X193" s="452"/>
      <c r="Y193" s="452"/>
      <c r="Z193" s="452"/>
      <c r="AA193" s="452"/>
      <c r="AB193" s="452"/>
      <c r="AC193" s="452"/>
      <c r="AD193" s="452"/>
      <c r="AE193" s="452"/>
      <c r="AF193" s="452"/>
      <c r="AG193" s="452"/>
      <c r="AH193" s="452"/>
      <c r="AI193" s="452"/>
      <c r="AJ193" s="452"/>
      <c r="AK193" s="452"/>
      <c r="AL193" s="452"/>
      <c r="AM193" s="452"/>
      <c r="AN193" s="452"/>
      <c r="AO193" s="452"/>
      <c r="AP193" s="452"/>
      <c r="AQ193" s="452"/>
      <c r="AR193" s="452"/>
      <c r="AS193" s="452"/>
      <c r="AT193" s="452"/>
      <c r="AU193" s="452"/>
      <c r="AV193" s="452"/>
      <c r="AW193" s="452"/>
    </row>
    <row r="194" spans="1:49" s="46" customFormat="1" ht="18.75" thickBot="1" x14ac:dyDescent="0.3">
      <c r="A194" s="452" t="str">
        <f>A16</f>
        <v>Pentru seria de studenti 2024-2030</v>
      </c>
      <c r="B194" s="452"/>
      <c r="C194" s="452"/>
      <c r="D194" s="452"/>
      <c r="E194" s="452"/>
      <c r="F194" s="452"/>
      <c r="G194" s="452"/>
      <c r="H194" s="452"/>
      <c r="I194" s="452"/>
      <c r="J194" s="452"/>
      <c r="K194" s="452"/>
      <c r="L194" s="452"/>
      <c r="M194" s="452"/>
      <c r="N194" s="452"/>
      <c r="O194" s="452"/>
      <c r="P194" s="452"/>
      <c r="Q194" s="452"/>
      <c r="R194" s="452"/>
      <c r="S194" s="452"/>
      <c r="T194" s="452"/>
      <c r="U194" s="452"/>
      <c r="V194" s="452"/>
      <c r="W194" s="452"/>
      <c r="X194" s="452"/>
      <c r="Y194" s="452"/>
      <c r="Z194" s="452"/>
      <c r="AA194" s="452"/>
      <c r="AB194" s="452"/>
      <c r="AC194" s="452"/>
      <c r="AD194" s="452"/>
      <c r="AE194" s="452"/>
      <c r="AF194" s="452"/>
      <c r="AG194" s="452"/>
      <c r="AH194" s="452"/>
      <c r="AI194" s="452"/>
      <c r="AJ194" s="452"/>
      <c r="AK194" s="452"/>
      <c r="AL194" s="452"/>
      <c r="AM194" s="452"/>
      <c r="AN194" s="452"/>
      <c r="AO194" s="452"/>
      <c r="AP194" s="452"/>
      <c r="AQ194" s="452"/>
      <c r="AR194" s="452"/>
      <c r="AS194" s="452"/>
      <c r="AT194" s="452"/>
      <c r="AU194" s="452"/>
      <c r="AV194" s="452"/>
      <c r="AW194" s="452"/>
    </row>
    <row r="195" spans="1:49" s="47" customFormat="1" ht="21" customHeight="1" thickTop="1" thickBot="1" x14ac:dyDescent="0.25">
      <c r="B195" s="461" t="str">
        <f>B17</f>
        <v>ANUL I (2024-2025)</v>
      </c>
      <c r="C195" s="462"/>
      <c r="D195" s="462"/>
      <c r="E195" s="462"/>
      <c r="F195" s="462"/>
      <c r="G195" s="462"/>
      <c r="H195" s="462"/>
      <c r="I195" s="462"/>
      <c r="J195" s="462"/>
      <c r="K195" s="462"/>
      <c r="L195" s="462"/>
      <c r="M195" s="462"/>
      <c r="N195" s="462"/>
      <c r="O195" s="462"/>
      <c r="P195" s="462"/>
      <c r="Q195" s="462"/>
      <c r="R195" s="462"/>
      <c r="S195" s="462"/>
      <c r="T195" s="462"/>
      <c r="U195" s="462"/>
      <c r="V195" s="462"/>
      <c r="W195" s="462"/>
      <c r="X195" s="462"/>
      <c r="Y195" s="462"/>
      <c r="Z195" s="461" t="str">
        <f>Z17</f>
        <v>ANUL II (2025-2026)</v>
      </c>
      <c r="AA195" s="462"/>
      <c r="AB195" s="462"/>
      <c r="AC195" s="462"/>
      <c r="AD195" s="462"/>
      <c r="AE195" s="462"/>
      <c r="AF195" s="462"/>
      <c r="AG195" s="462"/>
      <c r="AH195" s="462"/>
      <c r="AI195" s="462"/>
      <c r="AJ195" s="462"/>
      <c r="AK195" s="462"/>
      <c r="AL195" s="462"/>
      <c r="AM195" s="462"/>
      <c r="AN195" s="462"/>
      <c r="AO195" s="462"/>
      <c r="AP195" s="462"/>
      <c r="AQ195" s="462"/>
      <c r="AR195" s="462"/>
      <c r="AS195" s="462"/>
      <c r="AT195" s="462"/>
      <c r="AU195" s="462"/>
      <c r="AV195" s="462"/>
      <c r="AW195" s="462"/>
    </row>
    <row r="196" spans="1:49" s="47" customFormat="1" ht="21" customHeight="1" thickTop="1" thickBot="1" x14ac:dyDescent="0.25">
      <c r="A196" s="48"/>
      <c r="B196" s="461" t="s">
        <v>42</v>
      </c>
      <c r="C196" s="462"/>
      <c r="D196" s="462"/>
      <c r="E196" s="462"/>
      <c r="F196" s="462"/>
      <c r="G196" s="462"/>
      <c r="H196" s="462"/>
      <c r="I196" s="462"/>
      <c r="J196" s="462"/>
      <c r="K196" s="462"/>
      <c r="L196" s="462"/>
      <c r="M196" s="462"/>
      <c r="N196" s="462" t="s">
        <v>43</v>
      </c>
      <c r="O196" s="462"/>
      <c r="P196" s="462"/>
      <c r="Q196" s="462"/>
      <c r="R196" s="462"/>
      <c r="S196" s="462"/>
      <c r="T196" s="462"/>
      <c r="U196" s="462"/>
      <c r="V196" s="462"/>
      <c r="W196" s="462"/>
      <c r="X196" s="462"/>
      <c r="Y196" s="462"/>
      <c r="Z196" s="461" t="s">
        <v>44</v>
      </c>
      <c r="AA196" s="462"/>
      <c r="AB196" s="462"/>
      <c r="AC196" s="462"/>
      <c r="AD196" s="462"/>
      <c r="AE196" s="462"/>
      <c r="AF196" s="462"/>
      <c r="AG196" s="462"/>
      <c r="AH196" s="462"/>
      <c r="AI196" s="462"/>
      <c r="AJ196" s="462"/>
      <c r="AK196" s="462"/>
      <c r="AL196" s="462" t="s">
        <v>45</v>
      </c>
      <c r="AM196" s="462"/>
      <c r="AN196" s="462"/>
      <c r="AO196" s="462"/>
      <c r="AP196" s="462"/>
      <c r="AQ196" s="462"/>
      <c r="AR196" s="462"/>
      <c r="AS196" s="462"/>
      <c r="AT196" s="462"/>
      <c r="AU196" s="462"/>
      <c r="AV196" s="462"/>
      <c r="AW196" s="462"/>
    </row>
    <row r="197" spans="1:49" s="49" customFormat="1" ht="21" customHeight="1" thickTop="1" x14ac:dyDescent="0.25">
      <c r="A197" s="396" t="s">
        <v>206</v>
      </c>
      <c r="B197" s="455"/>
      <c r="C197" s="456"/>
      <c r="D197" s="456"/>
      <c r="E197" s="456"/>
      <c r="F197" s="456"/>
      <c r="G197" s="456"/>
      <c r="H197" s="456"/>
      <c r="I197" s="456"/>
      <c r="J197" s="456"/>
      <c r="K197" s="456"/>
      <c r="L197" s="456"/>
      <c r="M197" s="457"/>
      <c r="N197" s="455"/>
      <c r="O197" s="456"/>
      <c r="P197" s="456"/>
      <c r="Q197" s="456"/>
      <c r="R197" s="456"/>
      <c r="S197" s="456"/>
      <c r="T197" s="456"/>
      <c r="U197" s="456"/>
      <c r="V197" s="456"/>
      <c r="W197" s="456"/>
      <c r="X197" s="456"/>
      <c r="Y197" s="457"/>
      <c r="Z197" s="455"/>
      <c r="AA197" s="456"/>
      <c r="AB197" s="456"/>
      <c r="AC197" s="456"/>
      <c r="AD197" s="456"/>
      <c r="AE197" s="456"/>
      <c r="AF197" s="456"/>
      <c r="AG197" s="456"/>
      <c r="AH197" s="456"/>
      <c r="AI197" s="456"/>
      <c r="AJ197" s="456"/>
      <c r="AK197" s="457"/>
      <c r="AL197" s="455"/>
      <c r="AM197" s="456"/>
      <c r="AN197" s="456"/>
      <c r="AO197" s="456"/>
      <c r="AP197" s="456"/>
      <c r="AQ197" s="456"/>
      <c r="AR197" s="456"/>
      <c r="AS197" s="456"/>
      <c r="AT197" s="456"/>
      <c r="AU197" s="456"/>
      <c r="AV197" s="456"/>
      <c r="AW197" s="457"/>
    </row>
    <row r="198" spans="1:49" s="49" customFormat="1" ht="21" customHeight="1" x14ac:dyDescent="0.25">
      <c r="A198" s="397"/>
      <c r="B198" s="458"/>
      <c r="C198" s="459"/>
      <c r="D198" s="459"/>
      <c r="E198" s="459"/>
      <c r="F198" s="459"/>
      <c r="G198" s="459"/>
      <c r="H198" s="459"/>
      <c r="I198" s="459"/>
      <c r="J198" s="459"/>
      <c r="K198" s="459"/>
      <c r="L198" s="459"/>
      <c r="M198" s="460"/>
      <c r="N198" s="458"/>
      <c r="O198" s="459"/>
      <c r="P198" s="459"/>
      <c r="Q198" s="459"/>
      <c r="R198" s="459"/>
      <c r="S198" s="459"/>
      <c r="T198" s="459"/>
      <c r="U198" s="459"/>
      <c r="V198" s="459"/>
      <c r="W198" s="459"/>
      <c r="X198" s="459"/>
      <c r="Y198" s="460"/>
      <c r="Z198" s="458"/>
      <c r="AA198" s="459"/>
      <c r="AB198" s="459"/>
      <c r="AC198" s="459"/>
      <c r="AD198" s="459"/>
      <c r="AE198" s="459"/>
      <c r="AF198" s="459"/>
      <c r="AG198" s="459"/>
      <c r="AH198" s="459"/>
      <c r="AI198" s="459"/>
      <c r="AJ198" s="459"/>
      <c r="AK198" s="460"/>
      <c r="AL198" s="458"/>
      <c r="AM198" s="459"/>
      <c r="AN198" s="459"/>
      <c r="AO198" s="459"/>
      <c r="AP198" s="459"/>
      <c r="AQ198" s="459"/>
      <c r="AR198" s="459"/>
      <c r="AS198" s="459"/>
      <c r="AT198" s="459"/>
      <c r="AU198" s="459"/>
      <c r="AV198" s="459"/>
      <c r="AW198" s="460"/>
    </row>
    <row r="199" spans="1:49" s="49" customFormat="1" ht="21" customHeight="1" thickBot="1" x14ac:dyDescent="0.3">
      <c r="A199" s="398"/>
      <c r="B199" s="405" t="str">
        <f>IF(ISBLANK(B197),"",CONCATENATE(LEFT(INDEX(B$19:B$55,MATCH(LEFT(B197,11)&amp;"*",B$19:B$55,0)+2),FIND("-",INDEX(B$19:B$55,MATCH(LEFT(B197,11)&amp;"*",B$19:B$55,0)+2))),$A197))</f>
        <v/>
      </c>
      <c r="C199" s="406"/>
      <c r="D199" s="407"/>
      <c r="E199" s="234"/>
      <c r="F199" s="170"/>
      <c r="G199" s="166"/>
      <c r="H199" s="168"/>
      <c r="I199" s="168"/>
      <c r="J199" s="167"/>
      <c r="K199" s="169"/>
      <c r="L199" s="169"/>
      <c r="M199" s="170"/>
      <c r="N199" s="405" t="str">
        <f>IF(ISBLANK(N197),"",CONCATENATE(LEFT(INDEX(N$19:N$55,MATCH(LEFT(N197,11)&amp;"*",N$19:N$55,0)+2),FIND("-",INDEX(N$19:N$55,MATCH(LEFT(N197,11)&amp;"*",N$19:N$55,0)+2))),$A197))</f>
        <v/>
      </c>
      <c r="O199" s="406"/>
      <c r="P199" s="407"/>
      <c r="Q199" s="234"/>
      <c r="R199" s="170"/>
      <c r="S199" s="166"/>
      <c r="T199" s="168"/>
      <c r="U199" s="168"/>
      <c r="V199" s="167"/>
      <c r="W199" s="169"/>
      <c r="X199" s="169"/>
      <c r="Y199" s="170"/>
      <c r="Z199" s="405" t="str">
        <f>IF(ISBLANK(Z197),"",CONCATENATE(LEFT(INDEX(Z$19:Z$55,MATCH(LEFT(Z197,11)&amp;"*",Z$19:Z$55,0)+2),FIND("-",INDEX(Z$19:Z$55,MATCH(LEFT(Z197,11)&amp;"*",Z$19:Z$55,0)+2))),$A197))</f>
        <v/>
      </c>
      <c r="AA199" s="406"/>
      <c r="AB199" s="407"/>
      <c r="AC199" s="234"/>
      <c r="AD199" s="170"/>
      <c r="AE199" s="166"/>
      <c r="AF199" s="168"/>
      <c r="AG199" s="168"/>
      <c r="AH199" s="167"/>
      <c r="AI199" s="169"/>
      <c r="AJ199" s="169"/>
      <c r="AK199" s="170"/>
      <c r="AL199" s="405" t="str">
        <f>IF(ISBLANK(AL197),"",CONCATENATE(LEFT(INDEX(AL$19:AL$55,MATCH(LEFT(AL197,11)&amp;"*",AL$19:AL$55,0)+2),FIND("-",INDEX(AL$19:AL$55,MATCH(LEFT(AL197,11)&amp;"*",AL$19:AL$55,0)+2))),$A197))</f>
        <v/>
      </c>
      <c r="AM199" s="406"/>
      <c r="AN199" s="407"/>
      <c r="AO199" s="327"/>
      <c r="AP199" s="328"/>
      <c r="AQ199" s="329"/>
      <c r="AR199" s="330"/>
      <c r="AS199" s="330"/>
      <c r="AT199" s="331"/>
      <c r="AU199" s="332"/>
      <c r="AV199" s="328"/>
      <c r="AW199" s="332"/>
    </row>
    <row r="200" spans="1:49" s="49" customFormat="1" ht="21" customHeight="1" thickTop="1" x14ac:dyDescent="0.25">
      <c r="A200" s="396" t="s">
        <v>207</v>
      </c>
      <c r="B200" s="455"/>
      <c r="C200" s="456"/>
      <c r="D200" s="456"/>
      <c r="E200" s="456"/>
      <c r="F200" s="456"/>
      <c r="G200" s="456"/>
      <c r="H200" s="456"/>
      <c r="I200" s="456"/>
      <c r="J200" s="456"/>
      <c r="K200" s="456"/>
      <c r="L200" s="456"/>
      <c r="M200" s="457"/>
      <c r="N200" s="455"/>
      <c r="O200" s="456"/>
      <c r="P200" s="456"/>
      <c r="Q200" s="456"/>
      <c r="R200" s="456"/>
      <c r="S200" s="456"/>
      <c r="T200" s="456"/>
      <c r="U200" s="456"/>
      <c r="V200" s="456"/>
      <c r="W200" s="456"/>
      <c r="X200" s="456"/>
      <c r="Y200" s="457"/>
      <c r="Z200" s="455"/>
      <c r="AA200" s="456"/>
      <c r="AB200" s="456"/>
      <c r="AC200" s="456"/>
      <c r="AD200" s="456"/>
      <c r="AE200" s="456"/>
      <c r="AF200" s="456"/>
      <c r="AG200" s="456"/>
      <c r="AH200" s="456"/>
      <c r="AI200" s="456"/>
      <c r="AJ200" s="456"/>
      <c r="AK200" s="457"/>
      <c r="AL200" s="455"/>
      <c r="AM200" s="456"/>
      <c r="AN200" s="456"/>
      <c r="AO200" s="456"/>
      <c r="AP200" s="456"/>
      <c r="AQ200" s="456"/>
      <c r="AR200" s="456"/>
      <c r="AS200" s="456"/>
      <c r="AT200" s="456"/>
      <c r="AU200" s="456"/>
      <c r="AV200" s="456"/>
      <c r="AW200" s="457"/>
    </row>
    <row r="201" spans="1:49" s="49" customFormat="1" ht="21" customHeight="1" x14ac:dyDescent="0.25">
      <c r="A201" s="397"/>
      <c r="B201" s="458"/>
      <c r="C201" s="459"/>
      <c r="D201" s="459"/>
      <c r="E201" s="459"/>
      <c r="F201" s="459"/>
      <c r="G201" s="459"/>
      <c r="H201" s="459"/>
      <c r="I201" s="459"/>
      <c r="J201" s="459"/>
      <c r="K201" s="459"/>
      <c r="L201" s="459"/>
      <c r="M201" s="460"/>
      <c r="N201" s="458"/>
      <c r="O201" s="459"/>
      <c r="P201" s="459"/>
      <c r="Q201" s="459"/>
      <c r="R201" s="459"/>
      <c r="S201" s="459"/>
      <c r="T201" s="459"/>
      <c r="U201" s="459"/>
      <c r="V201" s="459"/>
      <c r="W201" s="459"/>
      <c r="X201" s="459"/>
      <c r="Y201" s="460"/>
      <c r="Z201" s="458"/>
      <c r="AA201" s="459"/>
      <c r="AB201" s="459"/>
      <c r="AC201" s="459"/>
      <c r="AD201" s="459"/>
      <c r="AE201" s="459"/>
      <c r="AF201" s="459"/>
      <c r="AG201" s="459"/>
      <c r="AH201" s="459"/>
      <c r="AI201" s="459"/>
      <c r="AJ201" s="459"/>
      <c r="AK201" s="460"/>
      <c r="AL201" s="458"/>
      <c r="AM201" s="459"/>
      <c r="AN201" s="459"/>
      <c r="AO201" s="459"/>
      <c r="AP201" s="459"/>
      <c r="AQ201" s="459"/>
      <c r="AR201" s="459"/>
      <c r="AS201" s="459"/>
      <c r="AT201" s="459"/>
      <c r="AU201" s="459"/>
      <c r="AV201" s="459"/>
      <c r="AW201" s="460"/>
    </row>
    <row r="202" spans="1:49" s="49" customFormat="1" ht="21" customHeight="1" thickBot="1" x14ac:dyDescent="0.3">
      <c r="A202" s="398"/>
      <c r="B202" s="405" t="str">
        <f>IF(ISBLANK(B200),"",CONCATENATE(LEFT(INDEX(B$19:B$55,MATCH(LEFT(B200,11)&amp;"*",B$19:B$55,0)+2),FIND("-",INDEX(B$19:B$55,MATCH(LEFT(B200,11)&amp;"*",B$19:B$55,0)+2))),$A200))</f>
        <v/>
      </c>
      <c r="C202" s="406"/>
      <c r="D202" s="407"/>
      <c r="E202" s="234"/>
      <c r="F202" s="170"/>
      <c r="G202" s="166"/>
      <c r="H202" s="168"/>
      <c r="I202" s="168"/>
      <c r="J202" s="167"/>
      <c r="K202" s="169"/>
      <c r="L202" s="169"/>
      <c r="M202" s="170"/>
      <c r="N202" s="405" t="str">
        <f>IF(ISBLANK(N200),"",CONCATENATE(LEFT(INDEX(N$19:N$55,MATCH(LEFT(N200,11)&amp;"*",N$19:N$55,0)+2),FIND("-",INDEX(N$19:N$55,MATCH(LEFT(N200,11)&amp;"*",N$19:N$55,0)+2))),$A200))</f>
        <v/>
      </c>
      <c r="O202" s="406"/>
      <c r="P202" s="407"/>
      <c r="Q202" s="234"/>
      <c r="R202" s="170"/>
      <c r="S202" s="166"/>
      <c r="T202" s="168"/>
      <c r="U202" s="168"/>
      <c r="V202" s="167"/>
      <c r="W202" s="169"/>
      <c r="X202" s="169"/>
      <c r="Y202" s="170"/>
      <c r="Z202" s="405" t="str">
        <f>IF(ISBLANK(Z200),"",CONCATENATE(LEFT(INDEX(Z$19:Z$55,MATCH(LEFT(Z200,11)&amp;"*",Z$19:Z$55,0)+2),FIND("-",INDEX(Z$19:Z$55,MATCH(LEFT(Z200,11)&amp;"*",Z$19:Z$55,0)+2))),$A200))</f>
        <v/>
      </c>
      <c r="AA202" s="406"/>
      <c r="AB202" s="407"/>
      <c r="AC202" s="234"/>
      <c r="AD202" s="170"/>
      <c r="AE202" s="166"/>
      <c r="AF202" s="168"/>
      <c r="AG202" s="168"/>
      <c r="AH202" s="167"/>
      <c r="AI202" s="169"/>
      <c r="AJ202" s="169"/>
      <c r="AK202" s="170"/>
      <c r="AL202" s="405" t="str">
        <f>IF(ISBLANK(AL200),"",CONCATENATE(LEFT(INDEX(AL$19:AL$55,MATCH(LEFT(AL200,11)&amp;"*",AL$19:AL$55,0)+2),FIND("-",INDEX(AL$19:AL$55,MATCH(LEFT(AL200,11)&amp;"*",AL$19:AL$55,0)+2))),$A200))</f>
        <v/>
      </c>
      <c r="AM202" s="406"/>
      <c r="AN202" s="407"/>
      <c r="AO202" s="327"/>
      <c r="AP202" s="328"/>
      <c r="AQ202" s="329"/>
      <c r="AR202" s="330"/>
      <c r="AS202" s="330"/>
      <c r="AT202" s="331"/>
      <c r="AU202" s="332"/>
      <c r="AV202" s="328"/>
      <c r="AW202" s="332"/>
    </row>
    <row r="203" spans="1:49" s="49" customFormat="1" ht="21" customHeight="1" thickTop="1" x14ac:dyDescent="0.25">
      <c r="A203" s="396" t="s">
        <v>208</v>
      </c>
      <c r="B203" s="455"/>
      <c r="C203" s="456"/>
      <c r="D203" s="456"/>
      <c r="E203" s="456"/>
      <c r="F203" s="456"/>
      <c r="G203" s="456"/>
      <c r="H203" s="456"/>
      <c r="I203" s="456"/>
      <c r="J203" s="456"/>
      <c r="K203" s="456"/>
      <c r="L203" s="456"/>
      <c r="M203" s="457"/>
      <c r="N203" s="455"/>
      <c r="O203" s="456"/>
      <c r="P203" s="456"/>
      <c r="Q203" s="456"/>
      <c r="R203" s="456"/>
      <c r="S203" s="456"/>
      <c r="T203" s="456"/>
      <c r="U203" s="456"/>
      <c r="V203" s="456"/>
      <c r="W203" s="456"/>
      <c r="X203" s="456"/>
      <c r="Y203" s="457"/>
      <c r="Z203" s="455"/>
      <c r="AA203" s="456"/>
      <c r="AB203" s="456"/>
      <c r="AC203" s="456"/>
      <c r="AD203" s="456"/>
      <c r="AE203" s="456"/>
      <c r="AF203" s="456"/>
      <c r="AG203" s="456"/>
      <c r="AH203" s="456"/>
      <c r="AI203" s="456"/>
      <c r="AJ203" s="456"/>
      <c r="AK203" s="457"/>
      <c r="AL203" s="455"/>
      <c r="AM203" s="456"/>
      <c r="AN203" s="456"/>
      <c r="AO203" s="456"/>
      <c r="AP203" s="456"/>
      <c r="AQ203" s="456"/>
      <c r="AR203" s="456"/>
      <c r="AS203" s="456"/>
      <c r="AT203" s="456"/>
      <c r="AU203" s="456"/>
      <c r="AV203" s="456"/>
      <c r="AW203" s="457"/>
    </row>
    <row r="204" spans="1:49" s="49" customFormat="1" ht="21" customHeight="1" x14ac:dyDescent="0.25">
      <c r="A204" s="397"/>
      <c r="B204" s="458"/>
      <c r="C204" s="459"/>
      <c r="D204" s="459"/>
      <c r="E204" s="459"/>
      <c r="F204" s="459"/>
      <c r="G204" s="459"/>
      <c r="H204" s="459"/>
      <c r="I204" s="459"/>
      <c r="J204" s="459"/>
      <c r="K204" s="459"/>
      <c r="L204" s="459"/>
      <c r="M204" s="460"/>
      <c r="N204" s="458"/>
      <c r="O204" s="459"/>
      <c r="P204" s="459"/>
      <c r="Q204" s="459"/>
      <c r="R204" s="459"/>
      <c r="S204" s="459"/>
      <c r="T204" s="459"/>
      <c r="U204" s="459"/>
      <c r="V204" s="459"/>
      <c r="W204" s="459"/>
      <c r="X204" s="459"/>
      <c r="Y204" s="460"/>
      <c r="Z204" s="458"/>
      <c r="AA204" s="459"/>
      <c r="AB204" s="459"/>
      <c r="AC204" s="459"/>
      <c r="AD204" s="459"/>
      <c r="AE204" s="459"/>
      <c r="AF204" s="459"/>
      <c r="AG204" s="459"/>
      <c r="AH204" s="459"/>
      <c r="AI204" s="459"/>
      <c r="AJ204" s="459"/>
      <c r="AK204" s="460"/>
      <c r="AL204" s="458"/>
      <c r="AM204" s="459"/>
      <c r="AN204" s="459"/>
      <c r="AO204" s="459"/>
      <c r="AP204" s="459"/>
      <c r="AQ204" s="459"/>
      <c r="AR204" s="459"/>
      <c r="AS204" s="459"/>
      <c r="AT204" s="459"/>
      <c r="AU204" s="459"/>
      <c r="AV204" s="459"/>
      <c r="AW204" s="460"/>
    </row>
    <row r="205" spans="1:49" s="49" customFormat="1" ht="21" customHeight="1" thickBot="1" x14ac:dyDescent="0.3">
      <c r="A205" s="398"/>
      <c r="B205" s="405" t="str">
        <f>IF(ISBLANK(B203),"",CONCATENATE(LEFT(INDEX(B$19:B$55,MATCH(LEFT(B203,11)&amp;"*",B$19:B$55,0)+2),FIND("-",INDEX(B$19:B$55,MATCH(LEFT(B203,11)&amp;"*",B$19:B$55,0)+2))),$A203))</f>
        <v/>
      </c>
      <c r="C205" s="406"/>
      <c r="D205" s="407"/>
      <c r="E205" s="234"/>
      <c r="F205" s="170"/>
      <c r="G205" s="166"/>
      <c r="H205" s="168"/>
      <c r="I205" s="168"/>
      <c r="J205" s="167"/>
      <c r="K205" s="169"/>
      <c r="L205" s="169"/>
      <c r="M205" s="170"/>
      <c r="N205" s="405" t="str">
        <f>IF(ISBLANK(N203),"",CONCATENATE(LEFT(INDEX(N$19:N$55,MATCH(LEFT(N203,11)&amp;"*",N$19:N$55,0)+2),FIND("-",INDEX(N$19:N$55,MATCH(LEFT(N203,11)&amp;"*",N$19:N$55,0)+2))),$A203))</f>
        <v/>
      </c>
      <c r="O205" s="406"/>
      <c r="P205" s="407"/>
      <c r="Q205" s="234"/>
      <c r="R205" s="170"/>
      <c r="S205" s="166"/>
      <c r="T205" s="168"/>
      <c r="U205" s="168"/>
      <c r="V205" s="167"/>
      <c r="W205" s="169"/>
      <c r="X205" s="169"/>
      <c r="Y205" s="170"/>
      <c r="Z205" s="405" t="str">
        <f>IF(ISBLANK(Z203),"",CONCATENATE(LEFT(INDEX(Z$19:Z$55,MATCH(LEFT(Z203,11)&amp;"*",Z$19:Z$55,0)+2),FIND("-",INDEX(Z$19:Z$55,MATCH(LEFT(Z203,11)&amp;"*",Z$19:Z$55,0)+2))),$A203))</f>
        <v/>
      </c>
      <c r="AA205" s="406"/>
      <c r="AB205" s="407"/>
      <c r="AC205" s="234"/>
      <c r="AD205" s="170"/>
      <c r="AE205" s="166"/>
      <c r="AF205" s="168"/>
      <c r="AG205" s="168"/>
      <c r="AH205" s="167"/>
      <c r="AI205" s="169"/>
      <c r="AJ205" s="169"/>
      <c r="AK205" s="170"/>
      <c r="AL205" s="405" t="str">
        <f>IF(ISBLANK(AL203),"",CONCATENATE(LEFT(INDEX(AL$19:AL$55,MATCH(LEFT(AL203,11)&amp;"*",AL$19:AL$55,0)+2),FIND("-",INDEX(AL$19:AL$55,MATCH(LEFT(AL203,11)&amp;"*",AL$19:AL$55,0)+2))),$A203))</f>
        <v/>
      </c>
      <c r="AM205" s="406"/>
      <c r="AN205" s="407"/>
      <c r="AO205" s="234"/>
      <c r="AP205" s="170"/>
      <c r="AQ205" s="166"/>
      <c r="AR205" s="168"/>
      <c r="AS205" s="168"/>
      <c r="AT205" s="167"/>
      <c r="AU205" s="169"/>
      <c r="AV205" s="169"/>
      <c r="AW205" s="170"/>
    </row>
    <row r="206" spans="1:49" s="49" customFormat="1" ht="21" customHeight="1" thickTop="1" x14ac:dyDescent="0.25">
      <c r="A206" s="396" t="s">
        <v>209</v>
      </c>
      <c r="B206" s="455"/>
      <c r="C206" s="456"/>
      <c r="D206" s="456"/>
      <c r="E206" s="456"/>
      <c r="F206" s="456"/>
      <c r="G206" s="456"/>
      <c r="H206" s="456"/>
      <c r="I206" s="456"/>
      <c r="J206" s="456"/>
      <c r="K206" s="456"/>
      <c r="L206" s="456"/>
      <c r="M206" s="457"/>
      <c r="N206" s="455"/>
      <c r="O206" s="456"/>
      <c r="P206" s="456"/>
      <c r="Q206" s="456"/>
      <c r="R206" s="456"/>
      <c r="S206" s="456"/>
      <c r="T206" s="456"/>
      <c r="U206" s="456"/>
      <c r="V206" s="456"/>
      <c r="W206" s="456"/>
      <c r="X206" s="456"/>
      <c r="Y206" s="457"/>
      <c r="Z206" s="455"/>
      <c r="AA206" s="456"/>
      <c r="AB206" s="456"/>
      <c r="AC206" s="456"/>
      <c r="AD206" s="456"/>
      <c r="AE206" s="456"/>
      <c r="AF206" s="456"/>
      <c r="AG206" s="456"/>
      <c r="AH206" s="456"/>
      <c r="AI206" s="456"/>
      <c r="AJ206" s="456"/>
      <c r="AK206" s="457"/>
      <c r="AL206" s="455"/>
      <c r="AM206" s="456"/>
      <c r="AN206" s="456"/>
      <c r="AO206" s="456"/>
      <c r="AP206" s="456"/>
      <c r="AQ206" s="456"/>
      <c r="AR206" s="456"/>
      <c r="AS206" s="456"/>
      <c r="AT206" s="456"/>
      <c r="AU206" s="456"/>
      <c r="AV206" s="456"/>
      <c r="AW206" s="457"/>
    </row>
    <row r="207" spans="1:49" s="49" customFormat="1" ht="21" customHeight="1" x14ac:dyDescent="0.25">
      <c r="A207" s="397"/>
      <c r="B207" s="458"/>
      <c r="C207" s="459"/>
      <c r="D207" s="459"/>
      <c r="E207" s="459"/>
      <c r="F207" s="459"/>
      <c r="G207" s="459"/>
      <c r="H207" s="459"/>
      <c r="I207" s="459"/>
      <c r="J207" s="459"/>
      <c r="K207" s="459"/>
      <c r="L207" s="459"/>
      <c r="M207" s="460"/>
      <c r="N207" s="458"/>
      <c r="O207" s="459"/>
      <c r="P207" s="459"/>
      <c r="Q207" s="459"/>
      <c r="R207" s="459"/>
      <c r="S207" s="459"/>
      <c r="T207" s="459"/>
      <c r="U207" s="459"/>
      <c r="V207" s="459"/>
      <c r="W207" s="459"/>
      <c r="X207" s="459"/>
      <c r="Y207" s="460"/>
      <c r="Z207" s="458"/>
      <c r="AA207" s="459"/>
      <c r="AB207" s="459"/>
      <c r="AC207" s="459"/>
      <c r="AD207" s="459"/>
      <c r="AE207" s="459"/>
      <c r="AF207" s="459"/>
      <c r="AG207" s="459"/>
      <c r="AH207" s="459"/>
      <c r="AI207" s="459"/>
      <c r="AJ207" s="459"/>
      <c r="AK207" s="460"/>
      <c r="AL207" s="458"/>
      <c r="AM207" s="459"/>
      <c r="AN207" s="459"/>
      <c r="AO207" s="459"/>
      <c r="AP207" s="459"/>
      <c r="AQ207" s="459"/>
      <c r="AR207" s="459"/>
      <c r="AS207" s="459"/>
      <c r="AT207" s="459"/>
      <c r="AU207" s="459"/>
      <c r="AV207" s="459"/>
      <c r="AW207" s="460"/>
    </row>
    <row r="208" spans="1:49" s="49" customFormat="1" ht="21" customHeight="1" thickBot="1" x14ac:dyDescent="0.3">
      <c r="A208" s="398"/>
      <c r="B208" s="405" t="str">
        <f>IF(ISBLANK(B206),"",CONCATENATE(LEFT(INDEX(B$19:B$55,MATCH(LEFT(B206,11)&amp;"*",B$19:B$55,0)+2),FIND("-",INDEX(B$19:B$55,MATCH(LEFT(B206,11)&amp;"*",B$19:B$55,0)+2))),$A206))</f>
        <v/>
      </c>
      <c r="C208" s="406"/>
      <c r="D208" s="407"/>
      <c r="E208" s="234"/>
      <c r="F208" s="170"/>
      <c r="G208" s="166"/>
      <c r="H208" s="168"/>
      <c r="I208" s="168"/>
      <c r="J208" s="167"/>
      <c r="K208" s="169"/>
      <c r="L208" s="169"/>
      <c r="M208" s="170"/>
      <c r="N208" s="405" t="str">
        <f>IF(ISBLANK(N206),"",CONCATENATE(LEFT(INDEX(N$19:N$55,MATCH(LEFT(N206,11)&amp;"*",N$19:N$55,0)+2),FIND("-",INDEX(N$19:N$55,MATCH(LEFT(N206,11)&amp;"*",N$19:N$55,0)+2))),$A206))</f>
        <v/>
      </c>
      <c r="O208" s="406"/>
      <c r="P208" s="407"/>
      <c r="Q208" s="234"/>
      <c r="R208" s="170"/>
      <c r="S208" s="166"/>
      <c r="T208" s="168"/>
      <c r="U208" s="168"/>
      <c r="V208" s="167"/>
      <c r="W208" s="169"/>
      <c r="X208" s="169"/>
      <c r="Y208" s="170"/>
      <c r="Z208" s="405" t="str">
        <f>IF(ISBLANK(Z206),"",CONCATENATE(LEFT(INDEX(Z$19:Z$55,MATCH(LEFT(Z206,11)&amp;"*",Z$19:Z$55,0)+2),FIND("-",INDEX(Z$19:Z$55,MATCH(LEFT(Z206,11)&amp;"*",Z$19:Z$55,0)+2))),$A206))</f>
        <v/>
      </c>
      <c r="AA208" s="406"/>
      <c r="AB208" s="407"/>
      <c r="AC208" s="234"/>
      <c r="AD208" s="170"/>
      <c r="AE208" s="166"/>
      <c r="AF208" s="168"/>
      <c r="AG208" s="168"/>
      <c r="AH208" s="167"/>
      <c r="AI208" s="169"/>
      <c r="AJ208" s="169"/>
      <c r="AK208" s="170"/>
      <c r="AL208" s="405" t="str">
        <f>IF(ISBLANK(AL206),"",CONCATENATE(LEFT(INDEX(AL$19:AL$55,MATCH(LEFT(AL206,11)&amp;"*",AL$19:AL$55,0)+2),FIND("-",INDEX(AL$19:AL$55,MATCH(LEFT(AL206,11)&amp;"*",AL$19:AL$55,0)+2))),$A206))</f>
        <v/>
      </c>
      <c r="AM208" s="406"/>
      <c r="AN208" s="407"/>
      <c r="AO208" s="234"/>
      <c r="AP208" s="170"/>
      <c r="AQ208" s="166"/>
      <c r="AR208" s="168"/>
      <c r="AS208" s="168"/>
      <c r="AT208" s="167"/>
      <c r="AU208" s="169"/>
      <c r="AV208" s="169"/>
      <c r="AW208" s="170"/>
    </row>
    <row r="209" spans="1:49" s="49" customFormat="1" ht="21" customHeight="1" thickTop="1" x14ac:dyDescent="0.25">
      <c r="A209" s="396" t="s">
        <v>210</v>
      </c>
      <c r="B209" s="455"/>
      <c r="C209" s="456"/>
      <c r="D209" s="456"/>
      <c r="E209" s="456"/>
      <c r="F209" s="456"/>
      <c r="G209" s="456"/>
      <c r="H209" s="456"/>
      <c r="I209" s="456"/>
      <c r="J209" s="456"/>
      <c r="K209" s="456"/>
      <c r="L209" s="456"/>
      <c r="M209" s="457"/>
      <c r="N209" s="455"/>
      <c r="O209" s="456"/>
      <c r="P209" s="456"/>
      <c r="Q209" s="456"/>
      <c r="R209" s="456"/>
      <c r="S209" s="456"/>
      <c r="T209" s="456"/>
      <c r="U209" s="456"/>
      <c r="V209" s="456"/>
      <c r="W209" s="456"/>
      <c r="X209" s="456"/>
      <c r="Y209" s="457"/>
      <c r="Z209" s="455"/>
      <c r="AA209" s="456"/>
      <c r="AB209" s="456"/>
      <c r="AC209" s="456"/>
      <c r="AD209" s="456"/>
      <c r="AE209" s="456"/>
      <c r="AF209" s="456"/>
      <c r="AG209" s="456"/>
      <c r="AH209" s="456"/>
      <c r="AI209" s="456"/>
      <c r="AJ209" s="456"/>
      <c r="AK209" s="457"/>
      <c r="AL209" s="455"/>
      <c r="AM209" s="456"/>
      <c r="AN209" s="456"/>
      <c r="AO209" s="456"/>
      <c r="AP209" s="456"/>
      <c r="AQ209" s="456"/>
      <c r="AR209" s="456"/>
      <c r="AS209" s="456"/>
      <c r="AT209" s="456"/>
      <c r="AU209" s="456"/>
      <c r="AV209" s="456"/>
      <c r="AW209" s="457"/>
    </row>
    <row r="210" spans="1:49" s="49" customFormat="1" ht="21" customHeight="1" x14ac:dyDescent="0.25">
      <c r="A210" s="397"/>
      <c r="B210" s="458"/>
      <c r="C210" s="459"/>
      <c r="D210" s="459"/>
      <c r="E210" s="459"/>
      <c r="F210" s="459"/>
      <c r="G210" s="459"/>
      <c r="H210" s="459"/>
      <c r="I210" s="459"/>
      <c r="J210" s="459"/>
      <c r="K210" s="459"/>
      <c r="L210" s="459"/>
      <c r="M210" s="460"/>
      <c r="N210" s="458"/>
      <c r="O210" s="459"/>
      <c r="P210" s="459"/>
      <c r="Q210" s="459"/>
      <c r="R210" s="459"/>
      <c r="S210" s="459"/>
      <c r="T210" s="459"/>
      <c r="U210" s="459"/>
      <c r="V210" s="459"/>
      <c r="W210" s="459"/>
      <c r="X210" s="459"/>
      <c r="Y210" s="460"/>
      <c r="Z210" s="458"/>
      <c r="AA210" s="459"/>
      <c r="AB210" s="459"/>
      <c r="AC210" s="459"/>
      <c r="AD210" s="459"/>
      <c r="AE210" s="459"/>
      <c r="AF210" s="459"/>
      <c r="AG210" s="459"/>
      <c r="AH210" s="459"/>
      <c r="AI210" s="459"/>
      <c r="AJ210" s="459"/>
      <c r="AK210" s="460"/>
      <c r="AL210" s="458"/>
      <c r="AM210" s="459"/>
      <c r="AN210" s="459"/>
      <c r="AO210" s="459"/>
      <c r="AP210" s="459"/>
      <c r="AQ210" s="459"/>
      <c r="AR210" s="459"/>
      <c r="AS210" s="459"/>
      <c r="AT210" s="459"/>
      <c r="AU210" s="459"/>
      <c r="AV210" s="459"/>
      <c r="AW210" s="460"/>
    </row>
    <row r="211" spans="1:49" s="49" customFormat="1" ht="21" customHeight="1" thickBot="1" x14ac:dyDescent="0.3">
      <c r="A211" s="398"/>
      <c r="B211" s="405" t="str">
        <f>IF(ISBLANK(B209),"",CONCATENATE(LEFT(INDEX(B$19:B$55,MATCH(LEFT(B209,11)&amp;"*",B$19:B$55,0)+2),FIND("-",INDEX(B$19:B$55,MATCH(LEFT(B209,11)&amp;"*",B$19:B$55,0)+2))),$A209))</f>
        <v/>
      </c>
      <c r="C211" s="406"/>
      <c r="D211" s="407"/>
      <c r="E211" s="160"/>
      <c r="F211" s="170"/>
      <c r="G211" s="162"/>
      <c r="H211" s="163"/>
      <c r="I211" s="163"/>
      <c r="J211" s="164"/>
      <c r="K211" s="165"/>
      <c r="L211" s="165"/>
      <c r="M211" s="165"/>
      <c r="N211" s="405" t="str">
        <f>IF(ISBLANK(N209),"",CONCATENATE(LEFT(INDEX(N$19:N$55,MATCH(LEFT(N209,11)&amp;"*",N$19:N$55,0)+2),FIND("-",INDEX(N$19:N$55,MATCH(LEFT(N209,11)&amp;"*",N$19:N$55,0)+2))),$A209))</f>
        <v/>
      </c>
      <c r="O211" s="406"/>
      <c r="P211" s="407"/>
      <c r="Q211" s="160"/>
      <c r="R211" s="170"/>
      <c r="S211" s="162"/>
      <c r="T211" s="163"/>
      <c r="U211" s="163"/>
      <c r="V211" s="164"/>
      <c r="W211" s="165"/>
      <c r="X211" s="161"/>
      <c r="Y211" s="165"/>
      <c r="Z211" s="405" t="str">
        <f>IF(ISBLANK(Z209),"",CONCATENATE(LEFT(INDEX(Z$19:Z$55,MATCH(LEFT(Z209,11)&amp;"*",Z$19:Z$55,0)+2),FIND("-",INDEX(Z$19:Z$55,MATCH(LEFT(Z209,11)&amp;"*",Z$19:Z$55,0)+2))),$A209))</f>
        <v/>
      </c>
      <c r="AA211" s="406"/>
      <c r="AB211" s="407"/>
      <c r="AC211" s="234"/>
      <c r="AD211" s="170"/>
      <c r="AE211" s="166"/>
      <c r="AF211" s="168"/>
      <c r="AG211" s="168"/>
      <c r="AH211" s="167"/>
      <c r="AI211" s="169"/>
      <c r="AJ211" s="169"/>
      <c r="AK211" s="170"/>
      <c r="AL211" s="405" t="str">
        <f>IF(ISBLANK(AL209),"",CONCATENATE(LEFT(INDEX(AL$19:AL$55,MATCH(LEFT(AL209,11)&amp;"*",AL$19:AL$55,0)+2),FIND("-",INDEX(AL$19:AL$55,MATCH(LEFT(AL209,11)&amp;"*",AL$19:AL$55,0)+2))),$A209))</f>
        <v/>
      </c>
      <c r="AM211" s="406"/>
      <c r="AN211" s="407"/>
      <c r="AO211" s="234"/>
      <c r="AP211" s="170"/>
      <c r="AQ211" s="171"/>
      <c r="AR211" s="168"/>
      <c r="AS211" s="168"/>
      <c r="AT211" s="167"/>
      <c r="AU211" s="169"/>
      <c r="AV211" s="169"/>
      <c r="AW211" s="170"/>
    </row>
    <row r="212" spans="1:49" s="49" customFormat="1" ht="21" customHeight="1" thickTop="1" x14ac:dyDescent="0.25">
      <c r="A212" s="396" t="s">
        <v>211</v>
      </c>
      <c r="B212" s="455"/>
      <c r="C212" s="456"/>
      <c r="D212" s="456"/>
      <c r="E212" s="456"/>
      <c r="F212" s="456"/>
      <c r="G212" s="456"/>
      <c r="H212" s="456"/>
      <c r="I212" s="456"/>
      <c r="J212" s="456"/>
      <c r="K212" s="456"/>
      <c r="L212" s="456"/>
      <c r="M212" s="457"/>
      <c r="N212" s="455"/>
      <c r="O212" s="456"/>
      <c r="P212" s="456"/>
      <c r="Q212" s="456"/>
      <c r="R212" s="456"/>
      <c r="S212" s="456"/>
      <c r="T212" s="456"/>
      <c r="U212" s="456"/>
      <c r="V212" s="456"/>
      <c r="W212" s="456"/>
      <c r="X212" s="456"/>
      <c r="Y212" s="457"/>
      <c r="Z212" s="455"/>
      <c r="AA212" s="456"/>
      <c r="AB212" s="456"/>
      <c r="AC212" s="456"/>
      <c r="AD212" s="456"/>
      <c r="AE212" s="456"/>
      <c r="AF212" s="456"/>
      <c r="AG212" s="456"/>
      <c r="AH212" s="456"/>
      <c r="AI212" s="456"/>
      <c r="AJ212" s="456"/>
      <c r="AK212" s="457"/>
      <c r="AL212" s="455"/>
      <c r="AM212" s="456"/>
      <c r="AN212" s="456"/>
      <c r="AO212" s="456"/>
      <c r="AP212" s="456"/>
      <c r="AQ212" s="456"/>
      <c r="AR212" s="456"/>
      <c r="AS212" s="456"/>
      <c r="AT212" s="456"/>
      <c r="AU212" s="456"/>
      <c r="AV212" s="456"/>
      <c r="AW212" s="457"/>
    </row>
    <row r="213" spans="1:49" s="49" customFormat="1" ht="21" customHeight="1" x14ac:dyDescent="0.25">
      <c r="A213" s="397"/>
      <c r="B213" s="458"/>
      <c r="C213" s="459"/>
      <c r="D213" s="459"/>
      <c r="E213" s="459"/>
      <c r="F213" s="459"/>
      <c r="G213" s="459"/>
      <c r="H213" s="459"/>
      <c r="I213" s="459"/>
      <c r="J213" s="459"/>
      <c r="K213" s="459"/>
      <c r="L213" s="459"/>
      <c r="M213" s="460"/>
      <c r="N213" s="458"/>
      <c r="O213" s="459"/>
      <c r="P213" s="459"/>
      <c r="Q213" s="459"/>
      <c r="R213" s="459"/>
      <c r="S213" s="459"/>
      <c r="T213" s="459"/>
      <c r="U213" s="459"/>
      <c r="V213" s="459"/>
      <c r="W213" s="459"/>
      <c r="X213" s="459"/>
      <c r="Y213" s="460"/>
      <c r="Z213" s="458"/>
      <c r="AA213" s="459"/>
      <c r="AB213" s="459"/>
      <c r="AC213" s="459"/>
      <c r="AD213" s="459"/>
      <c r="AE213" s="459"/>
      <c r="AF213" s="459"/>
      <c r="AG213" s="459"/>
      <c r="AH213" s="459"/>
      <c r="AI213" s="459"/>
      <c r="AJ213" s="459"/>
      <c r="AK213" s="460"/>
      <c r="AL213" s="458"/>
      <c r="AM213" s="459"/>
      <c r="AN213" s="459"/>
      <c r="AO213" s="459"/>
      <c r="AP213" s="459"/>
      <c r="AQ213" s="459"/>
      <c r="AR213" s="459"/>
      <c r="AS213" s="459"/>
      <c r="AT213" s="459"/>
      <c r="AU213" s="459"/>
      <c r="AV213" s="459"/>
      <c r="AW213" s="460"/>
    </row>
    <row r="214" spans="1:49" s="49" customFormat="1" ht="21" customHeight="1" thickBot="1" x14ac:dyDescent="0.3">
      <c r="A214" s="398"/>
      <c r="B214" s="405" t="str">
        <f>IF(ISBLANK(B212),"",CONCATENATE(LEFT(INDEX(B$19:B$55,MATCH(LEFT(B212,11)&amp;"*",B$19:B$55,0)+2),FIND("-",INDEX(B$19:B$55,MATCH(LEFT(B212,11)&amp;"*",B$19:B$55,0)+2))),$A212))</f>
        <v/>
      </c>
      <c r="C214" s="406"/>
      <c r="D214" s="407"/>
      <c r="E214" s="160"/>
      <c r="F214" s="170"/>
      <c r="G214" s="162"/>
      <c r="H214" s="163"/>
      <c r="I214" s="163"/>
      <c r="J214" s="164"/>
      <c r="K214" s="165"/>
      <c r="L214" s="165"/>
      <c r="M214" s="165"/>
      <c r="N214" s="405" t="str">
        <f>IF(ISBLANK(N212),"",CONCATENATE(LEFT(INDEX(N$19:N$55,MATCH(LEFT(N212,11)&amp;"*",N$19:N$55,0)+2),FIND("-",INDEX(N$19:N$55,MATCH(LEFT(N212,11)&amp;"*",N$19:N$55,0)+2))),$A212))</f>
        <v/>
      </c>
      <c r="O214" s="406"/>
      <c r="P214" s="407"/>
      <c r="Q214" s="160"/>
      <c r="R214" s="170"/>
      <c r="S214" s="162"/>
      <c r="T214" s="163"/>
      <c r="U214" s="163"/>
      <c r="V214" s="164"/>
      <c r="W214" s="165"/>
      <c r="X214" s="161"/>
      <c r="Y214" s="165"/>
      <c r="Z214" s="405" t="str">
        <f>IF(ISBLANK(Z212),"",CONCATENATE(LEFT(INDEX(Z$19:Z$55,MATCH(LEFT(Z212,11)&amp;"*",Z$19:Z$55,0)+2),FIND("-",INDEX(Z$19:Z$55,MATCH(LEFT(Z212,11)&amp;"*",Z$19:Z$55,0)+2))),$A212))</f>
        <v/>
      </c>
      <c r="AA214" s="406"/>
      <c r="AB214" s="407"/>
      <c r="AC214" s="234"/>
      <c r="AD214" s="170"/>
      <c r="AE214" s="166"/>
      <c r="AF214" s="168"/>
      <c r="AG214" s="168"/>
      <c r="AH214" s="167"/>
      <c r="AI214" s="169"/>
      <c r="AJ214" s="169"/>
      <c r="AK214" s="170"/>
      <c r="AL214" s="405" t="str">
        <f>IF(ISBLANK(AL212),"",CONCATENATE(LEFT(INDEX(AL$19:AL$55,MATCH(LEFT(AL212,11)&amp;"*",AL$19:AL$55,0)+2),FIND("-",INDEX(AL$19:AL$55,MATCH(LEFT(AL212,11)&amp;"*",AL$19:AL$55,0)+2))),$A212))</f>
        <v/>
      </c>
      <c r="AM214" s="406"/>
      <c r="AN214" s="407"/>
      <c r="AO214" s="234"/>
      <c r="AP214" s="170"/>
      <c r="AQ214" s="171"/>
      <c r="AR214" s="168"/>
      <c r="AS214" s="168"/>
      <c r="AT214" s="167"/>
      <c r="AU214" s="169"/>
      <c r="AV214" s="169"/>
      <c r="AW214" s="170"/>
    </row>
    <row r="215" spans="1:49" s="49" customFormat="1" ht="21" customHeight="1" thickTop="1" x14ac:dyDescent="0.25">
      <c r="A215" s="396" t="s">
        <v>212</v>
      </c>
      <c r="B215" s="455"/>
      <c r="C215" s="456"/>
      <c r="D215" s="456"/>
      <c r="E215" s="456"/>
      <c r="F215" s="456"/>
      <c r="G215" s="456"/>
      <c r="H215" s="456"/>
      <c r="I215" s="456"/>
      <c r="J215" s="456"/>
      <c r="K215" s="456"/>
      <c r="L215" s="456"/>
      <c r="M215" s="457"/>
      <c r="N215" s="455"/>
      <c r="O215" s="456"/>
      <c r="P215" s="456"/>
      <c r="Q215" s="456"/>
      <c r="R215" s="456"/>
      <c r="S215" s="456"/>
      <c r="T215" s="456"/>
      <c r="U215" s="456"/>
      <c r="V215" s="456"/>
      <c r="W215" s="456"/>
      <c r="X215" s="456"/>
      <c r="Y215" s="457"/>
      <c r="Z215" s="455"/>
      <c r="AA215" s="456"/>
      <c r="AB215" s="456"/>
      <c r="AC215" s="456"/>
      <c r="AD215" s="456"/>
      <c r="AE215" s="456"/>
      <c r="AF215" s="456"/>
      <c r="AG215" s="456"/>
      <c r="AH215" s="456"/>
      <c r="AI215" s="456"/>
      <c r="AJ215" s="456"/>
      <c r="AK215" s="457"/>
      <c r="AL215" s="455"/>
      <c r="AM215" s="456"/>
      <c r="AN215" s="456"/>
      <c r="AO215" s="456"/>
      <c r="AP215" s="456"/>
      <c r="AQ215" s="456"/>
      <c r="AR215" s="456"/>
      <c r="AS215" s="456"/>
      <c r="AT215" s="456"/>
      <c r="AU215" s="456"/>
      <c r="AV215" s="456"/>
      <c r="AW215" s="457"/>
    </row>
    <row r="216" spans="1:49" s="49" customFormat="1" ht="21" customHeight="1" x14ac:dyDescent="0.25">
      <c r="A216" s="397"/>
      <c r="B216" s="458"/>
      <c r="C216" s="459"/>
      <c r="D216" s="459"/>
      <c r="E216" s="459"/>
      <c r="F216" s="459"/>
      <c r="G216" s="459"/>
      <c r="H216" s="459"/>
      <c r="I216" s="459"/>
      <c r="J216" s="459"/>
      <c r="K216" s="459"/>
      <c r="L216" s="459"/>
      <c r="M216" s="460"/>
      <c r="N216" s="458"/>
      <c r="O216" s="459"/>
      <c r="P216" s="459"/>
      <c r="Q216" s="459"/>
      <c r="R216" s="459"/>
      <c r="S216" s="459"/>
      <c r="T216" s="459"/>
      <c r="U216" s="459"/>
      <c r="V216" s="459"/>
      <c r="W216" s="459"/>
      <c r="X216" s="459"/>
      <c r="Y216" s="460"/>
      <c r="Z216" s="458"/>
      <c r="AA216" s="459"/>
      <c r="AB216" s="459"/>
      <c r="AC216" s="459"/>
      <c r="AD216" s="459"/>
      <c r="AE216" s="459"/>
      <c r="AF216" s="459"/>
      <c r="AG216" s="459"/>
      <c r="AH216" s="459"/>
      <c r="AI216" s="459"/>
      <c r="AJ216" s="459"/>
      <c r="AK216" s="460"/>
      <c r="AL216" s="458"/>
      <c r="AM216" s="459"/>
      <c r="AN216" s="459"/>
      <c r="AO216" s="459"/>
      <c r="AP216" s="459"/>
      <c r="AQ216" s="459"/>
      <c r="AR216" s="459"/>
      <c r="AS216" s="459"/>
      <c r="AT216" s="459"/>
      <c r="AU216" s="459"/>
      <c r="AV216" s="459"/>
      <c r="AW216" s="460"/>
    </row>
    <row r="217" spans="1:49" s="49" customFormat="1" ht="21" customHeight="1" thickBot="1" x14ac:dyDescent="0.3">
      <c r="A217" s="398"/>
      <c r="B217" s="405" t="str">
        <f>IF(ISBLANK(B215),"",CONCATENATE(LEFT(INDEX(B$19:B$55,MATCH(LEFT(B215,11)&amp;"*",B$19:B$55,0)+2),FIND("-",INDEX(B$19:B$55,MATCH(LEFT(B215,11)&amp;"*",B$19:B$55,0)+2))),$A215))</f>
        <v/>
      </c>
      <c r="C217" s="406"/>
      <c r="D217" s="407"/>
      <c r="E217" s="160"/>
      <c r="F217" s="170"/>
      <c r="G217" s="162"/>
      <c r="H217" s="163"/>
      <c r="I217" s="163"/>
      <c r="J217" s="164"/>
      <c r="K217" s="165"/>
      <c r="L217" s="165"/>
      <c r="M217" s="165"/>
      <c r="N217" s="405" t="str">
        <f>IF(ISBLANK(N215),"",CONCATENATE(LEFT(INDEX(N$19:N$55,MATCH(LEFT(N215,11)&amp;"*",N$19:N$55,0)+2),FIND("-",INDEX(N$19:N$55,MATCH(LEFT(N215,11)&amp;"*",N$19:N$55,0)+2))),$A215))</f>
        <v/>
      </c>
      <c r="O217" s="406"/>
      <c r="P217" s="407"/>
      <c r="Q217" s="160"/>
      <c r="R217" s="170"/>
      <c r="S217" s="162"/>
      <c r="T217" s="163"/>
      <c r="U217" s="163"/>
      <c r="V217" s="164"/>
      <c r="W217" s="165"/>
      <c r="X217" s="161"/>
      <c r="Y217" s="165"/>
      <c r="Z217" s="405" t="str">
        <f>IF(ISBLANK(Z215),"",CONCATENATE(LEFT(INDEX(Z$19:Z$55,MATCH(LEFT(Z215,11)&amp;"*",Z$19:Z$55,0)+2),FIND("-",INDEX(Z$19:Z$55,MATCH(LEFT(Z215,11)&amp;"*",Z$19:Z$55,0)+2))),$A215))</f>
        <v/>
      </c>
      <c r="AA217" s="406"/>
      <c r="AB217" s="407"/>
      <c r="AC217" s="234"/>
      <c r="AD217" s="170"/>
      <c r="AE217" s="166"/>
      <c r="AF217" s="168"/>
      <c r="AG217" s="168"/>
      <c r="AH217" s="167"/>
      <c r="AI217" s="169"/>
      <c r="AJ217" s="169"/>
      <c r="AK217" s="170"/>
      <c r="AL217" s="405" t="str">
        <f>IF(ISBLANK(AL215),"",CONCATENATE(LEFT(INDEX(AL$19:AL$55,MATCH(LEFT(AL215,11)&amp;"*",AL$19:AL$55,0)+2),FIND("-",INDEX(AL$19:AL$55,MATCH(LEFT(AL215,11)&amp;"*",AL$19:AL$55,0)+2))),$A215))</f>
        <v/>
      </c>
      <c r="AM217" s="406"/>
      <c r="AN217" s="407"/>
      <c r="AO217" s="234"/>
      <c r="AP217" s="170"/>
      <c r="AQ217" s="171"/>
      <c r="AR217" s="168"/>
      <c r="AS217" s="168"/>
      <c r="AT217" s="167"/>
      <c r="AU217" s="169"/>
      <c r="AV217" s="169"/>
      <c r="AW217" s="170"/>
    </row>
    <row r="218" spans="1:49" s="49" customFormat="1" ht="21" customHeight="1" thickTop="1" x14ac:dyDescent="0.25">
      <c r="A218" s="396" t="s">
        <v>213</v>
      </c>
      <c r="B218" s="455"/>
      <c r="C218" s="456"/>
      <c r="D218" s="456"/>
      <c r="E218" s="456"/>
      <c r="F218" s="456"/>
      <c r="G218" s="456"/>
      <c r="H218" s="456"/>
      <c r="I218" s="456"/>
      <c r="J218" s="456"/>
      <c r="K218" s="456"/>
      <c r="L218" s="456"/>
      <c r="M218" s="457"/>
      <c r="N218" s="455"/>
      <c r="O218" s="456"/>
      <c r="P218" s="456"/>
      <c r="Q218" s="456"/>
      <c r="R218" s="456"/>
      <c r="S218" s="456"/>
      <c r="T218" s="456"/>
      <c r="U218" s="456"/>
      <c r="V218" s="456"/>
      <c r="W218" s="456"/>
      <c r="X218" s="456"/>
      <c r="Y218" s="457"/>
      <c r="Z218" s="455"/>
      <c r="AA218" s="456"/>
      <c r="AB218" s="456"/>
      <c r="AC218" s="456"/>
      <c r="AD218" s="456"/>
      <c r="AE218" s="456"/>
      <c r="AF218" s="456"/>
      <c r="AG218" s="456"/>
      <c r="AH218" s="456"/>
      <c r="AI218" s="456"/>
      <c r="AJ218" s="456"/>
      <c r="AK218" s="457"/>
      <c r="AL218" s="455"/>
      <c r="AM218" s="456"/>
      <c r="AN218" s="456"/>
      <c r="AO218" s="456"/>
      <c r="AP218" s="456"/>
      <c r="AQ218" s="456"/>
      <c r="AR218" s="456"/>
      <c r="AS218" s="456"/>
      <c r="AT218" s="456"/>
      <c r="AU218" s="456"/>
      <c r="AV218" s="456"/>
      <c r="AW218" s="457"/>
    </row>
    <row r="219" spans="1:49" s="49" customFormat="1" ht="21" customHeight="1" x14ac:dyDescent="0.25">
      <c r="A219" s="397"/>
      <c r="B219" s="458"/>
      <c r="C219" s="459"/>
      <c r="D219" s="459"/>
      <c r="E219" s="459"/>
      <c r="F219" s="459"/>
      <c r="G219" s="459"/>
      <c r="H219" s="459"/>
      <c r="I219" s="459"/>
      <c r="J219" s="459"/>
      <c r="K219" s="459"/>
      <c r="L219" s="459"/>
      <c r="M219" s="460"/>
      <c r="N219" s="458"/>
      <c r="O219" s="459"/>
      <c r="P219" s="459"/>
      <c r="Q219" s="459"/>
      <c r="R219" s="459"/>
      <c r="S219" s="459"/>
      <c r="T219" s="459"/>
      <c r="U219" s="459"/>
      <c r="V219" s="459"/>
      <c r="W219" s="459"/>
      <c r="X219" s="459"/>
      <c r="Y219" s="460"/>
      <c r="Z219" s="458"/>
      <c r="AA219" s="459"/>
      <c r="AB219" s="459"/>
      <c r="AC219" s="459"/>
      <c r="AD219" s="459"/>
      <c r="AE219" s="459"/>
      <c r="AF219" s="459"/>
      <c r="AG219" s="459"/>
      <c r="AH219" s="459"/>
      <c r="AI219" s="459"/>
      <c r="AJ219" s="459"/>
      <c r="AK219" s="460"/>
      <c r="AL219" s="458"/>
      <c r="AM219" s="459"/>
      <c r="AN219" s="459"/>
      <c r="AO219" s="459"/>
      <c r="AP219" s="459"/>
      <c r="AQ219" s="459"/>
      <c r="AR219" s="459"/>
      <c r="AS219" s="459"/>
      <c r="AT219" s="459"/>
      <c r="AU219" s="459"/>
      <c r="AV219" s="459"/>
      <c r="AW219" s="460"/>
    </row>
    <row r="220" spans="1:49" s="49" customFormat="1" ht="21" customHeight="1" thickBot="1" x14ac:dyDescent="0.3">
      <c r="A220" s="398"/>
      <c r="B220" s="405" t="str">
        <f>IF(ISBLANK(B218),"",CONCATENATE(LEFT(INDEX(B$19:B$55,MATCH(LEFT(B218,11)&amp;"*",B$19:B$55,0)+2),FIND("-",INDEX(B$19:B$55,MATCH(LEFT(B218,11)&amp;"*",B$19:B$55,0)+2))),$A218))</f>
        <v/>
      </c>
      <c r="C220" s="406"/>
      <c r="D220" s="407"/>
      <c r="E220" s="160"/>
      <c r="F220" s="170"/>
      <c r="G220" s="162"/>
      <c r="H220" s="163"/>
      <c r="I220" s="163"/>
      <c r="J220" s="164"/>
      <c r="K220" s="165"/>
      <c r="L220" s="165"/>
      <c r="M220" s="165"/>
      <c r="N220" s="405" t="str">
        <f>IF(ISBLANK(N218),"",CONCATENATE(LEFT(INDEX(N$19:N$55,MATCH(LEFT(N218,11)&amp;"*",N$19:N$55,0)+2),FIND("-",INDEX(N$19:N$55,MATCH(LEFT(N218,11)&amp;"*",N$19:N$55,0)+2))),$A218))</f>
        <v/>
      </c>
      <c r="O220" s="406"/>
      <c r="P220" s="407"/>
      <c r="Q220" s="160"/>
      <c r="R220" s="170"/>
      <c r="S220" s="162"/>
      <c r="T220" s="163"/>
      <c r="U220" s="163"/>
      <c r="V220" s="164"/>
      <c r="W220" s="165"/>
      <c r="X220" s="161"/>
      <c r="Y220" s="165"/>
      <c r="Z220" s="405" t="str">
        <f>IF(ISBLANK(Z218),"",CONCATENATE(LEFT(INDEX(Z$19:Z$55,MATCH(LEFT(Z218,11)&amp;"*",Z$19:Z$55,0)+2),FIND("-",INDEX(Z$19:Z$55,MATCH(LEFT(Z218,11)&amp;"*",Z$19:Z$55,0)+2))),$A218))</f>
        <v/>
      </c>
      <c r="AA220" s="406"/>
      <c r="AB220" s="407"/>
      <c r="AC220" s="234"/>
      <c r="AD220" s="170"/>
      <c r="AE220" s="166"/>
      <c r="AF220" s="168"/>
      <c r="AG220" s="168"/>
      <c r="AH220" s="167"/>
      <c r="AI220" s="169"/>
      <c r="AJ220" s="169"/>
      <c r="AK220" s="170"/>
      <c r="AL220" s="405" t="str">
        <f>IF(ISBLANK(AL218),"",CONCATENATE(LEFT(INDEX(AL$19:AL$55,MATCH(LEFT(AL218,11)&amp;"*",AL$19:AL$55,0)+2),FIND("-",INDEX(AL$19:AL$55,MATCH(LEFT(AL218,11)&amp;"*",AL$19:AL$55,0)+2))),$A218))</f>
        <v/>
      </c>
      <c r="AM220" s="406"/>
      <c r="AN220" s="407"/>
      <c r="AO220" s="234"/>
      <c r="AP220" s="170"/>
      <c r="AQ220" s="171"/>
      <c r="AR220" s="168"/>
      <c r="AS220" s="168"/>
      <c r="AT220" s="167"/>
      <c r="AU220" s="169"/>
      <c r="AV220" s="169"/>
      <c r="AW220" s="170"/>
    </row>
    <row r="221" spans="1:49" s="49" customFormat="1" ht="21" customHeight="1" thickTop="1" x14ac:dyDescent="0.25">
      <c r="A221" s="396" t="s">
        <v>214</v>
      </c>
      <c r="B221" s="455"/>
      <c r="C221" s="456"/>
      <c r="D221" s="456"/>
      <c r="E221" s="456"/>
      <c r="F221" s="456"/>
      <c r="G221" s="456"/>
      <c r="H221" s="456"/>
      <c r="I221" s="456"/>
      <c r="J221" s="456"/>
      <c r="K221" s="456"/>
      <c r="L221" s="456"/>
      <c r="M221" s="457"/>
      <c r="N221" s="455"/>
      <c r="O221" s="456"/>
      <c r="P221" s="456"/>
      <c r="Q221" s="456"/>
      <c r="R221" s="456"/>
      <c r="S221" s="456"/>
      <c r="T221" s="456"/>
      <c r="U221" s="456"/>
      <c r="V221" s="456"/>
      <c r="W221" s="456"/>
      <c r="X221" s="456"/>
      <c r="Y221" s="457"/>
      <c r="Z221" s="455"/>
      <c r="AA221" s="456"/>
      <c r="AB221" s="456"/>
      <c r="AC221" s="456"/>
      <c r="AD221" s="456"/>
      <c r="AE221" s="456"/>
      <c r="AF221" s="456"/>
      <c r="AG221" s="456"/>
      <c r="AH221" s="456"/>
      <c r="AI221" s="456"/>
      <c r="AJ221" s="456"/>
      <c r="AK221" s="457"/>
      <c r="AL221" s="455"/>
      <c r="AM221" s="456"/>
      <c r="AN221" s="456"/>
      <c r="AO221" s="456"/>
      <c r="AP221" s="456"/>
      <c r="AQ221" s="456"/>
      <c r="AR221" s="456"/>
      <c r="AS221" s="456"/>
      <c r="AT221" s="456"/>
      <c r="AU221" s="456"/>
      <c r="AV221" s="456"/>
      <c r="AW221" s="457"/>
    </row>
    <row r="222" spans="1:49" s="49" customFormat="1" ht="21" customHeight="1" x14ac:dyDescent="0.25">
      <c r="A222" s="397"/>
      <c r="B222" s="458"/>
      <c r="C222" s="459"/>
      <c r="D222" s="459"/>
      <c r="E222" s="459"/>
      <c r="F222" s="459"/>
      <c r="G222" s="459"/>
      <c r="H222" s="459"/>
      <c r="I222" s="459"/>
      <c r="J222" s="459"/>
      <c r="K222" s="459"/>
      <c r="L222" s="459"/>
      <c r="M222" s="460"/>
      <c r="N222" s="458"/>
      <c r="O222" s="459"/>
      <c r="P222" s="459"/>
      <c r="Q222" s="459"/>
      <c r="R222" s="459"/>
      <c r="S222" s="459"/>
      <c r="T222" s="459"/>
      <c r="U222" s="459"/>
      <c r="V222" s="459"/>
      <c r="W222" s="459"/>
      <c r="X222" s="459"/>
      <c r="Y222" s="460"/>
      <c r="Z222" s="458"/>
      <c r="AA222" s="459"/>
      <c r="AB222" s="459"/>
      <c r="AC222" s="459"/>
      <c r="AD222" s="459"/>
      <c r="AE222" s="459"/>
      <c r="AF222" s="459"/>
      <c r="AG222" s="459"/>
      <c r="AH222" s="459"/>
      <c r="AI222" s="459"/>
      <c r="AJ222" s="459"/>
      <c r="AK222" s="460"/>
      <c r="AL222" s="458"/>
      <c r="AM222" s="459"/>
      <c r="AN222" s="459"/>
      <c r="AO222" s="459"/>
      <c r="AP222" s="459"/>
      <c r="AQ222" s="459"/>
      <c r="AR222" s="459"/>
      <c r="AS222" s="459"/>
      <c r="AT222" s="459"/>
      <c r="AU222" s="459"/>
      <c r="AV222" s="459"/>
      <c r="AW222" s="460"/>
    </row>
    <row r="223" spans="1:49" s="49" customFormat="1" ht="21" customHeight="1" thickBot="1" x14ac:dyDescent="0.3">
      <c r="A223" s="398"/>
      <c r="B223" s="405" t="str">
        <f>IF(ISBLANK(B221),"",CONCATENATE(LEFT(INDEX(B$19:B$55,MATCH(LEFT(B221,11)&amp;"*",B$19:B$55,0)+2),FIND("-",INDEX(B$19:B$55,MATCH(LEFT(B221,11)&amp;"*",B$19:B$55,0)+2))),$A221))</f>
        <v/>
      </c>
      <c r="C223" s="406"/>
      <c r="D223" s="407"/>
      <c r="E223" s="160"/>
      <c r="F223" s="170"/>
      <c r="G223" s="162"/>
      <c r="H223" s="163"/>
      <c r="I223" s="163"/>
      <c r="J223" s="164"/>
      <c r="K223" s="165"/>
      <c r="L223" s="165"/>
      <c r="M223" s="165"/>
      <c r="N223" s="405" t="str">
        <f>IF(ISBLANK(N221),"",CONCATENATE(LEFT(INDEX(N$19:N$55,MATCH(LEFT(N221,11)&amp;"*",N$19:N$55,0)+2),FIND("-",INDEX(N$19:N$55,MATCH(LEFT(N221,11)&amp;"*",N$19:N$55,0)+2))),$A221))</f>
        <v/>
      </c>
      <c r="O223" s="406"/>
      <c r="P223" s="407"/>
      <c r="Q223" s="160"/>
      <c r="R223" s="170"/>
      <c r="S223" s="162"/>
      <c r="T223" s="163"/>
      <c r="U223" s="163"/>
      <c r="V223" s="164"/>
      <c r="W223" s="165"/>
      <c r="X223" s="161"/>
      <c r="Y223" s="165"/>
      <c r="Z223" s="405" t="str">
        <f>IF(ISBLANK(Z221),"",CONCATENATE(LEFT(INDEX(Z$19:Z$55,MATCH(LEFT(Z221,11)&amp;"*",Z$19:Z$55,0)+2),FIND("-",INDEX(Z$19:Z$55,MATCH(LEFT(Z221,11)&amp;"*",Z$19:Z$55,0)+2))),$A221))</f>
        <v/>
      </c>
      <c r="AA223" s="406"/>
      <c r="AB223" s="407"/>
      <c r="AC223" s="234"/>
      <c r="AD223" s="170"/>
      <c r="AE223" s="166"/>
      <c r="AF223" s="168"/>
      <c r="AG223" s="168"/>
      <c r="AH223" s="167"/>
      <c r="AI223" s="169"/>
      <c r="AJ223" s="169"/>
      <c r="AK223" s="179"/>
      <c r="AL223" s="405" t="str">
        <f>IF(ISBLANK(AL221),"",CONCATENATE(LEFT(INDEX(AL$19:AL$55,MATCH(LEFT(AL221,11)&amp;"*",AL$19:AL$55,0)+2),FIND("-",INDEX(AL$19:AL$55,MATCH(LEFT(AL221,11)&amp;"*",AL$19:AL$55,0)+2))),$A221))</f>
        <v/>
      </c>
      <c r="AM223" s="406"/>
      <c r="AN223" s="407"/>
      <c r="AO223" s="160"/>
      <c r="AP223" s="170"/>
      <c r="AQ223" s="162"/>
      <c r="AR223" s="163"/>
      <c r="AS223" s="163"/>
      <c r="AT223" s="164"/>
      <c r="AU223" s="165"/>
      <c r="AV223" s="161"/>
      <c r="AW223" s="165"/>
    </row>
    <row r="224" spans="1:49" s="49" customFormat="1" ht="21" customHeight="1" thickTop="1" x14ac:dyDescent="0.25">
      <c r="A224" s="396" t="s">
        <v>95</v>
      </c>
      <c r="B224" s="455"/>
      <c r="C224" s="456"/>
      <c r="D224" s="456"/>
      <c r="E224" s="456"/>
      <c r="F224" s="456"/>
      <c r="G224" s="456"/>
      <c r="H224" s="456"/>
      <c r="I224" s="456"/>
      <c r="J224" s="456"/>
      <c r="K224" s="456"/>
      <c r="L224" s="456"/>
      <c r="M224" s="457"/>
      <c r="N224" s="455"/>
      <c r="O224" s="456"/>
      <c r="P224" s="456"/>
      <c r="Q224" s="456"/>
      <c r="R224" s="456"/>
      <c r="S224" s="456"/>
      <c r="T224" s="456"/>
      <c r="U224" s="456"/>
      <c r="V224" s="456"/>
      <c r="W224" s="456"/>
      <c r="X224" s="456"/>
      <c r="Y224" s="457"/>
      <c r="Z224" s="455"/>
      <c r="AA224" s="456"/>
      <c r="AB224" s="456"/>
      <c r="AC224" s="456"/>
      <c r="AD224" s="456"/>
      <c r="AE224" s="456"/>
      <c r="AF224" s="456"/>
      <c r="AG224" s="456"/>
      <c r="AH224" s="456"/>
      <c r="AI224" s="456"/>
      <c r="AJ224" s="456"/>
      <c r="AK224" s="457"/>
      <c r="AL224" s="455"/>
      <c r="AM224" s="456"/>
      <c r="AN224" s="456"/>
      <c r="AO224" s="456"/>
      <c r="AP224" s="456"/>
      <c r="AQ224" s="456"/>
      <c r="AR224" s="456"/>
      <c r="AS224" s="456"/>
      <c r="AT224" s="456"/>
      <c r="AU224" s="456"/>
      <c r="AV224" s="456"/>
      <c r="AW224" s="457"/>
    </row>
    <row r="225" spans="1:49" s="49" customFormat="1" ht="21" customHeight="1" x14ac:dyDescent="0.25">
      <c r="A225" s="397"/>
      <c r="B225" s="458"/>
      <c r="C225" s="459"/>
      <c r="D225" s="459"/>
      <c r="E225" s="459"/>
      <c r="F225" s="459"/>
      <c r="G225" s="459"/>
      <c r="H225" s="459"/>
      <c r="I225" s="459"/>
      <c r="J225" s="459"/>
      <c r="K225" s="459"/>
      <c r="L225" s="459"/>
      <c r="M225" s="460"/>
      <c r="N225" s="458"/>
      <c r="O225" s="459"/>
      <c r="P225" s="459"/>
      <c r="Q225" s="459"/>
      <c r="R225" s="459"/>
      <c r="S225" s="459"/>
      <c r="T225" s="459"/>
      <c r="U225" s="459"/>
      <c r="V225" s="459"/>
      <c r="W225" s="459"/>
      <c r="X225" s="459"/>
      <c r="Y225" s="460"/>
      <c r="Z225" s="458"/>
      <c r="AA225" s="459"/>
      <c r="AB225" s="459"/>
      <c r="AC225" s="459"/>
      <c r="AD225" s="459"/>
      <c r="AE225" s="459"/>
      <c r="AF225" s="459"/>
      <c r="AG225" s="459"/>
      <c r="AH225" s="459"/>
      <c r="AI225" s="459"/>
      <c r="AJ225" s="459"/>
      <c r="AK225" s="460"/>
      <c r="AL225" s="458"/>
      <c r="AM225" s="459"/>
      <c r="AN225" s="459"/>
      <c r="AO225" s="459"/>
      <c r="AP225" s="459"/>
      <c r="AQ225" s="459"/>
      <c r="AR225" s="459"/>
      <c r="AS225" s="459"/>
      <c r="AT225" s="459"/>
      <c r="AU225" s="459"/>
      <c r="AV225" s="459"/>
      <c r="AW225" s="460"/>
    </row>
    <row r="226" spans="1:49" s="49" customFormat="1" ht="21" customHeight="1" thickBot="1" x14ac:dyDescent="0.3">
      <c r="A226" s="398"/>
      <c r="B226" s="405" t="str">
        <f>IF(ISBLANK(B224),"",CONCATENATE(LEFT(INDEX(B$19:B$55,MATCH(LEFT(B224,11)&amp;"*",B$19:B$55,0)+2),FIND("-",INDEX(B$19:B$55,MATCH(LEFT(B224,11)&amp;"*",B$19:B$55,0)+2))),$A224))</f>
        <v/>
      </c>
      <c r="C226" s="406"/>
      <c r="D226" s="407"/>
      <c r="E226" s="160"/>
      <c r="F226" s="170"/>
      <c r="G226" s="162"/>
      <c r="H226" s="163"/>
      <c r="I226" s="163"/>
      <c r="J226" s="164"/>
      <c r="K226" s="165"/>
      <c r="L226" s="165"/>
      <c r="M226" s="165"/>
      <c r="N226" s="405" t="str">
        <f>IF(ISBLANK(N224),"",CONCATENATE(LEFT(INDEX(N$19:N$55,MATCH(LEFT(N224,11)&amp;"*",N$19:N$55,0)+2),FIND("-",INDEX(N$19:N$55,MATCH(LEFT(N224,11)&amp;"*",N$19:N$55,0)+2))),$A224))</f>
        <v/>
      </c>
      <c r="O226" s="406"/>
      <c r="P226" s="407"/>
      <c r="Q226" s="160"/>
      <c r="R226" s="170"/>
      <c r="S226" s="162"/>
      <c r="T226" s="163"/>
      <c r="U226" s="163"/>
      <c r="V226" s="164"/>
      <c r="W226" s="165"/>
      <c r="X226" s="161"/>
      <c r="Y226" s="165"/>
      <c r="Z226" s="405" t="str">
        <f>IF(ISBLANK(Z224),"",CONCATENATE(LEFT(INDEX(Z$19:Z$55,MATCH(LEFT(Z224,11)&amp;"*",Z$19:Z$55,0)+2),FIND("-",INDEX(Z$19:Z$55,MATCH(LEFT(Z224,11)&amp;"*",Z$19:Z$55,0)+2))),$A224))</f>
        <v/>
      </c>
      <c r="AA226" s="406"/>
      <c r="AB226" s="407"/>
      <c r="AC226" s="234"/>
      <c r="AD226" s="170"/>
      <c r="AE226" s="166"/>
      <c r="AF226" s="168"/>
      <c r="AG226" s="168"/>
      <c r="AH226" s="167"/>
      <c r="AI226" s="169"/>
      <c r="AJ226" s="169"/>
      <c r="AK226" s="179"/>
      <c r="AL226" s="405" t="str">
        <f>IF(ISBLANK(AL224),"",CONCATENATE(LEFT(INDEX(AL$19:AL$55,MATCH(LEFT(AL224,11)&amp;"*",AL$19:AL$55,0)+2),FIND("-",INDEX(AL$19:AL$55,MATCH(LEFT(AL224,11)&amp;"*",AL$19:AL$55,0)+2))),$A224))</f>
        <v/>
      </c>
      <c r="AM226" s="406"/>
      <c r="AN226" s="407"/>
      <c r="AO226" s="160"/>
      <c r="AP226" s="170"/>
      <c r="AQ226" s="162"/>
      <c r="AR226" s="163"/>
      <c r="AS226" s="163"/>
      <c r="AT226" s="164"/>
      <c r="AU226" s="165"/>
      <c r="AV226" s="161"/>
      <c r="AW226" s="165"/>
    </row>
    <row r="227" spans="1:49" s="49" customFormat="1" ht="21" customHeight="1" thickTop="1" x14ac:dyDescent="0.25">
      <c r="A227" s="396" t="s">
        <v>100</v>
      </c>
      <c r="B227" s="455"/>
      <c r="C227" s="456"/>
      <c r="D227" s="456"/>
      <c r="E227" s="456"/>
      <c r="F227" s="456"/>
      <c r="G227" s="456"/>
      <c r="H227" s="456"/>
      <c r="I227" s="456"/>
      <c r="J227" s="456"/>
      <c r="K227" s="456"/>
      <c r="L227" s="456"/>
      <c r="M227" s="457"/>
      <c r="N227" s="455"/>
      <c r="O227" s="456"/>
      <c r="P227" s="456"/>
      <c r="Q227" s="456"/>
      <c r="R227" s="456"/>
      <c r="S227" s="456"/>
      <c r="T227" s="456"/>
      <c r="U227" s="456"/>
      <c r="V227" s="456"/>
      <c r="W227" s="456"/>
      <c r="X227" s="456"/>
      <c r="Y227" s="457"/>
      <c r="Z227" s="455"/>
      <c r="AA227" s="456"/>
      <c r="AB227" s="456"/>
      <c r="AC227" s="456"/>
      <c r="AD227" s="456"/>
      <c r="AE227" s="456"/>
      <c r="AF227" s="456"/>
      <c r="AG227" s="456"/>
      <c r="AH227" s="456"/>
      <c r="AI227" s="456"/>
      <c r="AJ227" s="456"/>
      <c r="AK227" s="457"/>
      <c r="AL227" s="455"/>
      <c r="AM227" s="456"/>
      <c r="AN227" s="456"/>
      <c r="AO227" s="456"/>
      <c r="AP227" s="456"/>
      <c r="AQ227" s="456"/>
      <c r="AR227" s="456"/>
      <c r="AS227" s="456"/>
      <c r="AT227" s="456"/>
      <c r="AU227" s="456"/>
      <c r="AV227" s="456"/>
      <c r="AW227" s="457"/>
    </row>
    <row r="228" spans="1:49" s="49" customFormat="1" ht="21" customHeight="1" x14ac:dyDescent="0.25">
      <c r="A228" s="397"/>
      <c r="B228" s="458"/>
      <c r="C228" s="459"/>
      <c r="D228" s="459"/>
      <c r="E228" s="459"/>
      <c r="F228" s="459"/>
      <c r="G228" s="459"/>
      <c r="H228" s="459"/>
      <c r="I228" s="459"/>
      <c r="J228" s="459"/>
      <c r="K228" s="459"/>
      <c r="L228" s="459"/>
      <c r="M228" s="460"/>
      <c r="N228" s="458"/>
      <c r="O228" s="459"/>
      <c r="P228" s="459"/>
      <c r="Q228" s="459"/>
      <c r="R228" s="459"/>
      <c r="S228" s="459"/>
      <c r="T228" s="459"/>
      <c r="U228" s="459"/>
      <c r="V228" s="459"/>
      <c r="W228" s="459"/>
      <c r="X228" s="459"/>
      <c r="Y228" s="460"/>
      <c r="Z228" s="458"/>
      <c r="AA228" s="459"/>
      <c r="AB228" s="459"/>
      <c r="AC228" s="459"/>
      <c r="AD228" s="459"/>
      <c r="AE228" s="459"/>
      <c r="AF228" s="459"/>
      <c r="AG228" s="459"/>
      <c r="AH228" s="459"/>
      <c r="AI228" s="459"/>
      <c r="AJ228" s="459"/>
      <c r="AK228" s="460"/>
      <c r="AL228" s="458"/>
      <c r="AM228" s="459"/>
      <c r="AN228" s="459"/>
      <c r="AO228" s="459"/>
      <c r="AP228" s="459"/>
      <c r="AQ228" s="459"/>
      <c r="AR228" s="459"/>
      <c r="AS228" s="459"/>
      <c r="AT228" s="459"/>
      <c r="AU228" s="459"/>
      <c r="AV228" s="459"/>
      <c r="AW228" s="460"/>
    </row>
    <row r="229" spans="1:49" s="49" customFormat="1" ht="21" customHeight="1" thickBot="1" x14ac:dyDescent="0.3">
      <c r="A229" s="398"/>
      <c r="B229" s="405" t="str">
        <f>IF(ISBLANK(B227),"",CONCATENATE(LEFT(INDEX(B$19:B$55,MATCH(LEFT(B227,11)&amp;"*",B$19:B$55,0)+2),FIND("-",INDEX(B$19:B$55,MATCH(LEFT(B227,11)&amp;"*",B$19:B$55,0)+2))),$A227))</f>
        <v/>
      </c>
      <c r="C229" s="406"/>
      <c r="D229" s="407"/>
      <c r="E229" s="160"/>
      <c r="F229" s="170"/>
      <c r="G229" s="162"/>
      <c r="H229" s="163"/>
      <c r="I229" s="163"/>
      <c r="J229" s="164"/>
      <c r="K229" s="165"/>
      <c r="L229" s="165"/>
      <c r="M229" s="165"/>
      <c r="N229" s="405" t="str">
        <f>IF(ISBLANK(N227),"",CONCATENATE(LEFT(INDEX(N$19:N$55,MATCH(LEFT(N227,11)&amp;"*",N$19:N$55,0)+2),FIND("-",INDEX(N$19:N$55,MATCH(LEFT(N227,11)&amp;"*",N$19:N$55,0)+2))),$A227))</f>
        <v/>
      </c>
      <c r="O229" s="406"/>
      <c r="P229" s="407"/>
      <c r="Q229" s="160"/>
      <c r="R229" s="170"/>
      <c r="S229" s="162"/>
      <c r="T229" s="163"/>
      <c r="U229" s="163"/>
      <c r="V229" s="164"/>
      <c r="W229" s="165"/>
      <c r="X229" s="161"/>
      <c r="Y229" s="165"/>
      <c r="Z229" s="405" t="str">
        <f>IF(ISBLANK(Z227),"",CONCATENATE(LEFT(INDEX(Z$19:Z$55,MATCH(LEFT(Z227,11)&amp;"*",Z$19:Z$55,0)+2),FIND("-",INDEX(Z$19:Z$55,MATCH(LEFT(Z227,11)&amp;"*",Z$19:Z$55,0)+2))),$A227))</f>
        <v/>
      </c>
      <c r="AA229" s="406"/>
      <c r="AB229" s="407"/>
      <c r="AC229" s="234"/>
      <c r="AD229" s="170"/>
      <c r="AE229" s="166"/>
      <c r="AF229" s="168"/>
      <c r="AG229" s="168"/>
      <c r="AH229" s="167"/>
      <c r="AI229" s="169"/>
      <c r="AJ229" s="169"/>
      <c r="AK229" s="180"/>
      <c r="AL229" s="405" t="str">
        <f>IF(ISBLANK(AL227),"",CONCATENATE(LEFT(INDEX(AL$19:AL$55,MATCH(LEFT(AL227,11)&amp;"*",AL$19:AL$55,0)+2),FIND("-",INDEX(AL$19:AL$55,MATCH(LEFT(AL227,11)&amp;"*",AL$19:AL$55,0)+2))),$A227))</f>
        <v/>
      </c>
      <c r="AM229" s="406"/>
      <c r="AN229" s="407"/>
      <c r="AO229" s="160"/>
      <c r="AP229" s="170"/>
      <c r="AQ229" s="162"/>
      <c r="AR229" s="163"/>
      <c r="AS229" s="163"/>
      <c r="AT229" s="164"/>
      <c r="AU229" s="165"/>
      <c r="AV229" s="161"/>
      <c r="AW229" s="165"/>
    </row>
    <row r="230" spans="1:49" s="49" customFormat="1" ht="21" customHeight="1" thickTop="1" x14ac:dyDescent="0.25">
      <c r="A230" s="396" t="s">
        <v>103</v>
      </c>
      <c r="B230" s="455"/>
      <c r="C230" s="456"/>
      <c r="D230" s="456"/>
      <c r="E230" s="456"/>
      <c r="F230" s="456"/>
      <c r="G230" s="456"/>
      <c r="H230" s="456"/>
      <c r="I230" s="456"/>
      <c r="J230" s="456"/>
      <c r="K230" s="456"/>
      <c r="L230" s="456"/>
      <c r="M230" s="457"/>
      <c r="N230" s="455"/>
      <c r="O230" s="456"/>
      <c r="P230" s="456"/>
      <c r="Q230" s="456"/>
      <c r="R230" s="456"/>
      <c r="S230" s="456"/>
      <c r="T230" s="456"/>
      <c r="U230" s="456"/>
      <c r="V230" s="456"/>
      <c r="W230" s="456"/>
      <c r="X230" s="456"/>
      <c r="Y230" s="457"/>
      <c r="Z230" s="455"/>
      <c r="AA230" s="456"/>
      <c r="AB230" s="456"/>
      <c r="AC230" s="456"/>
      <c r="AD230" s="456"/>
      <c r="AE230" s="456"/>
      <c r="AF230" s="456"/>
      <c r="AG230" s="456"/>
      <c r="AH230" s="456"/>
      <c r="AI230" s="456"/>
      <c r="AJ230" s="456"/>
      <c r="AK230" s="457"/>
      <c r="AL230" s="455"/>
      <c r="AM230" s="456"/>
      <c r="AN230" s="456"/>
      <c r="AO230" s="456"/>
      <c r="AP230" s="456"/>
      <c r="AQ230" s="456"/>
      <c r="AR230" s="456"/>
      <c r="AS230" s="456"/>
      <c r="AT230" s="456"/>
      <c r="AU230" s="456"/>
      <c r="AV230" s="456"/>
      <c r="AW230" s="457"/>
    </row>
    <row r="231" spans="1:49" s="49" customFormat="1" ht="21" customHeight="1" x14ac:dyDescent="0.25">
      <c r="A231" s="397"/>
      <c r="B231" s="458"/>
      <c r="C231" s="459"/>
      <c r="D231" s="459"/>
      <c r="E231" s="459"/>
      <c r="F231" s="459"/>
      <c r="G231" s="459"/>
      <c r="H231" s="459"/>
      <c r="I231" s="459"/>
      <c r="J231" s="459"/>
      <c r="K231" s="459"/>
      <c r="L231" s="459"/>
      <c r="M231" s="460"/>
      <c r="N231" s="458"/>
      <c r="O231" s="459"/>
      <c r="P231" s="459"/>
      <c r="Q231" s="459"/>
      <c r="R231" s="459"/>
      <c r="S231" s="459"/>
      <c r="T231" s="459"/>
      <c r="U231" s="459"/>
      <c r="V231" s="459"/>
      <c r="W231" s="459"/>
      <c r="X231" s="459"/>
      <c r="Y231" s="460"/>
      <c r="Z231" s="458"/>
      <c r="AA231" s="459"/>
      <c r="AB231" s="459"/>
      <c r="AC231" s="459"/>
      <c r="AD231" s="459"/>
      <c r="AE231" s="459"/>
      <c r="AF231" s="459"/>
      <c r="AG231" s="459"/>
      <c r="AH231" s="459"/>
      <c r="AI231" s="459"/>
      <c r="AJ231" s="459"/>
      <c r="AK231" s="460"/>
      <c r="AL231" s="458"/>
      <c r="AM231" s="459"/>
      <c r="AN231" s="459"/>
      <c r="AO231" s="459"/>
      <c r="AP231" s="459"/>
      <c r="AQ231" s="459"/>
      <c r="AR231" s="459"/>
      <c r="AS231" s="459"/>
      <c r="AT231" s="459"/>
      <c r="AU231" s="459"/>
      <c r="AV231" s="459"/>
      <c r="AW231" s="460"/>
    </row>
    <row r="232" spans="1:49" s="49" customFormat="1" ht="21" customHeight="1" thickBot="1" x14ac:dyDescent="0.3">
      <c r="A232" s="398"/>
      <c r="B232" s="405" t="str">
        <f>IF(ISBLANK(B230),"",CONCATENATE(LEFT(INDEX(B$19:B$55,MATCH(LEFT(B230,11)&amp;"*",B$19:B$55,0)+2),FIND("-",INDEX(B$19:B$55,MATCH(LEFT(B230,11)&amp;"*",B$19:B$55,0)+2))),$A230))</f>
        <v/>
      </c>
      <c r="C232" s="406"/>
      <c r="D232" s="407"/>
      <c r="E232" s="160"/>
      <c r="F232" s="170"/>
      <c r="G232" s="162"/>
      <c r="H232" s="163"/>
      <c r="I232" s="163"/>
      <c r="J232" s="164"/>
      <c r="K232" s="165"/>
      <c r="L232" s="165"/>
      <c r="M232" s="165"/>
      <c r="N232" s="405" t="str">
        <f>IF(ISBLANK(N230),"",CONCATENATE(LEFT(INDEX(N$19:N$55,MATCH(LEFT(N230,11)&amp;"*",N$19:N$55,0)+2),FIND("-",INDEX(N$19:N$55,MATCH(LEFT(N230,11)&amp;"*",N$19:N$55,0)+2))),$A230))</f>
        <v/>
      </c>
      <c r="O232" s="406"/>
      <c r="P232" s="407"/>
      <c r="Q232" s="160"/>
      <c r="R232" s="170"/>
      <c r="S232" s="162"/>
      <c r="T232" s="163"/>
      <c r="U232" s="163"/>
      <c r="V232" s="164"/>
      <c r="W232" s="165"/>
      <c r="X232" s="161"/>
      <c r="Y232" s="165"/>
      <c r="Z232" s="405" t="str">
        <f>IF(ISBLANK(Z230),"",CONCATENATE(LEFT(INDEX(Z$19:Z$55,MATCH(LEFT(Z230,11)&amp;"*",Z$19:Z$55,0)+2),FIND("-",INDEX(Z$19:Z$55,MATCH(LEFT(Z230,11)&amp;"*",Z$19:Z$55,0)+2))),$A230))</f>
        <v/>
      </c>
      <c r="AA232" s="406"/>
      <c r="AB232" s="407"/>
      <c r="AC232" s="234"/>
      <c r="AD232" s="170"/>
      <c r="AE232" s="166"/>
      <c r="AF232" s="168"/>
      <c r="AG232" s="168"/>
      <c r="AH232" s="167"/>
      <c r="AI232" s="169"/>
      <c r="AJ232" s="169"/>
      <c r="AK232" s="180"/>
      <c r="AL232" s="405" t="str">
        <f>IF(ISBLANK(AL230),"",CONCATENATE(LEFT(INDEX(AL$19:AL$55,MATCH(LEFT(AL230,11)&amp;"*",AL$19:AL$55,0)+2),FIND("-",INDEX(AL$19:AL$55,MATCH(LEFT(AL230,11)&amp;"*",AL$19:AL$55,0)+2))),$A230))</f>
        <v/>
      </c>
      <c r="AM232" s="406"/>
      <c r="AN232" s="407"/>
      <c r="AO232" s="160"/>
      <c r="AP232" s="170"/>
      <c r="AQ232" s="162"/>
      <c r="AR232" s="163"/>
      <c r="AS232" s="163"/>
      <c r="AT232" s="164"/>
      <c r="AU232" s="165"/>
      <c r="AV232" s="161"/>
      <c r="AW232" s="165"/>
    </row>
    <row r="233" spans="1:49" s="47" customFormat="1" ht="21" customHeight="1" thickTop="1" thickBot="1" x14ac:dyDescent="0.25">
      <c r="A233" s="65"/>
      <c r="B233" s="13"/>
      <c r="C233" s="13"/>
      <c r="D233" s="13"/>
      <c r="E233" s="13"/>
      <c r="F233" s="13"/>
      <c r="G233" s="13"/>
      <c r="H233" s="13"/>
      <c r="I233" s="13"/>
      <c r="J233" s="13"/>
      <c r="K233" s="13"/>
      <c r="L233" s="14"/>
      <c r="M233" s="14"/>
      <c r="N233" s="13"/>
      <c r="O233" s="297"/>
      <c r="P233" s="13"/>
      <c r="Q233" s="13"/>
      <c r="R233" s="13"/>
      <c r="S233" s="13"/>
      <c r="T233" s="13"/>
      <c r="U233" s="13"/>
      <c r="V233" s="13"/>
      <c r="W233" s="13"/>
      <c r="X233" s="14"/>
      <c r="Y233" s="14"/>
      <c r="Z233" s="13"/>
      <c r="AA233" s="13"/>
      <c r="AB233" s="13"/>
      <c r="AC233" s="13"/>
      <c r="AD233" s="13"/>
      <c r="AE233" s="13"/>
      <c r="AF233" s="13"/>
      <c r="AG233" s="13"/>
      <c r="AH233" s="13"/>
      <c r="AI233" s="13"/>
      <c r="AJ233" s="14"/>
      <c r="AK233" s="14"/>
      <c r="AL233" s="13"/>
      <c r="AM233" s="13"/>
      <c r="AN233" s="13"/>
      <c r="AO233" s="13"/>
      <c r="AP233" s="13"/>
      <c r="AQ233" s="13"/>
      <c r="AR233" s="13"/>
      <c r="AS233" s="13"/>
      <c r="AT233" s="13"/>
      <c r="AU233" s="13"/>
      <c r="AV233" s="14"/>
      <c r="AW233" s="14"/>
    </row>
    <row r="234" spans="1:49" s="47" customFormat="1" ht="18" customHeight="1" thickBot="1" x14ac:dyDescent="0.25">
      <c r="B234" s="59"/>
      <c r="C234" s="59"/>
      <c r="D234" s="59"/>
      <c r="E234" s="59"/>
      <c r="F234" s="59"/>
      <c r="G234" s="59"/>
      <c r="H234" s="449" t="s">
        <v>215</v>
      </c>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50"/>
      <c r="AG234" s="450"/>
      <c r="AH234" s="450"/>
      <c r="AI234" s="450"/>
      <c r="AJ234" s="450"/>
      <c r="AK234" s="450"/>
      <c r="AL234" s="450"/>
      <c r="AM234" s="450"/>
      <c r="AN234" s="450"/>
      <c r="AO234" s="450"/>
      <c r="AP234" s="450"/>
      <c r="AQ234" s="450"/>
      <c r="AR234" s="451"/>
      <c r="AS234" s="59"/>
      <c r="AT234" s="59"/>
      <c r="AU234" s="59"/>
      <c r="AV234" s="60"/>
      <c r="AW234" s="60"/>
    </row>
    <row r="235" spans="1:49" s="47" customFormat="1" ht="15" customHeight="1" x14ac:dyDescent="0.2">
      <c r="B235" s="69"/>
      <c r="C235" s="69"/>
      <c r="D235" s="69"/>
      <c r="E235" s="69"/>
      <c r="F235" s="69"/>
      <c r="G235" s="69"/>
      <c r="H235" s="235"/>
      <c r="I235" s="235"/>
      <c r="J235" s="235"/>
      <c r="K235" s="235"/>
      <c r="L235" s="235"/>
      <c r="M235" s="235"/>
      <c r="N235" s="235"/>
      <c r="O235" s="298"/>
      <c r="P235" s="235"/>
      <c r="Q235" s="235"/>
      <c r="R235" s="235"/>
      <c r="S235" s="235"/>
      <c r="T235" s="235"/>
      <c r="U235" s="235"/>
      <c r="V235" s="235"/>
      <c r="W235" s="235"/>
      <c r="X235" s="235"/>
      <c r="Y235" s="235"/>
      <c r="Z235" s="235"/>
      <c r="AA235" s="235"/>
      <c r="AB235" s="235"/>
      <c r="AC235" s="235"/>
      <c r="AN235" s="59"/>
      <c r="AO235" s="59"/>
      <c r="AP235" s="59"/>
      <c r="AQ235" s="59"/>
      <c r="AR235" s="59"/>
      <c r="AS235" s="59"/>
      <c r="AT235" s="59"/>
      <c r="AU235" s="59"/>
      <c r="AV235" s="60"/>
      <c r="AW235" s="60"/>
    </row>
    <row r="236" spans="1:49" s="47" customFormat="1" ht="15" customHeight="1" x14ac:dyDescent="0.25">
      <c r="A236" s="414" t="s">
        <v>216</v>
      </c>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c r="AA236" s="415"/>
      <c r="AB236" s="415"/>
      <c r="AC236" s="415"/>
      <c r="AD236" s="415"/>
      <c r="AE236" s="415"/>
      <c r="AF236" s="415"/>
      <c r="AG236" s="415"/>
      <c r="AH236" s="415"/>
      <c r="AI236" s="415"/>
      <c r="AJ236" s="415"/>
      <c r="AK236" s="415"/>
      <c r="AL236" s="415"/>
      <c r="AM236" s="415"/>
      <c r="AN236" s="415"/>
      <c r="AO236" s="415"/>
      <c r="AP236" s="415"/>
      <c r="AQ236" s="415"/>
      <c r="AR236" s="415"/>
      <c r="AS236" s="415"/>
      <c r="AT236" s="415"/>
      <c r="AU236" s="415"/>
      <c r="AV236" s="415"/>
      <c r="AW236" s="415"/>
    </row>
    <row r="237" spans="1:49" s="47" customFormat="1" ht="15" customHeight="1" x14ac:dyDescent="0.2">
      <c r="O237" s="299"/>
      <c r="AT237" s="59"/>
      <c r="AU237" s="59"/>
      <c r="AV237" s="60"/>
      <c r="AW237" s="60"/>
    </row>
    <row r="238" spans="1:49" s="47" customFormat="1" ht="21" customHeight="1" x14ac:dyDescent="0.25">
      <c r="B238" s="442" t="s">
        <v>15</v>
      </c>
      <c r="C238" s="442"/>
      <c r="D238" s="442"/>
      <c r="E238" s="442"/>
      <c r="F238" s="442"/>
      <c r="G238" s="442"/>
      <c r="H238" s="442"/>
      <c r="I238" s="442"/>
      <c r="J238" s="75"/>
      <c r="K238" s="75"/>
      <c r="L238" s="39"/>
      <c r="M238" s="39"/>
      <c r="N238" s="73"/>
      <c r="O238" s="290"/>
      <c r="P238" s="73"/>
      <c r="Q238" s="73"/>
      <c r="R238" s="74"/>
      <c r="S238" s="75"/>
      <c r="T238" s="75"/>
      <c r="U238" s="75"/>
      <c r="V238" s="75"/>
      <c r="W238" s="75"/>
      <c r="X238" s="39"/>
      <c r="Y238" s="39"/>
      <c r="Z238" s="73"/>
      <c r="AA238" s="73"/>
      <c r="AB238" s="73"/>
      <c r="AC238" s="73"/>
      <c r="AD238" s="74"/>
      <c r="AE238" s="75"/>
      <c r="AF238" s="75"/>
      <c r="AG238" s="75"/>
      <c r="AH238" s="75"/>
      <c r="AI238" s="75"/>
      <c r="AJ238" s="39"/>
      <c r="AK238" s="39"/>
      <c r="AL238" s="73"/>
      <c r="AM238" s="73"/>
      <c r="AN238" s="442" t="s">
        <v>16</v>
      </c>
      <c r="AO238" s="442"/>
      <c r="AP238" s="442"/>
      <c r="AQ238" s="442"/>
      <c r="AR238" s="442"/>
      <c r="AS238" s="442"/>
      <c r="AT238" s="442"/>
      <c r="AU238" s="442"/>
      <c r="AV238" s="39"/>
      <c r="AW238" s="39"/>
    </row>
    <row r="239" spans="1:49" s="47" customFormat="1" ht="21" customHeight="1" x14ac:dyDescent="0.2">
      <c r="B239" s="443" t="str">
        <f>Coperta!B$46</f>
        <v>Conf.univ.dr.ing. Florin DRĂGAN</v>
      </c>
      <c r="C239" s="443"/>
      <c r="D239" s="443"/>
      <c r="E239" s="443"/>
      <c r="F239" s="443"/>
      <c r="G239" s="443"/>
      <c r="H239" s="443"/>
      <c r="I239" s="443"/>
      <c r="J239" s="59"/>
      <c r="K239" s="59"/>
      <c r="L239" s="60"/>
      <c r="M239" s="60"/>
      <c r="N239" s="59"/>
      <c r="O239" s="291"/>
      <c r="P239" s="59"/>
      <c r="Q239" s="59"/>
      <c r="R239" s="59"/>
      <c r="S239" s="59"/>
      <c r="T239" s="59"/>
      <c r="U239" s="59"/>
      <c r="V239" s="59"/>
      <c r="W239" s="59"/>
      <c r="X239" s="60"/>
      <c r="Y239" s="60"/>
      <c r="Z239" s="59"/>
      <c r="AA239" s="59"/>
      <c r="AB239" s="59"/>
      <c r="AC239" s="59"/>
      <c r="AD239" s="59"/>
      <c r="AE239" s="59"/>
      <c r="AF239" s="59"/>
      <c r="AG239" s="59"/>
      <c r="AH239" s="59"/>
      <c r="AI239" s="59"/>
      <c r="AJ239" s="60"/>
      <c r="AK239" s="60"/>
      <c r="AL239" s="59"/>
      <c r="AM239" s="59"/>
      <c r="AN239" s="443" t="str">
        <f>Coperta!N$46</f>
        <v>Conf.univ.dr.arh. Cristian BLIDARIU</v>
      </c>
      <c r="AO239" s="443"/>
      <c r="AP239" s="443"/>
      <c r="AQ239" s="443"/>
      <c r="AR239" s="443"/>
      <c r="AS239" s="443"/>
      <c r="AT239" s="443"/>
      <c r="AU239" s="443"/>
      <c r="AV239" s="60"/>
      <c r="AW239" s="60"/>
    </row>
    <row r="240" spans="1:49" s="47" customFormat="1" ht="21" customHeight="1" x14ac:dyDescent="0.2">
      <c r="G240" s="59"/>
      <c r="H240" s="59"/>
      <c r="I240" s="59"/>
      <c r="J240" s="59"/>
      <c r="K240" s="59"/>
      <c r="L240" s="60"/>
      <c r="M240" s="60"/>
      <c r="N240" s="59"/>
      <c r="O240" s="291"/>
      <c r="P240" s="59"/>
      <c r="Q240" s="59"/>
      <c r="R240" s="59"/>
      <c r="S240" s="59"/>
      <c r="T240" s="59"/>
      <c r="U240" s="59"/>
      <c r="V240" s="59"/>
      <c r="W240" s="59"/>
      <c r="X240" s="60"/>
      <c r="Y240" s="60"/>
      <c r="Z240" s="59"/>
      <c r="AA240" s="59"/>
      <c r="AB240" s="59"/>
      <c r="AC240" s="59"/>
      <c r="AD240" s="59"/>
      <c r="AE240" s="59"/>
      <c r="AF240" s="59"/>
      <c r="AG240" s="59"/>
      <c r="AH240" s="59"/>
      <c r="AI240" s="59"/>
      <c r="AJ240" s="60"/>
      <c r="AK240" s="60"/>
      <c r="AL240" s="59"/>
      <c r="AM240" s="59"/>
      <c r="AN240" s="59"/>
      <c r="AT240" s="59"/>
      <c r="AU240" s="59"/>
      <c r="AV240" s="60"/>
      <c r="AW240" s="60"/>
    </row>
    <row r="241" spans="1:49" s="47" customFormat="1" ht="15" x14ac:dyDescent="0.25">
      <c r="A241" s="1"/>
      <c r="B241" s="59"/>
      <c r="D241" s="59"/>
      <c r="E241" s="59"/>
      <c r="F241" s="59"/>
      <c r="G241" s="59"/>
      <c r="H241" s="59"/>
      <c r="I241" s="59"/>
      <c r="J241" s="59"/>
      <c r="K241" s="59"/>
      <c r="L241" s="60"/>
      <c r="M241" s="60"/>
      <c r="N241" s="59"/>
      <c r="O241" s="291"/>
      <c r="P241" s="59"/>
      <c r="Q241" s="59"/>
      <c r="R241" s="59"/>
      <c r="S241" s="59"/>
      <c r="T241" s="59"/>
      <c r="U241" s="59"/>
      <c r="V241" s="59"/>
      <c r="W241" s="59"/>
      <c r="X241" s="60"/>
      <c r="Y241" s="60"/>
      <c r="Z241" s="59"/>
      <c r="AA241" s="59"/>
      <c r="AB241" s="59"/>
      <c r="AC241" s="59"/>
      <c r="AD241" s="59"/>
      <c r="AE241" s="59"/>
      <c r="AF241" s="59"/>
      <c r="AG241" s="59"/>
      <c r="AH241" s="59"/>
      <c r="AI241" s="59"/>
      <c r="AJ241" s="60"/>
      <c r="AK241" s="60"/>
      <c r="AL241" s="59"/>
      <c r="AM241" s="59"/>
      <c r="AN241" s="59"/>
      <c r="AP241" s="59"/>
      <c r="AR241" s="59"/>
      <c r="AS241" s="59"/>
      <c r="AT241" s="59"/>
      <c r="AU241" s="59"/>
      <c r="AV241" s="60"/>
      <c r="AW241" s="60"/>
    </row>
    <row r="242" spans="1:49" s="47" customFormat="1" ht="15" x14ac:dyDescent="0.25">
      <c r="A242" s="1"/>
      <c r="B242" s="59"/>
      <c r="D242" s="59"/>
      <c r="E242" s="59"/>
      <c r="F242" s="59"/>
      <c r="G242" s="59"/>
      <c r="H242" s="59"/>
      <c r="I242" s="59"/>
      <c r="J242" s="59"/>
      <c r="K242" s="59"/>
      <c r="L242" s="60"/>
      <c r="M242" s="60"/>
      <c r="N242" s="59"/>
      <c r="O242" s="291"/>
      <c r="P242" s="59"/>
      <c r="Q242" s="59"/>
      <c r="R242" s="59"/>
      <c r="S242" s="59"/>
      <c r="T242" s="59"/>
      <c r="U242" s="59"/>
      <c r="V242" s="59"/>
      <c r="W242" s="59"/>
      <c r="X242" s="60"/>
      <c r="Y242" s="60"/>
      <c r="Z242" s="59"/>
      <c r="AA242" s="59"/>
      <c r="AB242" s="59"/>
      <c r="AC242" s="59"/>
      <c r="AD242" s="59"/>
      <c r="AE242" s="59"/>
      <c r="AF242" s="59"/>
      <c r="AG242" s="59"/>
      <c r="AH242" s="59"/>
      <c r="AI242" s="59"/>
      <c r="AJ242" s="60"/>
      <c r="AK242" s="60"/>
      <c r="AL242" s="59"/>
      <c r="AM242" s="59"/>
      <c r="AN242" s="59"/>
      <c r="AP242" s="59"/>
      <c r="AR242" s="59"/>
      <c r="AS242" s="59"/>
      <c r="AT242" s="59"/>
      <c r="AU242" s="59"/>
      <c r="AV242" s="60"/>
      <c r="AW242" s="60"/>
    </row>
    <row r="243" spans="1:49" ht="15" x14ac:dyDescent="0.25">
      <c r="A243" s="1" t="s">
        <v>0</v>
      </c>
      <c r="B243" s="2"/>
      <c r="C243" s="2"/>
      <c r="D243" s="2"/>
      <c r="E243" s="2"/>
      <c r="F243" s="2"/>
      <c r="G243" s="2"/>
      <c r="H243" s="2"/>
      <c r="I243" s="2"/>
      <c r="J243" s="2"/>
      <c r="K243" s="2"/>
      <c r="L243" s="3"/>
      <c r="M243" s="3"/>
      <c r="N243" s="2"/>
      <c r="O243" s="288"/>
      <c r="P243" s="2"/>
      <c r="Q243" s="2"/>
      <c r="R243" s="2"/>
      <c r="S243" s="2"/>
      <c r="T243" s="2"/>
      <c r="U243" s="2"/>
      <c r="V243" s="2"/>
      <c r="W243" s="2"/>
      <c r="X243" s="3"/>
      <c r="Y243" s="3"/>
    </row>
    <row r="244" spans="1:49" ht="14.25" x14ac:dyDescent="0.2">
      <c r="A244" s="123" t="str">
        <f>Coperta!A$4</f>
        <v xml:space="preserve">Facultatea Arhitectură şi Urbanism </v>
      </c>
    </row>
    <row r="245" spans="1:49" ht="14.25" x14ac:dyDescent="0.2">
      <c r="C245" s="6"/>
      <c r="D245" s="6"/>
      <c r="E245" s="6"/>
      <c r="F245" s="6"/>
      <c r="G245" s="6"/>
      <c r="H245" s="6"/>
      <c r="I245" s="6"/>
      <c r="J245" s="6"/>
      <c r="K245" s="6"/>
      <c r="L245" s="7"/>
      <c r="M245" s="7"/>
    </row>
    <row r="246" spans="1:49" ht="15" x14ac:dyDescent="0.25">
      <c r="A246" s="6" t="s">
        <v>29</v>
      </c>
      <c r="C246" s="6"/>
      <c r="D246" s="6"/>
      <c r="E246" s="6"/>
      <c r="F246" s="6"/>
      <c r="G246" s="6"/>
      <c r="H246" s="123" t="str">
        <f>Coperta!J$27</f>
        <v>Ştiinţe umaniste şi arte</v>
      </c>
      <c r="I246" s="6"/>
      <c r="J246" s="6"/>
      <c r="K246" s="6"/>
      <c r="L246" s="7"/>
      <c r="M246" s="7"/>
    </row>
    <row r="247" spans="1:49" ht="15" x14ac:dyDescent="0.25">
      <c r="A247" s="6" t="s">
        <v>30</v>
      </c>
      <c r="C247" s="6"/>
      <c r="D247" s="6"/>
      <c r="E247" s="6"/>
      <c r="F247" s="6"/>
      <c r="G247" s="6"/>
      <c r="H247" s="123" t="str">
        <f>Coperta!J$29</f>
        <v>Arhitectură şi urbanism</v>
      </c>
      <c r="I247" s="6"/>
      <c r="J247" s="6"/>
      <c r="K247" s="6"/>
      <c r="L247" s="7"/>
      <c r="M247" s="7"/>
    </row>
    <row r="248" spans="1:49" ht="15" x14ac:dyDescent="0.25">
      <c r="A248" s="6" t="s">
        <v>31</v>
      </c>
      <c r="C248" s="6"/>
      <c r="D248" s="6"/>
      <c r="E248" s="6"/>
      <c r="F248" s="6"/>
      <c r="G248" s="6"/>
      <c r="H248" s="123" t="str">
        <f>Coperta!J$31</f>
        <v xml:space="preserve"> Arhitectură</v>
      </c>
      <c r="I248" s="6"/>
      <c r="J248" s="6"/>
      <c r="K248" s="6"/>
      <c r="L248" s="7"/>
      <c r="M248" s="7"/>
      <c r="S248" s="4" t="s">
        <v>28</v>
      </c>
    </row>
    <row r="249" spans="1:49" s="47" customFormat="1" ht="14.25" x14ac:dyDescent="0.2">
      <c r="A249" s="6" t="s">
        <v>3</v>
      </c>
      <c r="B249" s="4"/>
      <c r="C249" s="6"/>
      <c r="D249" s="6"/>
      <c r="E249" s="6"/>
      <c r="F249" s="6"/>
      <c r="G249" s="6"/>
      <c r="H249" s="123" t="str">
        <f>Coperta!J$25</f>
        <v>Arhitectură</v>
      </c>
      <c r="I249" s="123"/>
      <c r="J249" s="59"/>
      <c r="K249" s="59"/>
      <c r="L249" s="60"/>
      <c r="M249" s="60"/>
      <c r="N249" s="59"/>
      <c r="O249" s="291"/>
      <c r="P249" s="59"/>
      <c r="Q249" s="59"/>
      <c r="R249" s="59"/>
      <c r="S249" s="59"/>
      <c r="T249" s="59"/>
      <c r="U249" s="59"/>
      <c r="V249" s="59"/>
      <c r="W249" s="59"/>
      <c r="X249" s="60"/>
      <c r="Y249" s="60"/>
      <c r="Z249" s="59"/>
      <c r="AA249" s="59"/>
      <c r="AB249" s="59"/>
      <c r="AC249" s="59"/>
      <c r="AD249" s="59"/>
      <c r="AE249" s="59"/>
      <c r="AF249" s="59"/>
      <c r="AG249" s="59"/>
      <c r="AH249" s="59"/>
      <c r="AI249" s="59"/>
      <c r="AJ249" s="60"/>
      <c r="AK249" s="60"/>
      <c r="AL249" s="59"/>
      <c r="AM249" s="59"/>
      <c r="AN249" s="59"/>
      <c r="AO249" s="59"/>
      <c r="AP249" s="59"/>
      <c r="AQ249" s="59"/>
      <c r="AR249" s="59"/>
      <c r="AS249" s="59"/>
      <c r="AT249" s="59"/>
      <c r="AU249" s="59"/>
      <c r="AV249" s="60"/>
      <c r="AW249" s="60"/>
    </row>
    <row r="250" spans="1:49" s="49" customFormat="1" ht="18" x14ac:dyDescent="0.25">
      <c r="B250" s="59"/>
      <c r="C250" s="59"/>
      <c r="D250" s="59"/>
      <c r="E250" s="50"/>
      <c r="F250" s="50"/>
      <c r="G250" s="50"/>
      <c r="H250" s="50"/>
      <c r="I250" s="50"/>
      <c r="J250" s="50"/>
      <c r="K250" s="50"/>
      <c r="L250" s="50" t="s">
        <v>28</v>
      </c>
      <c r="M250" s="50"/>
      <c r="N250" s="59"/>
      <c r="O250" s="291"/>
      <c r="P250" s="59"/>
      <c r="Q250" s="50"/>
      <c r="R250" s="50"/>
      <c r="S250" s="50"/>
      <c r="T250" s="50"/>
      <c r="U250" s="50"/>
      <c r="V250" s="50"/>
      <c r="W250" s="50"/>
      <c r="X250" s="50"/>
      <c r="Y250" s="50"/>
      <c r="Z250" s="59"/>
      <c r="AA250" s="59"/>
      <c r="AB250" s="59"/>
      <c r="AC250" s="50"/>
      <c r="AD250" s="50"/>
      <c r="AE250" s="50"/>
      <c r="AF250" s="50"/>
      <c r="AG250" s="50"/>
      <c r="AH250" s="50"/>
      <c r="AI250" s="50"/>
      <c r="AJ250" s="50"/>
      <c r="AK250" s="50"/>
      <c r="AL250" s="59"/>
      <c r="AM250" s="59"/>
      <c r="AN250" s="59"/>
      <c r="AO250" s="50"/>
      <c r="AP250" s="50"/>
      <c r="AQ250" s="50"/>
      <c r="AR250" s="50"/>
      <c r="AS250" s="50"/>
      <c r="AT250" s="50"/>
      <c r="AU250" s="50"/>
      <c r="AV250" s="50"/>
      <c r="AW250" s="50"/>
    </row>
    <row r="251" spans="1:49" s="49" customFormat="1" ht="18" x14ac:dyDescent="0.25">
      <c r="B251" s="59"/>
      <c r="C251" s="59"/>
      <c r="D251" s="59"/>
      <c r="E251" s="50"/>
      <c r="F251" s="50"/>
      <c r="G251" s="50"/>
      <c r="H251" s="50"/>
      <c r="I251" s="50"/>
      <c r="J251" s="50"/>
      <c r="K251" s="50"/>
      <c r="L251" s="50"/>
      <c r="M251" s="50"/>
      <c r="N251" s="59"/>
      <c r="O251" s="291"/>
      <c r="P251" s="59"/>
      <c r="Q251" s="50"/>
      <c r="R251" s="50"/>
      <c r="S251" s="50"/>
      <c r="T251" s="50"/>
      <c r="U251" s="50"/>
      <c r="V251" s="50"/>
      <c r="W251" s="50"/>
      <c r="X251" s="50"/>
      <c r="Y251" s="50"/>
      <c r="Z251" s="59"/>
      <c r="AA251" s="59"/>
      <c r="AB251" s="59"/>
      <c r="AC251" s="50"/>
      <c r="AD251" s="50"/>
      <c r="AE251" s="50"/>
      <c r="AF251" s="50"/>
      <c r="AG251" s="50"/>
      <c r="AH251" s="50"/>
      <c r="AI251" s="50"/>
      <c r="AJ251" s="50"/>
      <c r="AK251" s="50"/>
      <c r="AL251" s="59"/>
      <c r="AM251" s="59"/>
      <c r="AN251" s="59"/>
      <c r="AO251" s="50"/>
      <c r="AP251" s="50"/>
      <c r="AQ251" s="50"/>
      <c r="AR251" s="50"/>
      <c r="AS251" s="50"/>
      <c r="AT251" s="50"/>
      <c r="AU251" s="50"/>
      <c r="AV251" s="50"/>
      <c r="AW251" s="50"/>
    </row>
    <row r="252" spans="1:49" s="49" customFormat="1" ht="21" customHeight="1" x14ac:dyDescent="0.25">
      <c r="A252" s="452" t="s">
        <v>205</v>
      </c>
      <c r="B252" s="452"/>
      <c r="C252" s="452"/>
      <c r="D252" s="452"/>
      <c r="E252" s="452"/>
      <c r="F252" s="452"/>
      <c r="G252" s="452"/>
      <c r="H252" s="452"/>
      <c r="I252" s="452"/>
      <c r="J252" s="452"/>
      <c r="K252" s="452"/>
      <c r="L252" s="452"/>
      <c r="M252" s="452"/>
      <c r="N252" s="452"/>
      <c r="O252" s="452"/>
      <c r="P252" s="452"/>
      <c r="Q252" s="452"/>
      <c r="R252" s="452"/>
      <c r="S252" s="452"/>
      <c r="T252" s="452"/>
      <c r="U252" s="452"/>
      <c r="V252" s="452"/>
      <c r="W252" s="452"/>
      <c r="X252" s="452"/>
      <c r="Y252" s="452"/>
      <c r="Z252" s="452"/>
      <c r="AA252" s="452"/>
      <c r="AB252" s="452"/>
      <c r="AC252" s="452"/>
      <c r="AD252" s="452"/>
      <c r="AE252" s="452"/>
      <c r="AF252" s="452"/>
      <c r="AG252" s="452"/>
      <c r="AH252" s="452"/>
      <c r="AI252" s="452"/>
      <c r="AJ252" s="452"/>
      <c r="AK252" s="452"/>
      <c r="AL252" s="452"/>
      <c r="AM252" s="452"/>
      <c r="AN252" s="452"/>
      <c r="AO252" s="452"/>
      <c r="AP252" s="452"/>
      <c r="AQ252" s="452"/>
      <c r="AR252" s="452"/>
      <c r="AS252" s="452"/>
      <c r="AT252" s="452"/>
      <c r="AU252" s="452"/>
      <c r="AV252" s="452"/>
      <c r="AW252" s="452"/>
    </row>
    <row r="253" spans="1:49" s="46" customFormat="1" ht="21" customHeight="1" thickBot="1" x14ac:dyDescent="0.3">
      <c r="A253" s="452" t="str">
        <f>A16</f>
        <v>Pentru seria de studenti 2024-2030</v>
      </c>
      <c r="B253" s="452"/>
      <c r="C253" s="452"/>
      <c r="D253" s="452"/>
      <c r="E253" s="452"/>
      <c r="F253" s="452"/>
      <c r="G253" s="452"/>
      <c r="H253" s="452"/>
      <c r="I253" s="452"/>
      <c r="J253" s="452"/>
      <c r="K253" s="452"/>
      <c r="L253" s="452"/>
      <c r="M253" s="452"/>
      <c r="N253" s="452"/>
      <c r="O253" s="452"/>
      <c r="P253" s="452"/>
      <c r="Q253" s="452"/>
      <c r="R253" s="452"/>
      <c r="S253" s="452"/>
      <c r="T253" s="452"/>
      <c r="U253" s="452"/>
      <c r="V253" s="452"/>
      <c r="W253" s="452"/>
      <c r="X253" s="452"/>
      <c r="Y253" s="452"/>
      <c r="Z253" s="452"/>
      <c r="AA253" s="452"/>
      <c r="AB253" s="452"/>
      <c r="AC253" s="452"/>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row>
    <row r="254" spans="1:49" s="47" customFormat="1" ht="21" customHeight="1" thickTop="1" thickBot="1" x14ac:dyDescent="0.25">
      <c r="B254" s="461" t="str">
        <f>B74</f>
        <v>ANUL III (2026-2027)</v>
      </c>
      <c r="C254" s="462"/>
      <c r="D254" s="462"/>
      <c r="E254" s="462"/>
      <c r="F254" s="462"/>
      <c r="G254" s="462"/>
      <c r="H254" s="462"/>
      <c r="I254" s="462"/>
      <c r="J254" s="462"/>
      <c r="K254" s="462"/>
      <c r="L254" s="462"/>
      <c r="M254" s="462"/>
      <c r="N254" s="462"/>
      <c r="O254" s="462"/>
      <c r="P254" s="462"/>
      <c r="Q254" s="462"/>
      <c r="R254" s="462"/>
      <c r="S254" s="462"/>
      <c r="T254" s="462"/>
      <c r="U254" s="462"/>
      <c r="V254" s="462"/>
      <c r="W254" s="462"/>
      <c r="X254" s="462"/>
      <c r="Y254" s="462"/>
      <c r="Z254" s="461" t="str">
        <f>Z74</f>
        <v>ANUL IV (2027-2028)</v>
      </c>
      <c r="AA254" s="462"/>
      <c r="AB254" s="462"/>
      <c r="AC254" s="462"/>
      <c r="AD254" s="462"/>
      <c r="AE254" s="462"/>
      <c r="AF254" s="462"/>
      <c r="AG254" s="462"/>
      <c r="AH254" s="462"/>
      <c r="AI254" s="462"/>
      <c r="AJ254" s="462"/>
      <c r="AK254" s="462"/>
      <c r="AL254" s="462"/>
      <c r="AM254" s="462"/>
      <c r="AN254" s="462"/>
      <c r="AO254" s="462"/>
      <c r="AP254" s="462"/>
      <c r="AQ254" s="462"/>
      <c r="AR254" s="462"/>
      <c r="AS254" s="462"/>
      <c r="AT254" s="462"/>
      <c r="AU254" s="462"/>
      <c r="AV254" s="462"/>
      <c r="AW254" s="462"/>
    </row>
    <row r="255" spans="1:49" s="47" customFormat="1" ht="21" customHeight="1" thickTop="1" thickBot="1" x14ac:dyDescent="0.25">
      <c r="A255" s="48"/>
      <c r="B255" s="461" t="s">
        <v>116</v>
      </c>
      <c r="C255" s="462"/>
      <c r="D255" s="462"/>
      <c r="E255" s="462"/>
      <c r="F255" s="462"/>
      <c r="G255" s="462"/>
      <c r="H255" s="462"/>
      <c r="I255" s="462"/>
      <c r="J255" s="462"/>
      <c r="K255" s="462"/>
      <c r="L255" s="462"/>
      <c r="M255" s="462"/>
      <c r="N255" s="461" t="s">
        <v>117</v>
      </c>
      <c r="O255" s="462"/>
      <c r="P255" s="462"/>
      <c r="Q255" s="462"/>
      <c r="R255" s="462"/>
      <c r="S255" s="462"/>
      <c r="T255" s="462"/>
      <c r="U255" s="462"/>
      <c r="V255" s="462"/>
      <c r="W255" s="462"/>
      <c r="X255" s="462"/>
      <c r="Y255" s="462"/>
      <c r="Z255" s="461" t="s">
        <v>118</v>
      </c>
      <c r="AA255" s="462"/>
      <c r="AB255" s="462"/>
      <c r="AC255" s="462"/>
      <c r="AD255" s="462"/>
      <c r="AE255" s="462"/>
      <c r="AF255" s="462"/>
      <c r="AG255" s="462"/>
      <c r="AH255" s="462"/>
      <c r="AI255" s="462"/>
      <c r="AJ255" s="462"/>
      <c r="AK255" s="462"/>
      <c r="AL255" s="462" t="s">
        <v>119</v>
      </c>
      <c r="AM255" s="462"/>
      <c r="AN255" s="462"/>
      <c r="AO255" s="462"/>
      <c r="AP255" s="462"/>
      <c r="AQ255" s="462"/>
      <c r="AR255" s="462"/>
      <c r="AS255" s="462"/>
      <c r="AT255" s="462"/>
      <c r="AU255" s="462"/>
      <c r="AV255" s="462"/>
      <c r="AW255" s="462"/>
    </row>
    <row r="256" spans="1:49" s="49" customFormat="1" ht="21" customHeight="1" thickTop="1" x14ac:dyDescent="0.25">
      <c r="A256" s="396" t="s">
        <v>206</v>
      </c>
      <c r="B256" s="480" t="s">
        <v>217</v>
      </c>
      <c r="C256" s="481"/>
      <c r="D256" s="481"/>
      <c r="E256" s="481"/>
      <c r="F256" s="481"/>
      <c r="G256" s="481"/>
      <c r="H256" s="481"/>
      <c r="I256" s="481"/>
      <c r="J256" s="481"/>
      <c r="K256" s="481"/>
      <c r="L256" s="481"/>
      <c r="M256" s="482"/>
      <c r="N256" s="480" t="s">
        <v>218</v>
      </c>
      <c r="O256" s="481"/>
      <c r="P256" s="481"/>
      <c r="Q256" s="481"/>
      <c r="R256" s="481"/>
      <c r="S256" s="481"/>
      <c r="T256" s="481"/>
      <c r="U256" s="481"/>
      <c r="V256" s="481"/>
      <c r="W256" s="481"/>
      <c r="X256" s="481"/>
      <c r="Y256" s="482"/>
      <c r="Z256" s="455" t="s">
        <v>219</v>
      </c>
      <c r="AA256" s="456"/>
      <c r="AB256" s="456"/>
      <c r="AC256" s="456"/>
      <c r="AD256" s="456"/>
      <c r="AE256" s="456"/>
      <c r="AF256" s="456"/>
      <c r="AG256" s="456"/>
      <c r="AH256" s="456"/>
      <c r="AI256" s="456"/>
      <c r="AJ256" s="456"/>
      <c r="AK256" s="457"/>
      <c r="AL256" s="455" t="s">
        <v>220</v>
      </c>
      <c r="AM256" s="456"/>
      <c r="AN256" s="456"/>
      <c r="AO256" s="456"/>
      <c r="AP256" s="456"/>
      <c r="AQ256" s="456"/>
      <c r="AR256" s="456"/>
      <c r="AS256" s="456"/>
      <c r="AT256" s="456"/>
      <c r="AU256" s="456"/>
      <c r="AV256" s="456"/>
      <c r="AW256" s="457"/>
    </row>
    <row r="257" spans="1:49" s="49" customFormat="1" ht="21" customHeight="1" x14ac:dyDescent="0.25">
      <c r="A257" s="397"/>
      <c r="B257" s="483"/>
      <c r="C257" s="484"/>
      <c r="D257" s="484"/>
      <c r="E257" s="484"/>
      <c r="F257" s="484"/>
      <c r="G257" s="484"/>
      <c r="H257" s="484"/>
      <c r="I257" s="484"/>
      <c r="J257" s="484"/>
      <c r="K257" s="484"/>
      <c r="L257" s="484"/>
      <c r="M257" s="485"/>
      <c r="N257" s="483"/>
      <c r="O257" s="484"/>
      <c r="P257" s="484"/>
      <c r="Q257" s="484"/>
      <c r="R257" s="484"/>
      <c r="S257" s="484"/>
      <c r="T257" s="484"/>
      <c r="U257" s="484"/>
      <c r="V257" s="484"/>
      <c r="W257" s="484"/>
      <c r="X257" s="484"/>
      <c r="Y257" s="485"/>
      <c r="Z257" s="458"/>
      <c r="AA257" s="459"/>
      <c r="AB257" s="459"/>
      <c r="AC257" s="459"/>
      <c r="AD257" s="459"/>
      <c r="AE257" s="459"/>
      <c r="AF257" s="459"/>
      <c r="AG257" s="459"/>
      <c r="AH257" s="459"/>
      <c r="AI257" s="459"/>
      <c r="AJ257" s="459"/>
      <c r="AK257" s="460"/>
      <c r="AL257" s="458"/>
      <c r="AM257" s="459"/>
      <c r="AN257" s="459"/>
      <c r="AO257" s="459"/>
      <c r="AP257" s="459"/>
      <c r="AQ257" s="459"/>
      <c r="AR257" s="459"/>
      <c r="AS257" s="459"/>
      <c r="AT257" s="459"/>
      <c r="AU257" s="459"/>
      <c r="AV257" s="459"/>
      <c r="AW257" s="460"/>
    </row>
    <row r="258" spans="1:49" s="49" customFormat="1" ht="21" customHeight="1" thickBot="1" x14ac:dyDescent="0.3">
      <c r="A258" s="398"/>
      <c r="B258" s="405" t="str">
        <f>IF(ISBLANK(B256),"",CONCATENATE(LEFT(INDEX(B$76:B$107,MATCH(LEFT(B256,11)&amp;"*",B$76:B$107,0)+2),FIND("-",INDEX(B$76:B$107,MATCH(LEFT(B256,11)&amp;"*",B$76:B$107,0)+2))),$A256))</f>
        <v>L061.24.05.C9-01</v>
      </c>
      <c r="C258" s="406"/>
      <c r="D258" s="407"/>
      <c r="E258" s="276">
        <v>2</v>
      </c>
      <c r="F258" s="277" t="s">
        <v>58</v>
      </c>
      <c r="G258" s="278">
        <v>14</v>
      </c>
      <c r="H258" s="279">
        <v>0</v>
      </c>
      <c r="I258" s="279">
        <v>0</v>
      </c>
      <c r="J258" s="280">
        <v>0</v>
      </c>
      <c r="K258" s="275"/>
      <c r="L258" s="277" t="s">
        <v>85</v>
      </c>
      <c r="M258" s="275">
        <v>36</v>
      </c>
      <c r="N258" s="405" t="str">
        <f>IF(ISBLANK(N256),"",CONCATENATE(LEFT(INDEX(N$76:N$107,MATCH(LEFT(N256,11)&amp;"*",N$76:N$107,0)+2),FIND("-",INDEX(N$76:N$107,MATCH(LEFT(N256,11)&amp;"*",N$76:N$107,0)+2))),$A256))</f>
        <v>L061.24.06.U8-01</v>
      </c>
      <c r="O258" s="406"/>
      <c r="P258" s="407"/>
      <c r="Q258" s="276">
        <v>3</v>
      </c>
      <c r="R258" s="277" t="s">
        <v>58</v>
      </c>
      <c r="S258" s="278">
        <v>28</v>
      </c>
      <c r="T258" s="279">
        <v>14</v>
      </c>
      <c r="U258" s="279">
        <v>0</v>
      </c>
      <c r="V258" s="280">
        <v>0</v>
      </c>
      <c r="W258" s="275"/>
      <c r="X258" s="277" t="s">
        <v>68</v>
      </c>
      <c r="Y258" s="275">
        <v>33</v>
      </c>
      <c r="Z258" s="405" t="str">
        <f>IF(ISBLANK(Z256),"",CONCATENATE(LEFT(INDEX(Z$76:Z$107,MATCH(LEFT(Z256,11)&amp;"*",Z$76:Z$107,0)+2),FIND("-",INDEX(Z$76:Z$107,MATCH(LEFT(Z256,11)&amp;"*",Z$76:Z$107,0)+2))),$A256))</f>
        <v>L061.24.07.S2-01</v>
      </c>
      <c r="AA258" s="406"/>
      <c r="AB258" s="407"/>
      <c r="AC258" s="276">
        <v>3</v>
      </c>
      <c r="AD258" s="277" t="s">
        <v>51</v>
      </c>
      <c r="AE258" s="278">
        <v>0</v>
      </c>
      <c r="AF258" s="279">
        <v>0</v>
      </c>
      <c r="AG258" s="279">
        <v>0</v>
      </c>
      <c r="AH258" s="280">
        <v>42</v>
      </c>
      <c r="AI258" s="275"/>
      <c r="AJ258" s="277" t="s">
        <v>52</v>
      </c>
      <c r="AK258" s="275">
        <v>33</v>
      </c>
      <c r="AL258" s="405" t="str">
        <f>IF(ISBLANK(AL256),"",CONCATENATE(LEFT(INDEX(AL$76:AL$107,MATCH(LEFT(AL256,11)&amp;"*",AL$76:AL$107,0)+2),FIND("-",INDEX(AL$76:AL$107,MATCH(LEFT(AL256,11)&amp;"*",AL$76:AL$107,0)+2))),$A256))</f>
        <v>L061.24.08.S2-01</v>
      </c>
      <c r="AM258" s="406"/>
      <c r="AN258" s="407"/>
      <c r="AO258" s="276">
        <v>3</v>
      </c>
      <c r="AP258" s="277" t="s">
        <v>51</v>
      </c>
      <c r="AQ258" s="278">
        <v>0</v>
      </c>
      <c r="AR258" s="279">
        <v>0</v>
      </c>
      <c r="AS258" s="279">
        <v>0</v>
      </c>
      <c r="AT258" s="280">
        <v>42</v>
      </c>
      <c r="AU258" s="275"/>
      <c r="AV258" s="277" t="s">
        <v>52</v>
      </c>
      <c r="AW258" s="275">
        <v>33</v>
      </c>
    </row>
    <row r="259" spans="1:49" s="49" customFormat="1" ht="21" customHeight="1" thickTop="1" x14ac:dyDescent="0.25">
      <c r="A259" s="396" t="s">
        <v>207</v>
      </c>
      <c r="B259" s="480" t="s">
        <v>221</v>
      </c>
      <c r="C259" s="481"/>
      <c r="D259" s="481"/>
      <c r="E259" s="481"/>
      <c r="F259" s="481"/>
      <c r="G259" s="481"/>
      <c r="H259" s="481"/>
      <c r="I259" s="481"/>
      <c r="J259" s="481"/>
      <c r="K259" s="481"/>
      <c r="L259" s="481"/>
      <c r="M259" s="482"/>
      <c r="N259" s="480" t="s">
        <v>222</v>
      </c>
      <c r="O259" s="481"/>
      <c r="P259" s="481"/>
      <c r="Q259" s="481"/>
      <c r="R259" s="481"/>
      <c r="S259" s="481"/>
      <c r="T259" s="481"/>
      <c r="U259" s="481"/>
      <c r="V259" s="481"/>
      <c r="W259" s="481"/>
      <c r="X259" s="481"/>
      <c r="Y259" s="482"/>
      <c r="Z259" s="455" t="s">
        <v>223</v>
      </c>
      <c r="AA259" s="456"/>
      <c r="AB259" s="456"/>
      <c r="AC259" s="456"/>
      <c r="AD259" s="456"/>
      <c r="AE259" s="456"/>
      <c r="AF259" s="456"/>
      <c r="AG259" s="456"/>
      <c r="AH259" s="456"/>
      <c r="AI259" s="456"/>
      <c r="AJ259" s="456"/>
      <c r="AK259" s="457"/>
      <c r="AL259" s="455" t="s">
        <v>224</v>
      </c>
      <c r="AM259" s="456"/>
      <c r="AN259" s="456"/>
      <c r="AO259" s="456"/>
      <c r="AP259" s="456"/>
      <c r="AQ259" s="456"/>
      <c r="AR259" s="456"/>
      <c r="AS259" s="456"/>
      <c r="AT259" s="456"/>
      <c r="AU259" s="456"/>
      <c r="AV259" s="456"/>
      <c r="AW259" s="457"/>
    </row>
    <row r="260" spans="1:49" s="49" customFormat="1" ht="21" customHeight="1" x14ac:dyDescent="0.25">
      <c r="A260" s="397"/>
      <c r="B260" s="483"/>
      <c r="C260" s="484"/>
      <c r="D260" s="484"/>
      <c r="E260" s="484"/>
      <c r="F260" s="484"/>
      <c r="G260" s="484"/>
      <c r="H260" s="484"/>
      <c r="I260" s="484"/>
      <c r="J260" s="484"/>
      <c r="K260" s="484"/>
      <c r="L260" s="484"/>
      <c r="M260" s="485"/>
      <c r="N260" s="483"/>
      <c r="O260" s="484"/>
      <c r="P260" s="484"/>
      <c r="Q260" s="484"/>
      <c r="R260" s="484"/>
      <c r="S260" s="484"/>
      <c r="T260" s="484"/>
      <c r="U260" s="484"/>
      <c r="V260" s="484"/>
      <c r="W260" s="484"/>
      <c r="X260" s="484"/>
      <c r="Y260" s="485"/>
      <c r="Z260" s="458"/>
      <c r="AA260" s="459"/>
      <c r="AB260" s="459"/>
      <c r="AC260" s="459"/>
      <c r="AD260" s="459"/>
      <c r="AE260" s="459"/>
      <c r="AF260" s="459"/>
      <c r="AG260" s="459"/>
      <c r="AH260" s="459"/>
      <c r="AI260" s="459"/>
      <c r="AJ260" s="459"/>
      <c r="AK260" s="460"/>
      <c r="AL260" s="458"/>
      <c r="AM260" s="459"/>
      <c r="AN260" s="459"/>
      <c r="AO260" s="459"/>
      <c r="AP260" s="459"/>
      <c r="AQ260" s="459"/>
      <c r="AR260" s="459"/>
      <c r="AS260" s="459"/>
      <c r="AT260" s="459"/>
      <c r="AU260" s="459"/>
      <c r="AV260" s="459"/>
      <c r="AW260" s="460"/>
    </row>
    <row r="261" spans="1:49" s="49" customFormat="1" ht="21" customHeight="1" thickBot="1" x14ac:dyDescent="0.3">
      <c r="A261" s="398"/>
      <c r="B261" s="405" t="str">
        <f>IF(ISBLANK(B259),"",CONCATENATE(LEFT(INDEX(B$76:B$107,MATCH(LEFT(B259,11)&amp;"*",B$76:B$107,0)+2),FIND("-",INDEX(B$76:B$107,MATCH(LEFT(B259,11)&amp;"*",B$76:B$107,0)+2))),$A259))</f>
        <v>L061.24.05.C9-02</v>
      </c>
      <c r="C261" s="406"/>
      <c r="D261" s="407"/>
      <c r="E261" s="276">
        <v>2</v>
      </c>
      <c r="F261" s="277" t="s">
        <v>58</v>
      </c>
      <c r="G261" s="278">
        <v>14</v>
      </c>
      <c r="H261" s="279">
        <v>0</v>
      </c>
      <c r="I261" s="279">
        <v>0</v>
      </c>
      <c r="J261" s="280">
        <v>0</v>
      </c>
      <c r="K261" s="275"/>
      <c r="L261" s="277" t="s">
        <v>85</v>
      </c>
      <c r="M261" s="275">
        <v>36</v>
      </c>
      <c r="N261" s="405" t="str">
        <f>IF(ISBLANK(N259),"",CONCATENATE(LEFT(INDEX(N$76:N$107,MATCH(LEFT(N259,11)&amp;"*",N$76:N$107,0)+2),FIND("-",INDEX(N$76:N$107,MATCH(LEFT(N259,11)&amp;"*",N$76:N$107,0)+2))),$A259))</f>
        <v>L061.24.06.U8-02</v>
      </c>
      <c r="O261" s="406"/>
      <c r="P261" s="407"/>
      <c r="Q261" s="276">
        <v>3</v>
      </c>
      <c r="R261" s="277" t="s">
        <v>58</v>
      </c>
      <c r="S261" s="278">
        <v>28</v>
      </c>
      <c r="T261" s="279">
        <v>14</v>
      </c>
      <c r="U261" s="279">
        <v>0</v>
      </c>
      <c r="V261" s="280">
        <v>0</v>
      </c>
      <c r="W261" s="275"/>
      <c r="X261" s="277" t="s">
        <v>68</v>
      </c>
      <c r="Y261" s="275">
        <v>33</v>
      </c>
      <c r="Z261" s="405" t="str">
        <f>IF(ISBLANK(Z259),"",CONCATENATE(LEFT(INDEX(Z$76:Z$107,MATCH(LEFT(Z259,11)&amp;"*",Z$76:Z$107,0)+2),FIND("-",INDEX(Z$76:Z$107,MATCH(LEFT(Z259,11)&amp;"*",Z$76:Z$107,0)+2))),$A259))</f>
        <v>L061.24.07.S2-02</v>
      </c>
      <c r="AA261" s="406"/>
      <c r="AB261" s="407"/>
      <c r="AC261" s="276">
        <v>3</v>
      </c>
      <c r="AD261" s="277" t="s">
        <v>51</v>
      </c>
      <c r="AE261" s="278">
        <v>0</v>
      </c>
      <c r="AF261" s="279">
        <v>0</v>
      </c>
      <c r="AG261" s="279">
        <v>0</v>
      </c>
      <c r="AH261" s="280">
        <v>42</v>
      </c>
      <c r="AI261" s="275"/>
      <c r="AJ261" s="277" t="s">
        <v>52</v>
      </c>
      <c r="AK261" s="275">
        <v>33</v>
      </c>
      <c r="AL261" s="405" t="str">
        <f>IF(ISBLANK(AL259),"",CONCATENATE(LEFT(INDEX(AL$76:AL$107,MATCH(LEFT(AL259,11)&amp;"*",AL$76:AL$107,0)+2),FIND("-",INDEX(AL$76:AL$107,MATCH(LEFT(AL259,11)&amp;"*",AL$76:AL$107,0)+2))),$A259))</f>
        <v>L061.24.08.S2-02</v>
      </c>
      <c r="AM261" s="406"/>
      <c r="AN261" s="407"/>
      <c r="AO261" s="276">
        <v>3</v>
      </c>
      <c r="AP261" s="277" t="s">
        <v>51</v>
      </c>
      <c r="AQ261" s="278">
        <v>0</v>
      </c>
      <c r="AR261" s="279">
        <v>0</v>
      </c>
      <c r="AS261" s="279">
        <v>0</v>
      </c>
      <c r="AT261" s="280">
        <v>42</v>
      </c>
      <c r="AU261" s="275"/>
      <c r="AV261" s="277" t="s">
        <v>52</v>
      </c>
      <c r="AW261" s="275">
        <v>33</v>
      </c>
    </row>
    <row r="262" spans="1:49" s="49" customFormat="1" ht="21" customHeight="1" thickTop="1" x14ac:dyDescent="0.25">
      <c r="A262" s="396" t="s">
        <v>208</v>
      </c>
      <c r="B262" s="480"/>
      <c r="C262" s="481"/>
      <c r="D262" s="481"/>
      <c r="E262" s="481"/>
      <c r="F262" s="481"/>
      <c r="G262" s="481"/>
      <c r="H262" s="481"/>
      <c r="I262" s="481"/>
      <c r="J262" s="481"/>
      <c r="K262" s="481"/>
      <c r="L262" s="481"/>
      <c r="M262" s="482"/>
      <c r="N262" s="455"/>
      <c r="O262" s="456"/>
      <c r="P262" s="456"/>
      <c r="Q262" s="456"/>
      <c r="R262" s="456"/>
      <c r="S262" s="456"/>
      <c r="T262" s="456"/>
      <c r="U262" s="456"/>
      <c r="V262" s="456"/>
      <c r="W262" s="456"/>
      <c r="X262" s="456"/>
      <c r="Y262" s="457"/>
      <c r="Z262" s="455" t="s">
        <v>225</v>
      </c>
      <c r="AA262" s="456"/>
      <c r="AB262" s="456"/>
      <c r="AC262" s="456"/>
      <c r="AD262" s="456"/>
      <c r="AE262" s="456"/>
      <c r="AF262" s="456"/>
      <c r="AG262" s="456"/>
      <c r="AH262" s="456"/>
      <c r="AI262" s="456"/>
      <c r="AJ262" s="456"/>
      <c r="AK262" s="457"/>
      <c r="AL262" s="455" t="s">
        <v>226</v>
      </c>
      <c r="AM262" s="456"/>
      <c r="AN262" s="456"/>
      <c r="AO262" s="456"/>
      <c r="AP262" s="456"/>
      <c r="AQ262" s="456"/>
      <c r="AR262" s="456"/>
      <c r="AS262" s="456"/>
      <c r="AT262" s="456"/>
      <c r="AU262" s="456"/>
      <c r="AV262" s="456"/>
      <c r="AW262" s="457"/>
    </row>
    <row r="263" spans="1:49" s="49" customFormat="1" ht="21" customHeight="1" x14ac:dyDescent="0.25">
      <c r="A263" s="397"/>
      <c r="B263" s="483"/>
      <c r="C263" s="484"/>
      <c r="D263" s="484"/>
      <c r="E263" s="484"/>
      <c r="F263" s="484"/>
      <c r="G263" s="484"/>
      <c r="H263" s="484"/>
      <c r="I263" s="484"/>
      <c r="J263" s="484"/>
      <c r="K263" s="484"/>
      <c r="L263" s="484"/>
      <c r="M263" s="485"/>
      <c r="N263" s="458"/>
      <c r="O263" s="459"/>
      <c r="P263" s="459"/>
      <c r="Q263" s="459"/>
      <c r="R263" s="459"/>
      <c r="S263" s="459"/>
      <c r="T263" s="459"/>
      <c r="U263" s="459"/>
      <c r="V263" s="459"/>
      <c r="W263" s="459"/>
      <c r="X263" s="459"/>
      <c r="Y263" s="460"/>
      <c r="Z263" s="458"/>
      <c r="AA263" s="459"/>
      <c r="AB263" s="459"/>
      <c r="AC263" s="459"/>
      <c r="AD263" s="459"/>
      <c r="AE263" s="459"/>
      <c r="AF263" s="459"/>
      <c r="AG263" s="459"/>
      <c r="AH263" s="459"/>
      <c r="AI263" s="459"/>
      <c r="AJ263" s="459"/>
      <c r="AK263" s="460"/>
      <c r="AL263" s="458"/>
      <c r="AM263" s="459"/>
      <c r="AN263" s="459"/>
      <c r="AO263" s="459"/>
      <c r="AP263" s="459"/>
      <c r="AQ263" s="459"/>
      <c r="AR263" s="459"/>
      <c r="AS263" s="459"/>
      <c r="AT263" s="459"/>
      <c r="AU263" s="459"/>
      <c r="AV263" s="459"/>
      <c r="AW263" s="460"/>
    </row>
    <row r="264" spans="1:49" s="49" customFormat="1" ht="21" customHeight="1" thickBot="1" x14ac:dyDescent="0.3">
      <c r="A264" s="398"/>
      <c r="B264" s="405" t="str">
        <f>IF(ISBLANK(B262),"",CONCATENATE(LEFT(INDEX(B$76:B$107,MATCH(LEFT(B262,11)&amp;"*",B$76:B$107,0)+2),FIND("-",INDEX(B$76:B$107,MATCH(LEFT(B262,11)&amp;"*",B$76:B$107,0)+2))),$A262))</f>
        <v/>
      </c>
      <c r="C264" s="406"/>
      <c r="D264" s="407"/>
      <c r="E264" s="327"/>
      <c r="F264" s="328"/>
      <c r="G264" s="329"/>
      <c r="H264" s="330"/>
      <c r="I264" s="330"/>
      <c r="J264" s="331"/>
      <c r="K264" s="332"/>
      <c r="L264" s="328"/>
      <c r="M264" s="332"/>
      <c r="N264" s="405" t="str">
        <f>IF(ISBLANK(N262),"",CONCATENATE(LEFT(INDEX(N$76:N$107,MATCH(LEFT(N262,11)&amp;"*",N$76:N$107,0)+2),FIND("-",INDEX(N$76:N$107,MATCH(LEFT(N262,11)&amp;"*",N$76:N$107,0)+2))),$A262))</f>
        <v/>
      </c>
      <c r="O264" s="406"/>
      <c r="P264" s="407"/>
      <c r="Q264" s="327"/>
      <c r="R264" s="328"/>
      <c r="S264" s="329"/>
      <c r="T264" s="330"/>
      <c r="U264" s="330"/>
      <c r="V264" s="331"/>
      <c r="W264" s="332"/>
      <c r="X264" s="328"/>
      <c r="Y264" s="332"/>
      <c r="Z264" s="405" t="str">
        <f>IF(ISBLANK(Z262),"",CONCATENATE(LEFT(INDEX(Z$76:Z$107,MATCH(LEFT(Z262,11)&amp;"*",Z$76:Z$107,0)+2),FIND("-",INDEX(Z$76:Z$107,MATCH(LEFT(Z262,11)&amp;"*",Z$76:Z$107,0)+2))),$A262))</f>
        <v>L061.24.07.S8-03</v>
      </c>
      <c r="AA264" s="406"/>
      <c r="AB264" s="407"/>
      <c r="AC264" s="276">
        <v>2</v>
      </c>
      <c r="AD264" s="277" t="s">
        <v>58</v>
      </c>
      <c r="AE264" s="278">
        <v>28</v>
      </c>
      <c r="AF264" s="279">
        <v>0</v>
      </c>
      <c r="AG264" s="279">
        <v>0</v>
      </c>
      <c r="AH264" s="280">
        <v>0</v>
      </c>
      <c r="AI264" s="275"/>
      <c r="AJ264" s="277" t="s">
        <v>52</v>
      </c>
      <c r="AK264" s="275">
        <v>22</v>
      </c>
      <c r="AL264" s="405" t="str">
        <f>IF(ISBLANK(AL262),"",CONCATENATE(LEFT(INDEX(AL$76:AL$107,MATCH(LEFT(AL262,11)&amp;"*",AL$76:AL$107,0)+2),FIND("-",INDEX(AL$76:AL$107,MATCH(LEFT(AL262,11)&amp;"*",AL$76:AL$107,0)+2))),$A262))</f>
        <v>L061.24.08.S7-03</v>
      </c>
      <c r="AM264" s="406"/>
      <c r="AN264" s="407"/>
      <c r="AO264" s="276">
        <v>2</v>
      </c>
      <c r="AP264" s="277" t="s">
        <v>58</v>
      </c>
      <c r="AQ264" s="278">
        <v>28</v>
      </c>
      <c r="AR264" s="279">
        <v>0</v>
      </c>
      <c r="AS264" s="279">
        <v>0</v>
      </c>
      <c r="AT264" s="280">
        <v>0</v>
      </c>
      <c r="AU264" s="275"/>
      <c r="AV264" s="277" t="s">
        <v>52</v>
      </c>
      <c r="AW264" s="275">
        <v>22</v>
      </c>
    </row>
    <row r="265" spans="1:49" s="49" customFormat="1" ht="21" customHeight="1" thickTop="1" x14ac:dyDescent="0.25">
      <c r="A265" s="396" t="s">
        <v>209</v>
      </c>
      <c r="B265" s="480"/>
      <c r="C265" s="481"/>
      <c r="D265" s="481"/>
      <c r="E265" s="481"/>
      <c r="F265" s="481"/>
      <c r="G265" s="481"/>
      <c r="H265" s="481"/>
      <c r="I265" s="481"/>
      <c r="J265" s="481"/>
      <c r="K265" s="481"/>
      <c r="L265" s="481"/>
      <c r="M265" s="482"/>
      <c r="N265" s="455"/>
      <c r="O265" s="456"/>
      <c r="P265" s="456"/>
      <c r="Q265" s="456"/>
      <c r="R265" s="456"/>
      <c r="S265" s="456"/>
      <c r="T265" s="456"/>
      <c r="U265" s="456"/>
      <c r="V265" s="456"/>
      <c r="W265" s="456"/>
      <c r="X265" s="456"/>
      <c r="Y265" s="457"/>
      <c r="Z265" s="455" t="s">
        <v>227</v>
      </c>
      <c r="AA265" s="456"/>
      <c r="AB265" s="456"/>
      <c r="AC265" s="456"/>
      <c r="AD265" s="456"/>
      <c r="AE265" s="456"/>
      <c r="AF265" s="456"/>
      <c r="AG265" s="456"/>
      <c r="AH265" s="456"/>
      <c r="AI265" s="456"/>
      <c r="AJ265" s="456"/>
      <c r="AK265" s="457"/>
      <c r="AL265" s="455" t="s">
        <v>228</v>
      </c>
      <c r="AM265" s="456"/>
      <c r="AN265" s="456"/>
      <c r="AO265" s="456"/>
      <c r="AP265" s="456"/>
      <c r="AQ265" s="456"/>
      <c r="AR265" s="456"/>
      <c r="AS265" s="456"/>
      <c r="AT265" s="456"/>
      <c r="AU265" s="456"/>
      <c r="AV265" s="456"/>
      <c r="AW265" s="457"/>
    </row>
    <row r="266" spans="1:49" s="49" customFormat="1" ht="21" customHeight="1" x14ac:dyDescent="0.25">
      <c r="A266" s="397"/>
      <c r="B266" s="483"/>
      <c r="C266" s="484"/>
      <c r="D266" s="484"/>
      <c r="E266" s="484"/>
      <c r="F266" s="484"/>
      <c r="G266" s="484"/>
      <c r="H266" s="484"/>
      <c r="I266" s="484"/>
      <c r="J266" s="484"/>
      <c r="K266" s="484"/>
      <c r="L266" s="484"/>
      <c r="M266" s="485"/>
      <c r="N266" s="458"/>
      <c r="O266" s="459"/>
      <c r="P266" s="459"/>
      <c r="Q266" s="459"/>
      <c r="R266" s="459"/>
      <c r="S266" s="459"/>
      <c r="T266" s="459"/>
      <c r="U266" s="459"/>
      <c r="V266" s="459"/>
      <c r="W266" s="459"/>
      <c r="X266" s="459"/>
      <c r="Y266" s="460"/>
      <c r="Z266" s="458"/>
      <c r="AA266" s="459"/>
      <c r="AB266" s="459"/>
      <c r="AC266" s="459"/>
      <c r="AD266" s="459"/>
      <c r="AE266" s="459"/>
      <c r="AF266" s="459"/>
      <c r="AG266" s="459"/>
      <c r="AH266" s="459"/>
      <c r="AI266" s="459"/>
      <c r="AJ266" s="459"/>
      <c r="AK266" s="460"/>
      <c r="AL266" s="458"/>
      <c r="AM266" s="459"/>
      <c r="AN266" s="459"/>
      <c r="AO266" s="459"/>
      <c r="AP266" s="459"/>
      <c r="AQ266" s="459"/>
      <c r="AR266" s="459"/>
      <c r="AS266" s="459"/>
      <c r="AT266" s="459"/>
      <c r="AU266" s="459"/>
      <c r="AV266" s="459"/>
      <c r="AW266" s="460"/>
    </row>
    <row r="267" spans="1:49" s="49" customFormat="1" ht="21" customHeight="1" thickBot="1" x14ac:dyDescent="0.3">
      <c r="A267" s="398"/>
      <c r="B267" s="405" t="str">
        <f>IF(ISBLANK(B265),"",CONCATENATE(LEFT(INDEX(B$76:B$107,MATCH(LEFT(B265,11)&amp;"*",B$76:B$107,0)+2),FIND("-",INDEX(B$76:B$107,MATCH(LEFT(B265,11)&amp;"*",B$76:B$107,0)+2))),$A265))</f>
        <v/>
      </c>
      <c r="C267" s="406"/>
      <c r="D267" s="407"/>
      <c r="E267" s="327"/>
      <c r="F267" s="328"/>
      <c r="G267" s="329"/>
      <c r="H267" s="330"/>
      <c r="I267" s="330"/>
      <c r="J267" s="331"/>
      <c r="K267" s="332"/>
      <c r="L267" s="328"/>
      <c r="M267" s="332"/>
      <c r="N267" s="405" t="str">
        <f>IF(ISBLANK(N265),"",CONCATENATE(LEFT(INDEX(N$76:N$107,MATCH(LEFT(N265,11)&amp;"*",N$76:N$107,0)+2),FIND("-",INDEX(N$76:N$107,MATCH(LEFT(N265,11)&amp;"*",N$76:N$107,0)+2))),$A265))</f>
        <v/>
      </c>
      <c r="O267" s="406"/>
      <c r="P267" s="407"/>
      <c r="Q267" s="327"/>
      <c r="R267" s="328"/>
      <c r="S267" s="329"/>
      <c r="T267" s="330"/>
      <c r="U267" s="330"/>
      <c r="V267" s="331"/>
      <c r="W267" s="332"/>
      <c r="X267" s="328"/>
      <c r="Y267" s="332"/>
      <c r="Z267" s="405" t="str">
        <f>IF(ISBLANK(Z265),"",CONCATENATE(LEFT(INDEX(Z$76:Z$107,MATCH(LEFT(Z265,11)&amp;"*",Z$76:Z$107,0)+2),FIND("-",INDEX(Z$76:Z$107,MATCH(LEFT(Z265,11)&amp;"*",Z$76:Z$107,0)+2))),$A265))</f>
        <v>L061.24.07.S8-04</v>
      </c>
      <c r="AA267" s="406"/>
      <c r="AB267" s="407"/>
      <c r="AC267" s="276">
        <v>2</v>
      </c>
      <c r="AD267" s="277" t="s">
        <v>58</v>
      </c>
      <c r="AE267" s="278">
        <v>28</v>
      </c>
      <c r="AF267" s="279">
        <v>0</v>
      </c>
      <c r="AG267" s="279">
        <v>0</v>
      </c>
      <c r="AH267" s="280">
        <v>0</v>
      </c>
      <c r="AI267" s="275"/>
      <c r="AJ267" s="277" t="s">
        <v>52</v>
      </c>
      <c r="AK267" s="275">
        <v>22</v>
      </c>
      <c r="AL267" s="405" t="str">
        <f>IF(ISBLANK(AL265),"",CONCATENATE(LEFT(INDEX(AL$76:AL$107,MATCH(LEFT(AL265,11)&amp;"*",AL$76:AL$107,0)+2),FIND("-",INDEX(AL$76:AL$107,MATCH(LEFT(AL265,11)&amp;"*",AL$76:AL$107,0)+2))),$A265))</f>
        <v>L061.24.08.S7-04</v>
      </c>
      <c r="AM267" s="406"/>
      <c r="AN267" s="407"/>
      <c r="AO267" s="276">
        <v>2</v>
      </c>
      <c r="AP267" s="277" t="s">
        <v>58</v>
      </c>
      <c r="AQ267" s="278">
        <v>28</v>
      </c>
      <c r="AR267" s="279">
        <v>0</v>
      </c>
      <c r="AS267" s="279">
        <v>0</v>
      </c>
      <c r="AT267" s="280">
        <v>0</v>
      </c>
      <c r="AU267" s="275"/>
      <c r="AV267" s="277" t="s">
        <v>52</v>
      </c>
      <c r="AW267" s="275">
        <v>22</v>
      </c>
    </row>
    <row r="268" spans="1:49" s="49" customFormat="1" ht="21" customHeight="1" thickTop="1" x14ac:dyDescent="0.25">
      <c r="A268" s="396" t="s">
        <v>210</v>
      </c>
      <c r="B268" s="480"/>
      <c r="C268" s="481"/>
      <c r="D268" s="481"/>
      <c r="E268" s="481"/>
      <c r="F268" s="481"/>
      <c r="G268" s="481"/>
      <c r="H268" s="481"/>
      <c r="I268" s="481"/>
      <c r="J268" s="481"/>
      <c r="K268" s="481"/>
      <c r="L268" s="481"/>
      <c r="M268" s="482"/>
      <c r="N268" s="455"/>
      <c r="O268" s="456"/>
      <c r="P268" s="456"/>
      <c r="Q268" s="456"/>
      <c r="R268" s="456"/>
      <c r="S268" s="456"/>
      <c r="T268" s="456"/>
      <c r="U268" s="456"/>
      <c r="V268" s="456"/>
      <c r="W268" s="456"/>
      <c r="X268" s="456"/>
      <c r="Y268" s="457"/>
      <c r="Z268" s="455" t="s">
        <v>229</v>
      </c>
      <c r="AA268" s="456"/>
      <c r="AB268" s="456"/>
      <c r="AC268" s="456"/>
      <c r="AD268" s="456"/>
      <c r="AE268" s="456"/>
      <c r="AF268" s="456"/>
      <c r="AG268" s="456"/>
      <c r="AH268" s="456"/>
      <c r="AI268" s="456"/>
      <c r="AJ268" s="456"/>
      <c r="AK268" s="457"/>
      <c r="AL268" s="455" t="s">
        <v>230</v>
      </c>
      <c r="AM268" s="456"/>
      <c r="AN268" s="456"/>
      <c r="AO268" s="456"/>
      <c r="AP268" s="456"/>
      <c r="AQ268" s="456"/>
      <c r="AR268" s="456"/>
      <c r="AS268" s="456"/>
      <c r="AT268" s="456"/>
      <c r="AU268" s="456"/>
      <c r="AV268" s="456"/>
      <c r="AW268" s="457"/>
    </row>
    <row r="269" spans="1:49" s="49" customFormat="1" ht="21" customHeight="1" x14ac:dyDescent="0.25">
      <c r="A269" s="397"/>
      <c r="B269" s="483"/>
      <c r="C269" s="484"/>
      <c r="D269" s="484"/>
      <c r="E269" s="484"/>
      <c r="F269" s="484"/>
      <c r="G269" s="484"/>
      <c r="H269" s="484"/>
      <c r="I269" s="484"/>
      <c r="J269" s="484"/>
      <c r="K269" s="484"/>
      <c r="L269" s="484"/>
      <c r="M269" s="485"/>
      <c r="N269" s="458"/>
      <c r="O269" s="459"/>
      <c r="P269" s="459"/>
      <c r="Q269" s="459"/>
      <c r="R269" s="459"/>
      <c r="S269" s="459"/>
      <c r="T269" s="459"/>
      <c r="U269" s="459"/>
      <c r="V269" s="459"/>
      <c r="W269" s="459"/>
      <c r="X269" s="459"/>
      <c r="Y269" s="460"/>
      <c r="Z269" s="458"/>
      <c r="AA269" s="459"/>
      <c r="AB269" s="459"/>
      <c r="AC269" s="459"/>
      <c r="AD269" s="459"/>
      <c r="AE269" s="459"/>
      <c r="AF269" s="459"/>
      <c r="AG269" s="459"/>
      <c r="AH269" s="459"/>
      <c r="AI269" s="459"/>
      <c r="AJ269" s="459"/>
      <c r="AK269" s="460"/>
      <c r="AL269" s="458"/>
      <c r="AM269" s="459"/>
      <c r="AN269" s="459"/>
      <c r="AO269" s="459"/>
      <c r="AP269" s="459"/>
      <c r="AQ269" s="459"/>
      <c r="AR269" s="459"/>
      <c r="AS269" s="459"/>
      <c r="AT269" s="459"/>
      <c r="AU269" s="459"/>
      <c r="AV269" s="459"/>
      <c r="AW269" s="460"/>
    </row>
    <row r="270" spans="1:49" s="49" customFormat="1" ht="21" customHeight="1" thickBot="1" x14ac:dyDescent="0.3">
      <c r="A270" s="398"/>
      <c r="B270" s="405" t="str">
        <f>IF(ISBLANK(B268),"",CONCATENATE(LEFT(INDEX(B$76:B$107,MATCH(LEFT(B268,11)&amp;"*",B$76:B$107,0)+2),FIND("-",INDEX(B$76:B$107,MATCH(LEFT(B268,11)&amp;"*",B$76:B$107,0)+2))),$A268))</f>
        <v/>
      </c>
      <c r="C270" s="406"/>
      <c r="D270" s="407"/>
      <c r="E270" s="327"/>
      <c r="F270" s="328"/>
      <c r="G270" s="329"/>
      <c r="H270" s="330"/>
      <c r="I270" s="330"/>
      <c r="J270" s="331"/>
      <c r="K270" s="332"/>
      <c r="L270" s="328"/>
      <c r="M270" s="332"/>
      <c r="N270" s="405" t="str">
        <f>IF(ISBLANK(N268),"",CONCATENATE(LEFT(INDEX(N$76:N$107,MATCH(LEFT(N268,11)&amp;"*",N$76:N$107,0)+2),FIND("-",INDEX(N$76:N$107,MATCH(LEFT(N268,11)&amp;"*",N$76:N$107,0)+2))),$A268))</f>
        <v/>
      </c>
      <c r="O270" s="406"/>
      <c r="P270" s="407"/>
      <c r="Q270" s="327"/>
      <c r="R270" s="328"/>
      <c r="S270" s="329"/>
      <c r="T270" s="330"/>
      <c r="U270" s="330"/>
      <c r="V270" s="331"/>
      <c r="W270" s="332"/>
      <c r="X270" s="328"/>
      <c r="Y270" s="332"/>
      <c r="Z270" s="405" t="str">
        <f>IF(ISBLANK(Z268),"",CONCATENATE(LEFT(INDEX(Z$76:Z$107,MATCH(LEFT(Z268,11)&amp;"*",Z$76:Z$107,0)+2),FIND("-",INDEX(Z$76:Z$107,MATCH(LEFT(Z268,11)&amp;"*",Z$76:Z$107,0)+2))),$A268))</f>
        <v>L061.24.07.S9-05</v>
      </c>
      <c r="AA270" s="406"/>
      <c r="AB270" s="407"/>
      <c r="AC270" s="276">
        <v>3</v>
      </c>
      <c r="AD270" s="277" t="s">
        <v>58</v>
      </c>
      <c r="AE270" s="278">
        <v>28</v>
      </c>
      <c r="AF270" s="279">
        <v>14</v>
      </c>
      <c r="AG270" s="279">
        <v>0</v>
      </c>
      <c r="AH270" s="340">
        <v>0</v>
      </c>
      <c r="AI270" s="341"/>
      <c r="AJ270" s="277" t="s">
        <v>52</v>
      </c>
      <c r="AK270" s="275">
        <v>33</v>
      </c>
      <c r="AL270" s="405" t="str">
        <f>IF(ISBLANK(AL268),"",CONCATENATE(LEFT(INDEX(AL$76:AL$107,MATCH(LEFT(AL268,11)&amp;"*",AL$76:AL$107,0)+2),FIND("-",INDEX(AL$76:AL$107,MATCH(LEFT(AL268,11)&amp;"*",AL$76:AL$107,0)+2))),$A268))</f>
        <v>L061.24.08.C8-05</v>
      </c>
      <c r="AM270" s="406"/>
      <c r="AN270" s="407"/>
      <c r="AO270" s="276">
        <v>3</v>
      </c>
      <c r="AP270" s="277" t="s">
        <v>58</v>
      </c>
      <c r="AQ270" s="278">
        <v>28</v>
      </c>
      <c r="AR270" s="279">
        <v>14</v>
      </c>
      <c r="AS270" s="279">
        <v>0</v>
      </c>
      <c r="AT270" s="340">
        <v>0</v>
      </c>
      <c r="AU270" s="341"/>
      <c r="AV270" s="277" t="s">
        <v>85</v>
      </c>
      <c r="AW270" s="275">
        <v>33</v>
      </c>
    </row>
    <row r="271" spans="1:49" s="49" customFormat="1" ht="21" customHeight="1" thickTop="1" x14ac:dyDescent="0.25">
      <c r="A271" s="396" t="s">
        <v>211</v>
      </c>
      <c r="B271" s="480"/>
      <c r="C271" s="481"/>
      <c r="D271" s="481"/>
      <c r="E271" s="481"/>
      <c r="F271" s="481"/>
      <c r="G271" s="481"/>
      <c r="H271" s="481"/>
      <c r="I271" s="481"/>
      <c r="J271" s="481"/>
      <c r="K271" s="481"/>
      <c r="L271" s="481"/>
      <c r="M271" s="482"/>
      <c r="N271" s="455"/>
      <c r="O271" s="456"/>
      <c r="P271" s="456"/>
      <c r="Q271" s="456"/>
      <c r="R271" s="456"/>
      <c r="S271" s="456"/>
      <c r="T271" s="456"/>
      <c r="U271" s="456"/>
      <c r="V271" s="456"/>
      <c r="W271" s="456"/>
      <c r="X271" s="456"/>
      <c r="Y271" s="457"/>
      <c r="Z271" s="455" t="s">
        <v>231</v>
      </c>
      <c r="AA271" s="456"/>
      <c r="AB271" s="456"/>
      <c r="AC271" s="456"/>
      <c r="AD271" s="456"/>
      <c r="AE271" s="456"/>
      <c r="AF271" s="456"/>
      <c r="AG271" s="456"/>
      <c r="AH271" s="456"/>
      <c r="AI271" s="456"/>
      <c r="AJ271" s="456"/>
      <c r="AK271" s="457"/>
      <c r="AL271" s="455" t="s">
        <v>232</v>
      </c>
      <c r="AM271" s="456"/>
      <c r="AN271" s="456"/>
      <c r="AO271" s="456"/>
      <c r="AP271" s="456"/>
      <c r="AQ271" s="456"/>
      <c r="AR271" s="456"/>
      <c r="AS271" s="456"/>
      <c r="AT271" s="456"/>
      <c r="AU271" s="456"/>
      <c r="AV271" s="456"/>
      <c r="AW271" s="457"/>
    </row>
    <row r="272" spans="1:49" s="49" customFormat="1" ht="21" customHeight="1" x14ac:dyDescent="0.25">
      <c r="A272" s="397"/>
      <c r="B272" s="483"/>
      <c r="C272" s="484"/>
      <c r="D272" s="484"/>
      <c r="E272" s="484"/>
      <c r="F272" s="484"/>
      <c r="G272" s="484"/>
      <c r="H272" s="484"/>
      <c r="I272" s="484"/>
      <c r="J272" s="484"/>
      <c r="K272" s="484"/>
      <c r="L272" s="484"/>
      <c r="M272" s="485"/>
      <c r="N272" s="458"/>
      <c r="O272" s="459"/>
      <c r="P272" s="459"/>
      <c r="Q272" s="459"/>
      <c r="R272" s="459"/>
      <c r="S272" s="459"/>
      <c r="T272" s="459"/>
      <c r="U272" s="459"/>
      <c r="V272" s="459"/>
      <c r="W272" s="459"/>
      <c r="X272" s="459"/>
      <c r="Y272" s="460"/>
      <c r="Z272" s="458"/>
      <c r="AA272" s="459"/>
      <c r="AB272" s="459"/>
      <c r="AC272" s="459"/>
      <c r="AD272" s="459"/>
      <c r="AE272" s="459"/>
      <c r="AF272" s="459"/>
      <c r="AG272" s="459"/>
      <c r="AH272" s="459"/>
      <c r="AI272" s="459"/>
      <c r="AJ272" s="459"/>
      <c r="AK272" s="460"/>
      <c r="AL272" s="458"/>
      <c r="AM272" s="459"/>
      <c r="AN272" s="459"/>
      <c r="AO272" s="459"/>
      <c r="AP272" s="459"/>
      <c r="AQ272" s="459"/>
      <c r="AR272" s="459"/>
      <c r="AS272" s="459"/>
      <c r="AT272" s="459"/>
      <c r="AU272" s="459"/>
      <c r="AV272" s="459"/>
      <c r="AW272" s="460"/>
    </row>
    <row r="273" spans="1:49" s="49" customFormat="1" ht="21" customHeight="1" thickBot="1" x14ac:dyDescent="0.3">
      <c r="A273" s="398"/>
      <c r="B273" s="405" t="str">
        <f>IF(ISBLANK(B271),"",CONCATENATE(LEFT(INDEX(B$76:B$107,MATCH(LEFT(B271,11)&amp;"*",B$76:B$107,0)+2),FIND("-",INDEX(B$76:B$107,MATCH(LEFT(B271,11)&amp;"*",B$76:B$107,0)+2))),$A271))</f>
        <v/>
      </c>
      <c r="C273" s="406"/>
      <c r="D273" s="407"/>
      <c r="E273" s="160"/>
      <c r="F273" s="170"/>
      <c r="G273" s="162"/>
      <c r="H273" s="163"/>
      <c r="I273" s="163"/>
      <c r="J273" s="164"/>
      <c r="K273" s="165"/>
      <c r="L273" s="165"/>
      <c r="M273" s="165"/>
      <c r="N273" s="405" t="str">
        <f>IF(ISBLANK(N271),"",CONCATENATE(LEFT(INDEX(N$76:N$107,MATCH(LEFT(N271,11)&amp;"*",N$76:N$107,0)+2),FIND("-",INDEX(N$76:N$107,MATCH(LEFT(N271,11)&amp;"*",N$76:N$107,0)+2))),$A271))</f>
        <v/>
      </c>
      <c r="O273" s="406"/>
      <c r="P273" s="407"/>
      <c r="Q273" s="327"/>
      <c r="R273" s="328"/>
      <c r="S273" s="329"/>
      <c r="T273" s="330"/>
      <c r="U273" s="330"/>
      <c r="V273" s="331"/>
      <c r="W273" s="332"/>
      <c r="X273" s="328"/>
      <c r="Y273" s="332"/>
      <c r="Z273" s="405" t="str">
        <f>IF(ISBLANK(Z271),"",CONCATENATE(LEFT(INDEX(Z$76:Z$107,MATCH(LEFT(Z271,11)&amp;"*",Z$76:Z$107,0)+2),FIND("-",INDEX(Z$76:Z$107,MATCH(LEFT(Z271,11)&amp;"*",Z$76:Z$107,0)+2))),$A271))</f>
        <v>L061.24.07.S9-06</v>
      </c>
      <c r="AA273" s="406"/>
      <c r="AB273" s="407"/>
      <c r="AC273" s="276">
        <v>3</v>
      </c>
      <c r="AD273" s="277" t="s">
        <v>58</v>
      </c>
      <c r="AE273" s="278">
        <v>28</v>
      </c>
      <c r="AF273" s="279">
        <v>14</v>
      </c>
      <c r="AG273" s="279">
        <v>0</v>
      </c>
      <c r="AH273" s="340">
        <v>0</v>
      </c>
      <c r="AI273" s="341"/>
      <c r="AJ273" s="277" t="s">
        <v>52</v>
      </c>
      <c r="AK273" s="275">
        <v>33</v>
      </c>
      <c r="AL273" s="405" t="str">
        <f>IF(ISBLANK(AL271),"",CONCATENATE(LEFT(INDEX(AL$76:AL$107,MATCH(LEFT(AL271,11)&amp;"*",AL$76:AL$107,0)+2),FIND("-",INDEX(AL$76:AL$107,MATCH(LEFT(AL271,11)&amp;"*",AL$76:AL$107,0)+2))),$A271))</f>
        <v>L061.24.08.C8-06</v>
      </c>
      <c r="AM273" s="406"/>
      <c r="AN273" s="407"/>
      <c r="AO273" s="276">
        <v>3</v>
      </c>
      <c r="AP273" s="277" t="s">
        <v>58</v>
      </c>
      <c r="AQ273" s="278">
        <v>28</v>
      </c>
      <c r="AR273" s="279">
        <v>14</v>
      </c>
      <c r="AS273" s="279">
        <v>0</v>
      </c>
      <c r="AT273" s="340">
        <v>0</v>
      </c>
      <c r="AU273" s="341"/>
      <c r="AV273" s="277" t="s">
        <v>85</v>
      </c>
      <c r="AW273" s="275">
        <v>33</v>
      </c>
    </row>
    <row r="274" spans="1:49" s="49" customFormat="1" ht="21" customHeight="1" thickTop="1" x14ac:dyDescent="0.25">
      <c r="A274" s="396" t="s">
        <v>212</v>
      </c>
      <c r="B274" s="480"/>
      <c r="C274" s="481"/>
      <c r="D274" s="481"/>
      <c r="E274" s="481"/>
      <c r="F274" s="481"/>
      <c r="G274" s="481"/>
      <c r="H274" s="481"/>
      <c r="I274" s="481"/>
      <c r="J274" s="481"/>
      <c r="K274" s="481"/>
      <c r="L274" s="481"/>
      <c r="M274" s="482"/>
      <c r="N274" s="455"/>
      <c r="O274" s="456"/>
      <c r="P274" s="456"/>
      <c r="Q274" s="456"/>
      <c r="R274" s="456"/>
      <c r="S274" s="456"/>
      <c r="T274" s="456"/>
      <c r="U274" s="456"/>
      <c r="V274" s="456"/>
      <c r="W274" s="456"/>
      <c r="X274" s="456"/>
      <c r="Y274" s="457"/>
      <c r="Z274" s="455"/>
      <c r="AA274" s="456"/>
      <c r="AB274" s="456"/>
      <c r="AC274" s="456"/>
      <c r="AD274" s="456"/>
      <c r="AE274" s="456"/>
      <c r="AF274" s="456"/>
      <c r="AG274" s="456"/>
      <c r="AH274" s="456"/>
      <c r="AI274" s="456"/>
      <c r="AJ274" s="456"/>
      <c r="AK274" s="457"/>
      <c r="AL274" s="455"/>
      <c r="AM274" s="456"/>
      <c r="AN274" s="456"/>
      <c r="AO274" s="456"/>
      <c r="AP274" s="456"/>
      <c r="AQ274" s="456"/>
      <c r="AR274" s="456"/>
      <c r="AS274" s="456"/>
      <c r="AT274" s="456"/>
      <c r="AU274" s="456"/>
      <c r="AV274" s="456"/>
      <c r="AW274" s="457"/>
    </row>
    <row r="275" spans="1:49" s="49" customFormat="1" ht="21" customHeight="1" x14ac:dyDescent="0.25">
      <c r="A275" s="397"/>
      <c r="B275" s="483"/>
      <c r="C275" s="484"/>
      <c r="D275" s="484"/>
      <c r="E275" s="484"/>
      <c r="F275" s="484"/>
      <c r="G275" s="484"/>
      <c r="H275" s="484"/>
      <c r="I275" s="484"/>
      <c r="J275" s="484"/>
      <c r="K275" s="484"/>
      <c r="L275" s="484"/>
      <c r="M275" s="485"/>
      <c r="N275" s="458"/>
      <c r="O275" s="459"/>
      <c r="P275" s="459"/>
      <c r="Q275" s="459"/>
      <c r="R275" s="459"/>
      <c r="S275" s="459"/>
      <c r="T275" s="459"/>
      <c r="U275" s="459"/>
      <c r="V275" s="459"/>
      <c r="W275" s="459"/>
      <c r="X275" s="459"/>
      <c r="Y275" s="460"/>
      <c r="Z275" s="458"/>
      <c r="AA275" s="459"/>
      <c r="AB275" s="459"/>
      <c r="AC275" s="459"/>
      <c r="AD275" s="459"/>
      <c r="AE275" s="459"/>
      <c r="AF275" s="459"/>
      <c r="AG275" s="459"/>
      <c r="AH275" s="459"/>
      <c r="AI275" s="459"/>
      <c r="AJ275" s="459"/>
      <c r="AK275" s="460"/>
      <c r="AL275" s="458"/>
      <c r="AM275" s="459"/>
      <c r="AN275" s="459"/>
      <c r="AO275" s="459"/>
      <c r="AP275" s="459"/>
      <c r="AQ275" s="459"/>
      <c r="AR275" s="459"/>
      <c r="AS275" s="459"/>
      <c r="AT275" s="459"/>
      <c r="AU275" s="459"/>
      <c r="AV275" s="459"/>
      <c r="AW275" s="460"/>
    </row>
    <row r="276" spans="1:49" s="49" customFormat="1" ht="21" customHeight="1" thickBot="1" x14ac:dyDescent="0.3">
      <c r="A276" s="398"/>
      <c r="B276" s="405" t="str">
        <f>IF(ISBLANK(B274),"",CONCATENATE(LEFT(INDEX(B$76:B$107,MATCH(LEFT(B274,11)&amp;"*",B$76:B$107,0)+2),FIND("-",INDEX(B$76:B$107,MATCH(LEFT(B274,11)&amp;"*",B$76:B$107,0)+2))),$A274))</f>
        <v/>
      </c>
      <c r="C276" s="406"/>
      <c r="D276" s="407"/>
      <c r="E276" s="160"/>
      <c r="F276" s="170"/>
      <c r="G276" s="162"/>
      <c r="H276" s="163"/>
      <c r="I276" s="163"/>
      <c r="J276" s="164"/>
      <c r="K276" s="165"/>
      <c r="L276" s="165"/>
      <c r="M276" s="165"/>
      <c r="N276" s="405" t="str">
        <f>IF(ISBLANK(N274),"",CONCATENATE(LEFT(INDEX(N$76:N$107,MATCH(LEFT(N274,11)&amp;"*",N$76:N$107,0)+2),FIND("-",INDEX(N$76:N$107,MATCH(LEFT(N274,11)&amp;"*",N$76:N$107,0)+2))),$A274))</f>
        <v/>
      </c>
      <c r="O276" s="406"/>
      <c r="P276" s="407"/>
      <c r="Q276" s="327"/>
      <c r="R276" s="328"/>
      <c r="S276" s="329"/>
      <c r="T276" s="330"/>
      <c r="U276" s="330"/>
      <c r="V276" s="331"/>
      <c r="W276" s="332"/>
      <c r="X276" s="328"/>
      <c r="Y276" s="332"/>
      <c r="Z276" s="405" t="str">
        <f>IF(ISBLANK(Z274),"",CONCATENATE(LEFT(INDEX(Z$76:Z$107,MATCH(LEFT(Z274,11)&amp;"*",Z$76:Z$107,0)+2),FIND("-",INDEX(Z$76:Z$107,MATCH(LEFT(Z274,11)&amp;"*",Z$76:Z$107,0)+2))),$A274))</f>
        <v/>
      </c>
      <c r="AA276" s="406"/>
      <c r="AB276" s="407"/>
      <c r="AC276" s="327"/>
      <c r="AD276" s="328"/>
      <c r="AE276" s="329"/>
      <c r="AF276" s="330"/>
      <c r="AG276" s="330"/>
      <c r="AH276" s="331"/>
      <c r="AI276" s="332"/>
      <c r="AJ276" s="328"/>
      <c r="AK276" s="332"/>
      <c r="AL276" s="405" t="str">
        <f>IF(ISBLANK(AL274),"",CONCATENATE(LEFT(INDEX(AL$76:AL$107,MATCH(LEFT(AL274,11)&amp;"*",AL$76:AL$107,0)+2),FIND("-",INDEX(AL$76:AL$107,MATCH(LEFT(AL274,11)&amp;"*",AL$76:AL$107,0)+2))),$A274))</f>
        <v/>
      </c>
      <c r="AM276" s="406"/>
      <c r="AN276" s="407"/>
      <c r="AO276" s="327"/>
      <c r="AP276" s="328"/>
      <c r="AQ276" s="329"/>
      <c r="AR276" s="330"/>
      <c r="AS276" s="330"/>
      <c r="AT276" s="331"/>
      <c r="AU276" s="332"/>
      <c r="AV276" s="328"/>
      <c r="AW276" s="332"/>
    </row>
    <row r="277" spans="1:49" s="49" customFormat="1" ht="21" customHeight="1" thickTop="1" x14ac:dyDescent="0.25">
      <c r="A277" s="396" t="s">
        <v>213</v>
      </c>
      <c r="B277" s="480"/>
      <c r="C277" s="481"/>
      <c r="D277" s="481"/>
      <c r="E277" s="481"/>
      <c r="F277" s="481"/>
      <c r="G277" s="481"/>
      <c r="H277" s="481"/>
      <c r="I277" s="481"/>
      <c r="J277" s="481"/>
      <c r="K277" s="481"/>
      <c r="L277" s="481"/>
      <c r="M277" s="482"/>
      <c r="N277" s="455"/>
      <c r="O277" s="456"/>
      <c r="P277" s="456"/>
      <c r="Q277" s="456"/>
      <c r="R277" s="456"/>
      <c r="S277" s="456"/>
      <c r="T277" s="456"/>
      <c r="U277" s="456"/>
      <c r="V277" s="456"/>
      <c r="W277" s="456"/>
      <c r="X277" s="456"/>
      <c r="Y277" s="457"/>
      <c r="Z277" s="455"/>
      <c r="AA277" s="456"/>
      <c r="AB277" s="456"/>
      <c r="AC277" s="456"/>
      <c r="AD277" s="456"/>
      <c r="AE277" s="456"/>
      <c r="AF277" s="456"/>
      <c r="AG277" s="456"/>
      <c r="AH277" s="456"/>
      <c r="AI277" s="456"/>
      <c r="AJ277" s="456"/>
      <c r="AK277" s="457"/>
      <c r="AL277" s="455"/>
      <c r="AM277" s="456"/>
      <c r="AN277" s="456"/>
      <c r="AO277" s="456"/>
      <c r="AP277" s="456"/>
      <c r="AQ277" s="456"/>
      <c r="AR277" s="456"/>
      <c r="AS277" s="456"/>
      <c r="AT277" s="456"/>
      <c r="AU277" s="456"/>
      <c r="AV277" s="456"/>
      <c r="AW277" s="457"/>
    </row>
    <row r="278" spans="1:49" s="49" customFormat="1" ht="21" customHeight="1" x14ac:dyDescent="0.25">
      <c r="A278" s="397"/>
      <c r="B278" s="483"/>
      <c r="C278" s="484"/>
      <c r="D278" s="484"/>
      <c r="E278" s="484"/>
      <c r="F278" s="484"/>
      <c r="G278" s="484"/>
      <c r="H278" s="484"/>
      <c r="I278" s="484"/>
      <c r="J278" s="484"/>
      <c r="K278" s="484"/>
      <c r="L278" s="484"/>
      <c r="M278" s="485"/>
      <c r="N278" s="458"/>
      <c r="O278" s="459"/>
      <c r="P278" s="459"/>
      <c r="Q278" s="459"/>
      <c r="R278" s="459"/>
      <c r="S278" s="459"/>
      <c r="T278" s="459"/>
      <c r="U278" s="459"/>
      <c r="V278" s="459"/>
      <c r="W278" s="459"/>
      <c r="X278" s="459"/>
      <c r="Y278" s="460"/>
      <c r="Z278" s="458"/>
      <c r="AA278" s="459"/>
      <c r="AB278" s="459"/>
      <c r="AC278" s="459"/>
      <c r="AD278" s="459"/>
      <c r="AE278" s="459"/>
      <c r="AF278" s="459"/>
      <c r="AG278" s="459"/>
      <c r="AH278" s="459"/>
      <c r="AI278" s="459"/>
      <c r="AJ278" s="459"/>
      <c r="AK278" s="460"/>
      <c r="AL278" s="458"/>
      <c r="AM278" s="459"/>
      <c r="AN278" s="459"/>
      <c r="AO278" s="459"/>
      <c r="AP278" s="459"/>
      <c r="AQ278" s="459"/>
      <c r="AR278" s="459"/>
      <c r="AS278" s="459"/>
      <c r="AT278" s="459"/>
      <c r="AU278" s="459"/>
      <c r="AV278" s="459"/>
      <c r="AW278" s="460"/>
    </row>
    <row r="279" spans="1:49" s="49" customFormat="1" ht="21" customHeight="1" thickBot="1" x14ac:dyDescent="0.3">
      <c r="A279" s="398"/>
      <c r="B279" s="405" t="str">
        <f>IF(ISBLANK(B277),"",CONCATENATE(LEFT(INDEX(B$76:B$107,MATCH(LEFT(B277,11)&amp;"*",B$76:B$107,0)+2),FIND("-",INDEX(B$76:B$107,MATCH(LEFT(B277,11)&amp;"*",B$76:B$107,0)+2))),$A277))</f>
        <v/>
      </c>
      <c r="C279" s="406"/>
      <c r="D279" s="407"/>
      <c r="E279" s="160"/>
      <c r="F279" s="170"/>
      <c r="G279" s="162"/>
      <c r="H279" s="163"/>
      <c r="I279" s="163"/>
      <c r="J279" s="164"/>
      <c r="K279" s="165"/>
      <c r="L279" s="165"/>
      <c r="M279" s="165"/>
      <c r="N279" s="405" t="str">
        <f>IF(ISBLANK(N277),"",CONCATENATE(LEFT(INDEX(N$76:N$107,MATCH(LEFT(N277,11)&amp;"*",N$76:N$107,0)+2),FIND("-",INDEX(N$76:N$107,MATCH(LEFT(N277,11)&amp;"*",N$76:N$107,0)+2))),$A277))</f>
        <v/>
      </c>
      <c r="O279" s="406"/>
      <c r="P279" s="407"/>
      <c r="Q279" s="327"/>
      <c r="R279" s="328"/>
      <c r="S279" s="329"/>
      <c r="T279" s="330"/>
      <c r="U279" s="330"/>
      <c r="V279" s="331"/>
      <c r="W279" s="332"/>
      <c r="X279" s="328"/>
      <c r="Y279" s="332"/>
      <c r="Z279" s="405" t="str">
        <f>IF(ISBLANK(Z277),"",CONCATENATE(LEFT(INDEX(Z$76:Z$107,MATCH(LEFT(Z277,11)&amp;"*",Z$76:Z$107,0)+2),FIND("-",INDEX(Z$76:Z$107,MATCH(LEFT(Z277,11)&amp;"*",Z$76:Z$107,0)+2))),$A277))</f>
        <v/>
      </c>
      <c r="AA279" s="406"/>
      <c r="AB279" s="407"/>
      <c r="AC279" s="327"/>
      <c r="AD279" s="328"/>
      <c r="AE279" s="329"/>
      <c r="AF279" s="330"/>
      <c r="AG279" s="330"/>
      <c r="AH279" s="331"/>
      <c r="AI279" s="332"/>
      <c r="AJ279" s="328"/>
      <c r="AK279" s="332"/>
      <c r="AL279" s="405" t="str">
        <f>IF(ISBLANK(AL277),"",CONCATENATE(LEFT(INDEX(AL$76:AL$107,MATCH(LEFT(AL277,11)&amp;"*",AL$76:AL$107,0)+2),FIND("-",INDEX(AL$76:AL$107,MATCH(LEFT(AL277,11)&amp;"*",AL$76:AL$107,0)+2))),$A277))</f>
        <v/>
      </c>
      <c r="AM279" s="406"/>
      <c r="AN279" s="407"/>
      <c r="AO279" s="327"/>
      <c r="AP279" s="328"/>
      <c r="AQ279" s="329"/>
      <c r="AR279" s="330"/>
      <c r="AS279" s="330"/>
      <c r="AT279" s="331"/>
      <c r="AU279" s="332"/>
      <c r="AV279" s="328"/>
      <c r="AW279" s="332"/>
    </row>
    <row r="280" spans="1:49" s="49" customFormat="1" ht="21" customHeight="1" thickTop="1" x14ac:dyDescent="0.25">
      <c r="A280" s="396" t="s">
        <v>214</v>
      </c>
      <c r="B280" s="480"/>
      <c r="C280" s="481"/>
      <c r="D280" s="481"/>
      <c r="E280" s="481"/>
      <c r="F280" s="481"/>
      <c r="G280" s="481"/>
      <c r="H280" s="481"/>
      <c r="I280" s="481"/>
      <c r="J280" s="481"/>
      <c r="K280" s="481"/>
      <c r="L280" s="481"/>
      <c r="M280" s="482"/>
      <c r="N280" s="455"/>
      <c r="O280" s="456"/>
      <c r="P280" s="456"/>
      <c r="Q280" s="456"/>
      <c r="R280" s="456"/>
      <c r="S280" s="456"/>
      <c r="T280" s="456"/>
      <c r="U280" s="456"/>
      <c r="V280" s="456"/>
      <c r="W280" s="456"/>
      <c r="X280" s="456"/>
      <c r="Y280" s="457"/>
      <c r="Z280" s="455"/>
      <c r="AA280" s="456"/>
      <c r="AB280" s="456"/>
      <c r="AC280" s="456"/>
      <c r="AD280" s="456"/>
      <c r="AE280" s="456"/>
      <c r="AF280" s="456"/>
      <c r="AG280" s="456"/>
      <c r="AH280" s="456"/>
      <c r="AI280" s="456"/>
      <c r="AJ280" s="456"/>
      <c r="AK280" s="457"/>
      <c r="AL280" s="455"/>
      <c r="AM280" s="456"/>
      <c r="AN280" s="456"/>
      <c r="AO280" s="456"/>
      <c r="AP280" s="456"/>
      <c r="AQ280" s="456"/>
      <c r="AR280" s="456"/>
      <c r="AS280" s="456"/>
      <c r="AT280" s="456"/>
      <c r="AU280" s="456"/>
      <c r="AV280" s="456"/>
      <c r="AW280" s="457"/>
    </row>
    <row r="281" spans="1:49" s="49" customFormat="1" ht="21" customHeight="1" x14ac:dyDescent="0.25">
      <c r="A281" s="397"/>
      <c r="B281" s="483"/>
      <c r="C281" s="484"/>
      <c r="D281" s="484"/>
      <c r="E281" s="484"/>
      <c r="F281" s="484"/>
      <c r="G281" s="484"/>
      <c r="H281" s="484"/>
      <c r="I281" s="484"/>
      <c r="J281" s="484"/>
      <c r="K281" s="484"/>
      <c r="L281" s="484"/>
      <c r="M281" s="485"/>
      <c r="N281" s="458"/>
      <c r="O281" s="459"/>
      <c r="P281" s="459"/>
      <c r="Q281" s="459"/>
      <c r="R281" s="459"/>
      <c r="S281" s="459"/>
      <c r="T281" s="459"/>
      <c r="U281" s="459"/>
      <c r="V281" s="459"/>
      <c r="W281" s="459"/>
      <c r="X281" s="459"/>
      <c r="Y281" s="460"/>
      <c r="Z281" s="458"/>
      <c r="AA281" s="459"/>
      <c r="AB281" s="459"/>
      <c r="AC281" s="459"/>
      <c r="AD281" s="459"/>
      <c r="AE281" s="459"/>
      <c r="AF281" s="459"/>
      <c r="AG281" s="459"/>
      <c r="AH281" s="459"/>
      <c r="AI281" s="459"/>
      <c r="AJ281" s="459"/>
      <c r="AK281" s="460"/>
      <c r="AL281" s="458"/>
      <c r="AM281" s="459"/>
      <c r="AN281" s="459"/>
      <c r="AO281" s="459"/>
      <c r="AP281" s="459"/>
      <c r="AQ281" s="459"/>
      <c r="AR281" s="459"/>
      <c r="AS281" s="459"/>
      <c r="AT281" s="459"/>
      <c r="AU281" s="459"/>
      <c r="AV281" s="459"/>
      <c r="AW281" s="460"/>
    </row>
    <row r="282" spans="1:49" s="49" customFormat="1" ht="21" customHeight="1" thickBot="1" x14ac:dyDescent="0.3">
      <c r="A282" s="398"/>
      <c r="B282" s="405" t="str">
        <f>IF(ISBLANK(B280),"",CONCATENATE(LEFT(INDEX(B$76:B$107,MATCH(LEFT(B280,11)&amp;"*",B$76:B$107,0)+2),FIND("-",INDEX(B$76:B$107,MATCH(LEFT(B280,11)&amp;"*",B$76:B$107,0)+2))),$A280))</f>
        <v/>
      </c>
      <c r="C282" s="406"/>
      <c r="D282" s="407"/>
      <c r="E282" s="160"/>
      <c r="F282" s="170"/>
      <c r="G282" s="162"/>
      <c r="H282" s="163"/>
      <c r="I282" s="163"/>
      <c r="J282" s="164"/>
      <c r="K282" s="165"/>
      <c r="L282" s="165"/>
      <c r="M282" s="165"/>
      <c r="N282" s="405" t="str">
        <f>IF(ISBLANK(N280),"",CONCATENATE(LEFT(INDEX(N$76:N$107,MATCH(LEFT(N280,11)&amp;"*",N$76:N$107,0)+2),FIND("-",INDEX(N$76:N$107,MATCH(LEFT(N280,11)&amp;"*",N$76:N$107,0)+2))),$A280))</f>
        <v/>
      </c>
      <c r="O282" s="406"/>
      <c r="P282" s="407"/>
      <c r="Q282" s="327"/>
      <c r="R282" s="328"/>
      <c r="S282" s="329"/>
      <c r="T282" s="330"/>
      <c r="U282" s="330"/>
      <c r="V282" s="331"/>
      <c r="W282" s="332"/>
      <c r="X282" s="328"/>
      <c r="Y282" s="332"/>
      <c r="Z282" s="405" t="str">
        <f>IF(ISBLANK(Z280),"",CONCATENATE(LEFT(INDEX(Z$76:Z$107,MATCH(LEFT(Z280,11)&amp;"*",Z$76:Z$107,0)+2),FIND("-",INDEX(Z$76:Z$107,MATCH(LEFT(Z280,11)&amp;"*",Z$76:Z$107,0)+2))),$A280))</f>
        <v/>
      </c>
      <c r="AA282" s="406"/>
      <c r="AB282" s="407"/>
      <c r="AC282" s="327"/>
      <c r="AD282" s="328"/>
      <c r="AE282" s="329"/>
      <c r="AF282" s="330"/>
      <c r="AG282" s="330"/>
      <c r="AH282" s="331"/>
      <c r="AI282" s="332"/>
      <c r="AJ282" s="328"/>
      <c r="AK282" s="332"/>
      <c r="AL282" s="405" t="str">
        <f>IF(ISBLANK(AL280),"",CONCATENATE(LEFT(INDEX(AL$76:AL$107,MATCH(LEFT(AL280,11)&amp;"*",AL$76:AL$107,0)+2),FIND("-",INDEX(AL$76:AL$107,MATCH(LEFT(AL280,11)&amp;"*",AL$76:AL$107,0)+2))),$A280))</f>
        <v/>
      </c>
      <c r="AM282" s="406"/>
      <c r="AN282" s="407"/>
      <c r="AO282" s="327"/>
      <c r="AP282" s="328"/>
      <c r="AQ282" s="329"/>
      <c r="AR282" s="330"/>
      <c r="AS282" s="330"/>
      <c r="AT282" s="331"/>
      <c r="AU282" s="332"/>
      <c r="AV282" s="328"/>
      <c r="AW282" s="332"/>
    </row>
    <row r="283" spans="1:49" s="49" customFormat="1" ht="21" customHeight="1" thickTop="1" x14ac:dyDescent="0.25">
      <c r="A283" s="396" t="s">
        <v>95</v>
      </c>
      <c r="B283" s="480"/>
      <c r="C283" s="481"/>
      <c r="D283" s="481"/>
      <c r="E283" s="481"/>
      <c r="F283" s="481"/>
      <c r="G283" s="481"/>
      <c r="H283" s="481"/>
      <c r="I283" s="481"/>
      <c r="J283" s="481"/>
      <c r="K283" s="481"/>
      <c r="L283" s="481"/>
      <c r="M283" s="482"/>
      <c r="N283" s="455"/>
      <c r="O283" s="456"/>
      <c r="P283" s="456"/>
      <c r="Q283" s="456"/>
      <c r="R283" s="456"/>
      <c r="S283" s="456"/>
      <c r="T283" s="456"/>
      <c r="U283" s="456"/>
      <c r="V283" s="456"/>
      <c r="W283" s="456"/>
      <c r="X283" s="456"/>
      <c r="Y283" s="457"/>
      <c r="Z283" s="455"/>
      <c r="AA283" s="456"/>
      <c r="AB283" s="456"/>
      <c r="AC283" s="456"/>
      <c r="AD283" s="456"/>
      <c r="AE283" s="456"/>
      <c r="AF283" s="456"/>
      <c r="AG283" s="456"/>
      <c r="AH283" s="456"/>
      <c r="AI283" s="456"/>
      <c r="AJ283" s="456"/>
      <c r="AK283" s="457"/>
      <c r="AL283" s="455"/>
      <c r="AM283" s="456"/>
      <c r="AN283" s="456"/>
      <c r="AO283" s="456"/>
      <c r="AP283" s="456"/>
      <c r="AQ283" s="456"/>
      <c r="AR283" s="456"/>
      <c r="AS283" s="456"/>
      <c r="AT283" s="456"/>
      <c r="AU283" s="456"/>
      <c r="AV283" s="456"/>
      <c r="AW283" s="457"/>
    </row>
    <row r="284" spans="1:49" s="49" customFormat="1" ht="21" customHeight="1" x14ac:dyDescent="0.25">
      <c r="A284" s="397"/>
      <c r="B284" s="483"/>
      <c r="C284" s="484"/>
      <c r="D284" s="484"/>
      <c r="E284" s="484"/>
      <c r="F284" s="484"/>
      <c r="G284" s="484"/>
      <c r="H284" s="484"/>
      <c r="I284" s="484"/>
      <c r="J284" s="484"/>
      <c r="K284" s="484"/>
      <c r="L284" s="484"/>
      <c r="M284" s="485"/>
      <c r="N284" s="458"/>
      <c r="O284" s="459"/>
      <c r="P284" s="459"/>
      <c r="Q284" s="459"/>
      <c r="R284" s="459"/>
      <c r="S284" s="459"/>
      <c r="T284" s="459"/>
      <c r="U284" s="459"/>
      <c r="V284" s="459"/>
      <c r="W284" s="459"/>
      <c r="X284" s="459"/>
      <c r="Y284" s="460"/>
      <c r="Z284" s="458"/>
      <c r="AA284" s="459"/>
      <c r="AB284" s="459"/>
      <c r="AC284" s="459"/>
      <c r="AD284" s="459"/>
      <c r="AE284" s="459"/>
      <c r="AF284" s="459"/>
      <c r="AG284" s="459"/>
      <c r="AH284" s="459"/>
      <c r="AI284" s="459"/>
      <c r="AJ284" s="459"/>
      <c r="AK284" s="460"/>
      <c r="AL284" s="458"/>
      <c r="AM284" s="459"/>
      <c r="AN284" s="459"/>
      <c r="AO284" s="459"/>
      <c r="AP284" s="459"/>
      <c r="AQ284" s="459"/>
      <c r="AR284" s="459"/>
      <c r="AS284" s="459"/>
      <c r="AT284" s="459"/>
      <c r="AU284" s="459"/>
      <c r="AV284" s="459"/>
      <c r="AW284" s="460"/>
    </row>
    <row r="285" spans="1:49" s="49" customFormat="1" ht="21" customHeight="1" thickBot="1" x14ac:dyDescent="0.3">
      <c r="A285" s="398"/>
      <c r="B285" s="405" t="str">
        <f>IF(ISBLANK(B283),"",CONCATENATE(LEFT(INDEX(B$76:B$107,MATCH(LEFT(B283,11)&amp;"*",B$76:B$107,0)+2),FIND("-",INDEX(B$76:B$107,MATCH(LEFT(B283,11)&amp;"*",B$76:B$107,0)+2))),$A283))</f>
        <v/>
      </c>
      <c r="C285" s="406"/>
      <c r="D285" s="407"/>
      <c r="E285" s="160"/>
      <c r="F285" s="170"/>
      <c r="G285" s="162"/>
      <c r="H285" s="163"/>
      <c r="I285" s="163"/>
      <c r="J285" s="164"/>
      <c r="K285" s="165"/>
      <c r="L285" s="165"/>
      <c r="M285" s="165"/>
      <c r="N285" s="405" t="str">
        <f>IF(ISBLANK(N283),"",CONCATENATE(LEFT(INDEX(N$76:N$107,MATCH(LEFT(N283,11)&amp;"*",N$76:N$107,0)+2),FIND("-",INDEX(N$76:N$107,MATCH(LEFT(N283,11)&amp;"*",N$76:N$107,0)+2))),$A283))</f>
        <v/>
      </c>
      <c r="O285" s="406"/>
      <c r="P285" s="407"/>
      <c r="Q285" s="327"/>
      <c r="R285" s="328"/>
      <c r="S285" s="329"/>
      <c r="T285" s="330"/>
      <c r="U285" s="330"/>
      <c r="V285" s="331"/>
      <c r="W285" s="332"/>
      <c r="X285" s="328"/>
      <c r="Y285" s="332"/>
      <c r="Z285" s="405" t="str">
        <f>IF(ISBLANK(Z283),"",CONCATENATE(LEFT(INDEX(Z$76:Z$107,MATCH(LEFT(Z283,11)&amp;"*",Z$76:Z$107,0)+2),FIND("-",INDEX(Z$76:Z$107,MATCH(LEFT(Z283,11)&amp;"*",Z$76:Z$107,0)+2))),$A283))</f>
        <v/>
      </c>
      <c r="AA285" s="406"/>
      <c r="AB285" s="407"/>
      <c r="AC285" s="327"/>
      <c r="AD285" s="328"/>
      <c r="AE285" s="329"/>
      <c r="AF285" s="330"/>
      <c r="AG285" s="330"/>
      <c r="AH285" s="331"/>
      <c r="AI285" s="332"/>
      <c r="AJ285" s="328"/>
      <c r="AK285" s="332"/>
      <c r="AL285" s="405" t="str">
        <f>IF(ISBLANK(AL283),"",CONCATENATE(LEFT(INDEX(AL$76:AL$107,MATCH(LEFT(AL283,11)&amp;"*",AL$76:AL$107,0)+2),FIND("-",INDEX(AL$76:AL$107,MATCH(LEFT(AL283,11)&amp;"*",AL$76:AL$107,0)+2))),$A283))</f>
        <v/>
      </c>
      <c r="AM285" s="406"/>
      <c r="AN285" s="407"/>
      <c r="AO285" s="327"/>
      <c r="AP285" s="328"/>
      <c r="AQ285" s="329"/>
      <c r="AR285" s="330"/>
      <c r="AS285" s="330"/>
      <c r="AT285" s="331"/>
      <c r="AU285" s="332"/>
      <c r="AV285" s="328"/>
      <c r="AW285" s="332"/>
    </row>
    <row r="286" spans="1:49" s="49" customFormat="1" ht="21" customHeight="1" thickTop="1" x14ac:dyDescent="0.25">
      <c r="A286" s="396" t="s">
        <v>100</v>
      </c>
      <c r="B286" s="480"/>
      <c r="C286" s="481"/>
      <c r="D286" s="481"/>
      <c r="E286" s="481"/>
      <c r="F286" s="481"/>
      <c r="G286" s="481"/>
      <c r="H286" s="481"/>
      <c r="I286" s="481"/>
      <c r="J286" s="481"/>
      <c r="K286" s="481"/>
      <c r="L286" s="481"/>
      <c r="M286" s="482"/>
      <c r="N286" s="455"/>
      <c r="O286" s="456"/>
      <c r="P286" s="456"/>
      <c r="Q286" s="456"/>
      <c r="R286" s="456"/>
      <c r="S286" s="456"/>
      <c r="T286" s="456"/>
      <c r="U286" s="456"/>
      <c r="V286" s="456"/>
      <c r="W286" s="456"/>
      <c r="X286" s="456"/>
      <c r="Y286" s="457"/>
      <c r="Z286" s="549"/>
      <c r="AA286" s="550"/>
      <c r="AB286" s="550"/>
      <c r="AC286" s="550"/>
      <c r="AD286" s="550"/>
      <c r="AE286" s="550"/>
      <c r="AF286" s="550"/>
      <c r="AG286" s="550"/>
      <c r="AH286" s="550"/>
      <c r="AI286" s="550"/>
      <c r="AJ286" s="550"/>
      <c r="AK286" s="551"/>
      <c r="AL286" s="455"/>
      <c r="AM286" s="456"/>
      <c r="AN286" s="456"/>
      <c r="AO286" s="456"/>
      <c r="AP286" s="456"/>
      <c r="AQ286" s="456"/>
      <c r="AR286" s="456"/>
      <c r="AS286" s="456"/>
      <c r="AT286" s="456"/>
      <c r="AU286" s="456"/>
      <c r="AV286" s="456"/>
      <c r="AW286" s="457"/>
    </row>
    <row r="287" spans="1:49" s="49" customFormat="1" ht="21" customHeight="1" x14ac:dyDescent="0.25">
      <c r="A287" s="397"/>
      <c r="B287" s="483"/>
      <c r="C287" s="484"/>
      <c r="D287" s="484"/>
      <c r="E287" s="484"/>
      <c r="F287" s="484"/>
      <c r="G287" s="484"/>
      <c r="H287" s="484"/>
      <c r="I287" s="484"/>
      <c r="J287" s="484"/>
      <c r="K287" s="484"/>
      <c r="L287" s="484"/>
      <c r="M287" s="485"/>
      <c r="N287" s="458"/>
      <c r="O287" s="459"/>
      <c r="P287" s="459"/>
      <c r="Q287" s="459"/>
      <c r="R287" s="459"/>
      <c r="S287" s="459"/>
      <c r="T287" s="459"/>
      <c r="U287" s="459"/>
      <c r="V287" s="459"/>
      <c r="W287" s="459"/>
      <c r="X287" s="459"/>
      <c r="Y287" s="460"/>
      <c r="Z287" s="552"/>
      <c r="AA287" s="553"/>
      <c r="AB287" s="553"/>
      <c r="AC287" s="553"/>
      <c r="AD287" s="553"/>
      <c r="AE287" s="553"/>
      <c r="AF287" s="553"/>
      <c r="AG287" s="553"/>
      <c r="AH287" s="553"/>
      <c r="AI287" s="553"/>
      <c r="AJ287" s="553"/>
      <c r="AK287" s="554"/>
      <c r="AL287" s="458"/>
      <c r="AM287" s="459"/>
      <c r="AN287" s="459"/>
      <c r="AO287" s="459"/>
      <c r="AP287" s="459"/>
      <c r="AQ287" s="459"/>
      <c r="AR287" s="459"/>
      <c r="AS287" s="459"/>
      <c r="AT287" s="459"/>
      <c r="AU287" s="459"/>
      <c r="AV287" s="459"/>
      <c r="AW287" s="460"/>
    </row>
    <row r="288" spans="1:49" s="49" customFormat="1" ht="21" customHeight="1" thickBot="1" x14ac:dyDescent="0.3">
      <c r="A288" s="398"/>
      <c r="B288" s="405" t="str">
        <f>IF(ISBLANK(B286),"",CONCATENATE(LEFT(INDEX(B$76:B$107,MATCH(LEFT(B286,11)&amp;"*",B$76:B$107,0)+2),FIND("-",INDEX(B$76:B$107,MATCH(LEFT(B286,11)&amp;"*",B$76:B$107,0)+2))),$A286))</f>
        <v/>
      </c>
      <c r="C288" s="406"/>
      <c r="D288" s="407"/>
      <c r="E288" s="160"/>
      <c r="F288" s="170"/>
      <c r="G288" s="162"/>
      <c r="H288" s="163"/>
      <c r="I288" s="163"/>
      <c r="J288" s="164"/>
      <c r="K288" s="165"/>
      <c r="L288" s="165"/>
      <c r="M288" s="165"/>
      <c r="N288" s="405" t="str">
        <f>IF(ISBLANK(N286),"",CONCATENATE(LEFT(INDEX(N$76:N$107,MATCH(LEFT(N286,11)&amp;"*",N$76:N$107,0)+2),FIND("-",INDEX(N$76:N$107,MATCH(LEFT(N286,11)&amp;"*",N$76:N$107,0)+2))),$A286))</f>
        <v/>
      </c>
      <c r="O288" s="406"/>
      <c r="P288" s="407"/>
      <c r="Q288" s="160"/>
      <c r="R288" s="161"/>
      <c r="S288" s="162"/>
      <c r="T288" s="163"/>
      <c r="U288" s="163"/>
      <c r="V288" s="164"/>
      <c r="W288" s="165"/>
      <c r="X288" s="161"/>
      <c r="Y288" s="165"/>
      <c r="Z288" s="405" t="str">
        <f>IF(ISBLANK(Z286),"",CONCATENATE(LEFT(INDEX(Z$76:Z$107,MATCH(LEFT(Z286,11)&amp;"*",Z$76:Z$107,0)+2),FIND("-",INDEX(Z$76:Z$107,MATCH(LEFT(Z286,11)&amp;"*",Z$76:Z$107,0)+2))),$A286))</f>
        <v/>
      </c>
      <c r="AA288" s="406"/>
      <c r="AB288" s="407"/>
      <c r="AC288" s="327"/>
      <c r="AD288" s="328"/>
      <c r="AE288" s="329"/>
      <c r="AF288" s="330"/>
      <c r="AG288" s="330"/>
      <c r="AH288" s="331"/>
      <c r="AI288" s="332"/>
      <c r="AJ288" s="328"/>
      <c r="AK288" s="332"/>
      <c r="AL288" s="405" t="str">
        <f>IF(ISBLANK(AL286),"",CONCATENATE(LEFT(INDEX(AL$76:AL$107,MATCH(LEFT(AL286,11)&amp;"*",AL$76:AL$107,0)+2),FIND("-",INDEX(AL$76:AL$107,MATCH(LEFT(AL286,11)&amp;"*",AL$76:AL$107,0)+2))),$A286))</f>
        <v/>
      </c>
      <c r="AM288" s="406"/>
      <c r="AN288" s="407"/>
      <c r="AO288" s="160"/>
      <c r="AP288" s="161"/>
      <c r="AQ288" s="162"/>
      <c r="AR288" s="163"/>
      <c r="AS288" s="163"/>
      <c r="AT288" s="164"/>
      <c r="AU288" s="165"/>
      <c r="AV288" s="161"/>
      <c r="AW288" s="165"/>
    </row>
    <row r="289" spans="1:49" s="49" customFormat="1" ht="21" customHeight="1" thickTop="1" x14ac:dyDescent="0.25">
      <c r="A289" s="396" t="s">
        <v>103</v>
      </c>
      <c r="B289" s="480"/>
      <c r="C289" s="481"/>
      <c r="D289" s="481"/>
      <c r="E289" s="481"/>
      <c r="F289" s="481"/>
      <c r="G289" s="481"/>
      <c r="H289" s="481"/>
      <c r="I289" s="481"/>
      <c r="J289" s="481"/>
      <c r="K289" s="481"/>
      <c r="L289" s="481"/>
      <c r="M289" s="482"/>
      <c r="N289" s="455"/>
      <c r="O289" s="456"/>
      <c r="P289" s="456"/>
      <c r="Q289" s="456"/>
      <c r="R289" s="456"/>
      <c r="S289" s="456"/>
      <c r="T289" s="456"/>
      <c r="U289" s="456"/>
      <c r="V289" s="456"/>
      <c r="W289" s="456"/>
      <c r="X289" s="456"/>
      <c r="Y289" s="457"/>
      <c r="Z289" s="455"/>
      <c r="AA289" s="456"/>
      <c r="AB289" s="456"/>
      <c r="AC289" s="456"/>
      <c r="AD289" s="456"/>
      <c r="AE289" s="456"/>
      <c r="AF289" s="456"/>
      <c r="AG289" s="456"/>
      <c r="AH289" s="456"/>
      <c r="AI289" s="456"/>
      <c r="AJ289" s="456"/>
      <c r="AK289" s="457"/>
      <c r="AL289" s="455"/>
      <c r="AM289" s="456"/>
      <c r="AN289" s="456"/>
      <c r="AO289" s="456"/>
      <c r="AP289" s="456"/>
      <c r="AQ289" s="456"/>
      <c r="AR289" s="456"/>
      <c r="AS289" s="456"/>
      <c r="AT289" s="456"/>
      <c r="AU289" s="456"/>
      <c r="AV289" s="456"/>
      <c r="AW289" s="457"/>
    </row>
    <row r="290" spans="1:49" s="49" customFormat="1" ht="21" customHeight="1" x14ac:dyDescent="0.25">
      <c r="A290" s="397"/>
      <c r="B290" s="483"/>
      <c r="C290" s="484"/>
      <c r="D290" s="484"/>
      <c r="E290" s="484"/>
      <c r="F290" s="484"/>
      <c r="G290" s="484"/>
      <c r="H290" s="484"/>
      <c r="I290" s="484"/>
      <c r="J290" s="484"/>
      <c r="K290" s="484"/>
      <c r="L290" s="484"/>
      <c r="M290" s="485"/>
      <c r="N290" s="458"/>
      <c r="O290" s="459"/>
      <c r="P290" s="459"/>
      <c r="Q290" s="459"/>
      <c r="R290" s="459"/>
      <c r="S290" s="459"/>
      <c r="T290" s="459"/>
      <c r="U290" s="459"/>
      <c r="V290" s="459"/>
      <c r="W290" s="459"/>
      <c r="X290" s="459"/>
      <c r="Y290" s="460"/>
      <c r="Z290" s="458"/>
      <c r="AA290" s="459"/>
      <c r="AB290" s="459"/>
      <c r="AC290" s="459"/>
      <c r="AD290" s="459"/>
      <c r="AE290" s="459"/>
      <c r="AF290" s="459"/>
      <c r="AG290" s="459"/>
      <c r="AH290" s="459"/>
      <c r="AI290" s="459"/>
      <c r="AJ290" s="459"/>
      <c r="AK290" s="460"/>
      <c r="AL290" s="458"/>
      <c r="AM290" s="459"/>
      <c r="AN290" s="459"/>
      <c r="AO290" s="459"/>
      <c r="AP290" s="459"/>
      <c r="AQ290" s="459"/>
      <c r="AR290" s="459"/>
      <c r="AS290" s="459"/>
      <c r="AT290" s="459"/>
      <c r="AU290" s="459"/>
      <c r="AV290" s="459"/>
      <c r="AW290" s="460"/>
    </row>
    <row r="291" spans="1:49" s="49" customFormat="1" ht="21" customHeight="1" thickBot="1" x14ac:dyDescent="0.3">
      <c r="A291" s="398"/>
      <c r="B291" s="405" t="str">
        <f>IF(ISBLANK(B289),"",CONCATENATE(LEFT(INDEX(B$76:B$107,MATCH(LEFT(B289,11)&amp;"*",B$76:B$107,0)+2),FIND("-",INDEX(B$76:B$107,MATCH(LEFT(B289,11)&amp;"*",B$76:B$107,0)+2))),$A289))</f>
        <v/>
      </c>
      <c r="C291" s="406"/>
      <c r="D291" s="407"/>
      <c r="E291" s="160"/>
      <c r="F291" s="170"/>
      <c r="G291" s="162"/>
      <c r="H291" s="163"/>
      <c r="I291" s="163"/>
      <c r="J291" s="164"/>
      <c r="K291" s="165"/>
      <c r="L291" s="165"/>
      <c r="M291" s="165"/>
      <c r="N291" s="405" t="str">
        <f>IF(ISBLANK(N289),"",CONCATENATE(LEFT(INDEX(N$76:N$107,MATCH(LEFT(N289,11)&amp;"*",N$76:N$107,0)+2),FIND("-",INDEX(N$76:N$107,MATCH(LEFT(N289,11)&amp;"*",N$76:N$107,0)+2))),$A289))</f>
        <v/>
      </c>
      <c r="O291" s="406"/>
      <c r="P291" s="407"/>
      <c r="Q291" s="160"/>
      <c r="R291" s="161"/>
      <c r="S291" s="162"/>
      <c r="T291" s="163"/>
      <c r="U291" s="163"/>
      <c r="V291" s="164"/>
      <c r="W291" s="165"/>
      <c r="X291" s="161"/>
      <c r="Y291" s="165"/>
      <c r="Z291" s="405" t="str">
        <f>IF(ISBLANK(Z289),"",CONCATENATE(LEFT(INDEX(Z$76:Z$107,MATCH(LEFT(Z289,11)&amp;"*",Z$76:Z$107,0)+2),FIND("-",INDEX(Z$76:Z$107,MATCH(LEFT(Z289,11)&amp;"*",Z$76:Z$107,0)+2))),$A289))</f>
        <v/>
      </c>
      <c r="AA291" s="406"/>
      <c r="AB291" s="407"/>
      <c r="AC291" s="327"/>
      <c r="AD291" s="328"/>
      <c r="AE291" s="329"/>
      <c r="AF291" s="330"/>
      <c r="AG291" s="330"/>
      <c r="AH291" s="331"/>
      <c r="AI291" s="332"/>
      <c r="AJ291" s="328"/>
      <c r="AK291" s="332"/>
      <c r="AL291" s="405" t="str">
        <f>IF(ISBLANK(AL289),"",CONCATENATE(LEFT(INDEX(AL$76:AL$107,MATCH(LEFT(AL289,11)&amp;"*",AL$76:AL$107,0)+2),FIND("-",INDEX(AL$76:AL$107,MATCH(LEFT(AL289,11)&amp;"*",AL$76:AL$107,0)+2))),$A289))</f>
        <v/>
      </c>
      <c r="AM291" s="406"/>
      <c r="AN291" s="407"/>
      <c r="AO291" s="160"/>
      <c r="AP291" s="161"/>
      <c r="AQ291" s="162"/>
      <c r="AR291" s="163"/>
      <c r="AS291" s="163"/>
      <c r="AT291" s="164"/>
      <c r="AU291" s="165"/>
      <c r="AV291" s="161"/>
      <c r="AW291" s="165"/>
    </row>
    <row r="292" spans="1:49" s="49" customFormat="1" ht="21" customHeight="1" thickTop="1" x14ac:dyDescent="0.25">
      <c r="A292" s="396" t="s">
        <v>233</v>
      </c>
      <c r="B292" s="480"/>
      <c r="C292" s="481"/>
      <c r="D292" s="481"/>
      <c r="E292" s="481"/>
      <c r="F292" s="481"/>
      <c r="G292" s="481"/>
      <c r="H292" s="481"/>
      <c r="I292" s="481"/>
      <c r="J292" s="481"/>
      <c r="K292" s="481"/>
      <c r="L292" s="481"/>
      <c r="M292" s="482"/>
      <c r="N292" s="455"/>
      <c r="O292" s="456"/>
      <c r="P292" s="456"/>
      <c r="Q292" s="456"/>
      <c r="R292" s="456"/>
      <c r="S292" s="456"/>
      <c r="T292" s="456"/>
      <c r="U292" s="456"/>
      <c r="V292" s="456"/>
      <c r="W292" s="456"/>
      <c r="X292" s="456"/>
      <c r="Y292" s="457"/>
      <c r="Z292" s="455"/>
      <c r="AA292" s="456"/>
      <c r="AB292" s="456"/>
      <c r="AC292" s="456"/>
      <c r="AD292" s="456"/>
      <c r="AE292" s="456"/>
      <c r="AF292" s="456"/>
      <c r="AG292" s="456"/>
      <c r="AH292" s="456"/>
      <c r="AI292" s="456"/>
      <c r="AJ292" s="456"/>
      <c r="AK292" s="457"/>
      <c r="AL292" s="455"/>
      <c r="AM292" s="456"/>
      <c r="AN292" s="456"/>
      <c r="AO292" s="456"/>
      <c r="AP292" s="456"/>
      <c r="AQ292" s="456"/>
      <c r="AR292" s="456"/>
      <c r="AS292" s="456"/>
      <c r="AT292" s="456"/>
      <c r="AU292" s="456"/>
      <c r="AV292" s="456"/>
      <c r="AW292" s="457"/>
    </row>
    <row r="293" spans="1:49" s="49" customFormat="1" ht="21" customHeight="1" x14ac:dyDescent="0.25">
      <c r="A293" s="397"/>
      <c r="B293" s="483"/>
      <c r="C293" s="484"/>
      <c r="D293" s="484"/>
      <c r="E293" s="484"/>
      <c r="F293" s="484"/>
      <c r="G293" s="484"/>
      <c r="H293" s="484"/>
      <c r="I293" s="484"/>
      <c r="J293" s="484"/>
      <c r="K293" s="484"/>
      <c r="L293" s="484"/>
      <c r="M293" s="485"/>
      <c r="N293" s="458"/>
      <c r="O293" s="459"/>
      <c r="P293" s="459"/>
      <c r="Q293" s="459"/>
      <c r="R293" s="459"/>
      <c r="S293" s="459"/>
      <c r="T293" s="459"/>
      <c r="U293" s="459"/>
      <c r="V293" s="459"/>
      <c r="W293" s="459"/>
      <c r="X293" s="459"/>
      <c r="Y293" s="460"/>
      <c r="Z293" s="458"/>
      <c r="AA293" s="459"/>
      <c r="AB293" s="459"/>
      <c r="AC293" s="459"/>
      <c r="AD293" s="459"/>
      <c r="AE293" s="459"/>
      <c r="AF293" s="459"/>
      <c r="AG293" s="459"/>
      <c r="AH293" s="459"/>
      <c r="AI293" s="459"/>
      <c r="AJ293" s="459"/>
      <c r="AK293" s="460"/>
      <c r="AL293" s="458"/>
      <c r="AM293" s="459"/>
      <c r="AN293" s="459"/>
      <c r="AO293" s="459"/>
      <c r="AP293" s="459"/>
      <c r="AQ293" s="459"/>
      <c r="AR293" s="459"/>
      <c r="AS293" s="459"/>
      <c r="AT293" s="459"/>
      <c r="AU293" s="459"/>
      <c r="AV293" s="459"/>
      <c r="AW293" s="460"/>
    </row>
    <row r="294" spans="1:49" s="49" customFormat="1" ht="21" customHeight="1" thickBot="1" x14ac:dyDescent="0.3">
      <c r="A294" s="398"/>
      <c r="B294" s="405" t="str">
        <f>IF(ISBLANK(B292),"",CONCATENATE(LEFT(INDEX(B$76:B$107,MATCH(LEFT(B292,11)&amp;"*",B$76:B$107,0)+2),FIND("-",INDEX(B$76:B$107,MATCH(LEFT(B292,11)&amp;"*",B$76:B$107,0)+2))),$A292))</f>
        <v/>
      </c>
      <c r="C294" s="406"/>
      <c r="D294" s="407"/>
      <c r="E294" s="160"/>
      <c r="F294" s="170"/>
      <c r="G294" s="162"/>
      <c r="H294" s="163"/>
      <c r="I294" s="163"/>
      <c r="J294" s="164"/>
      <c r="K294" s="165"/>
      <c r="L294" s="165"/>
      <c r="M294" s="165"/>
      <c r="N294" s="405" t="str">
        <f>IF(ISBLANK(N292),"",CONCATENATE(LEFT(INDEX(N$76:N$107,MATCH(LEFT(N292,11)&amp;"*",N$76:N$107,0)+2),FIND("-",INDEX(N$76:N$107,MATCH(LEFT(N292,11)&amp;"*",N$76:N$107,0)+2))),$A292))</f>
        <v/>
      </c>
      <c r="O294" s="406"/>
      <c r="P294" s="407"/>
      <c r="Q294" s="160"/>
      <c r="R294" s="161"/>
      <c r="S294" s="162"/>
      <c r="T294" s="163"/>
      <c r="U294" s="163"/>
      <c r="V294" s="164"/>
      <c r="W294" s="165"/>
      <c r="X294" s="161"/>
      <c r="Y294" s="165"/>
      <c r="Z294" s="405" t="str">
        <f>IF(ISBLANK(Z292),"",CONCATENATE(LEFT(INDEX(Z$76:Z$107,MATCH(LEFT(Z292,11)&amp;"*",Z$76:Z$107,0)+2),FIND("-",INDEX(Z$76:Z$107,MATCH(LEFT(Z292,11)&amp;"*",Z$76:Z$107,0)+2))),$A292))</f>
        <v/>
      </c>
      <c r="AA294" s="406"/>
      <c r="AB294" s="407"/>
      <c r="AC294" s="327"/>
      <c r="AD294" s="328"/>
      <c r="AE294" s="329"/>
      <c r="AF294" s="330"/>
      <c r="AG294" s="330"/>
      <c r="AH294" s="331"/>
      <c r="AI294" s="332"/>
      <c r="AJ294" s="328"/>
      <c r="AK294" s="332"/>
      <c r="AL294" s="405" t="str">
        <f>IF(ISBLANK(AL292),"",CONCATENATE(LEFT(INDEX(AL$76:AL$107,MATCH(LEFT(AL292,11)&amp;"*",AL$76:AL$107,0)+2),FIND("-",INDEX(AL$76:AL$107,MATCH(LEFT(AL292,11)&amp;"*",AL$76:AL$107,0)+2))),$A292))</f>
        <v/>
      </c>
      <c r="AM294" s="406"/>
      <c r="AN294" s="407"/>
      <c r="AO294" s="160"/>
      <c r="AP294" s="161"/>
      <c r="AQ294" s="162"/>
      <c r="AR294" s="163"/>
      <c r="AS294" s="163"/>
      <c r="AT294" s="164"/>
      <c r="AU294" s="165"/>
      <c r="AV294" s="161"/>
      <c r="AW294" s="165"/>
    </row>
    <row r="295" spans="1:49" s="47" customFormat="1" ht="21" customHeight="1" thickTop="1" thickBot="1" x14ac:dyDescent="0.25">
      <c r="A295" s="68"/>
      <c r="B295" s="13"/>
      <c r="C295" s="13"/>
      <c r="D295" s="13"/>
      <c r="E295" s="13"/>
      <c r="F295" s="13"/>
      <c r="G295" s="13"/>
      <c r="H295" s="13"/>
      <c r="I295" s="13"/>
      <c r="J295" s="13"/>
      <c r="K295" s="13"/>
      <c r="L295" s="14"/>
      <c r="M295" s="14"/>
      <c r="N295" s="13"/>
      <c r="O295" s="297"/>
      <c r="P295" s="13"/>
      <c r="Q295" s="13"/>
      <c r="R295" s="13"/>
      <c r="S295" s="13"/>
      <c r="T295" s="13"/>
      <c r="U295" s="13"/>
      <c r="V295" s="13"/>
      <c r="W295" s="13"/>
      <c r="X295" s="14"/>
      <c r="Y295" s="14"/>
      <c r="Z295" s="13"/>
      <c r="AA295" s="13"/>
      <c r="AB295" s="13"/>
      <c r="AC295" s="13"/>
      <c r="AD295" s="13"/>
      <c r="AE295" s="13"/>
      <c r="AF295" s="13"/>
      <c r="AG295" s="13"/>
      <c r="AH295" s="13"/>
      <c r="AI295" s="13"/>
      <c r="AJ295" s="14"/>
      <c r="AK295" s="14"/>
      <c r="AL295" s="13"/>
      <c r="AM295" s="13"/>
      <c r="AN295" s="13"/>
      <c r="AO295" s="13"/>
      <c r="AP295" s="13"/>
      <c r="AQ295" s="13"/>
      <c r="AR295" s="13"/>
      <c r="AS295" s="13"/>
      <c r="AT295" s="13"/>
      <c r="AU295" s="13"/>
      <c r="AV295" s="14"/>
      <c r="AW295" s="14"/>
    </row>
    <row r="296" spans="1:49" s="47" customFormat="1" ht="18" customHeight="1" thickBot="1" x14ac:dyDescent="0.25">
      <c r="B296" s="59"/>
      <c r="C296" s="59"/>
      <c r="D296" s="59"/>
      <c r="E296" s="59"/>
      <c r="F296" s="59"/>
      <c r="G296" s="59"/>
      <c r="H296" s="449" t="s">
        <v>215</v>
      </c>
      <c r="I296" s="450"/>
      <c r="J296" s="450"/>
      <c r="K296" s="450"/>
      <c r="L296" s="450"/>
      <c r="M296" s="450"/>
      <c r="N296" s="450"/>
      <c r="O296" s="450"/>
      <c r="P296" s="450"/>
      <c r="Q296" s="450"/>
      <c r="R296" s="450"/>
      <c r="S296" s="450"/>
      <c r="T296" s="450"/>
      <c r="U296" s="450"/>
      <c r="V296" s="450"/>
      <c r="W296" s="450"/>
      <c r="X296" s="450"/>
      <c r="Y296" s="450"/>
      <c r="Z296" s="450"/>
      <c r="AA296" s="450"/>
      <c r="AB296" s="450"/>
      <c r="AC296" s="450"/>
      <c r="AD296" s="450"/>
      <c r="AE296" s="450"/>
      <c r="AF296" s="450"/>
      <c r="AG296" s="450"/>
      <c r="AH296" s="450"/>
      <c r="AI296" s="450"/>
      <c r="AJ296" s="450"/>
      <c r="AK296" s="450"/>
      <c r="AL296" s="450"/>
      <c r="AM296" s="450"/>
      <c r="AN296" s="450"/>
      <c r="AO296" s="450"/>
      <c r="AP296" s="450"/>
      <c r="AQ296" s="450"/>
      <c r="AR296" s="451"/>
      <c r="AS296" s="59"/>
      <c r="AT296" s="59"/>
      <c r="AU296" s="59"/>
      <c r="AV296" s="60"/>
      <c r="AW296" s="60"/>
    </row>
    <row r="297" spans="1:49" s="47" customFormat="1" ht="15" customHeight="1" x14ac:dyDescent="0.2">
      <c r="B297" s="59"/>
      <c r="C297" s="59"/>
      <c r="D297" s="59"/>
      <c r="E297" s="59"/>
      <c r="F297" s="59"/>
      <c r="G297" s="59"/>
      <c r="H297" s="59"/>
      <c r="I297" s="59"/>
      <c r="J297" s="59"/>
      <c r="K297" s="59"/>
      <c r="L297" s="60"/>
      <c r="M297" s="60"/>
      <c r="N297" s="59"/>
      <c r="O297" s="291"/>
      <c r="P297" s="59"/>
      <c r="Q297" s="59"/>
      <c r="R297" s="235"/>
      <c r="S297" s="235"/>
      <c r="T297" s="235"/>
      <c r="U297" s="235"/>
      <c r="V297" s="235"/>
      <c r="W297" s="235"/>
      <c r="X297" s="235"/>
      <c r="Y297" s="235"/>
      <c r="Z297" s="235"/>
      <c r="AA297" s="235"/>
      <c r="AB297" s="235"/>
      <c r="AC297" s="235"/>
      <c r="AD297" s="235"/>
      <c r="AE297" s="235"/>
      <c r="AF297" s="235"/>
      <c r="AG297" s="235"/>
      <c r="AH297" s="235"/>
      <c r="AI297" s="235"/>
      <c r="AJ297" s="235"/>
      <c r="AK297" s="235"/>
      <c r="AL297" s="235"/>
      <c r="AM297" s="235"/>
      <c r="AN297" s="59"/>
      <c r="AO297" s="59"/>
      <c r="AP297" s="59"/>
      <c r="AQ297" s="59"/>
      <c r="AR297" s="59"/>
      <c r="AS297" s="59"/>
      <c r="AT297" s="59"/>
      <c r="AU297" s="59"/>
      <c r="AV297" s="60"/>
      <c r="AW297" s="60"/>
    </row>
    <row r="298" spans="1:49" s="47" customFormat="1" ht="15" customHeight="1" x14ac:dyDescent="0.25">
      <c r="A298" s="415" t="s">
        <v>234</v>
      </c>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c r="AA298" s="415"/>
      <c r="AB298" s="415"/>
      <c r="AC298" s="415"/>
      <c r="AD298" s="415"/>
      <c r="AE298" s="415"/>
      <c r="AF298" s="415"/>
      <c r="AG298" s="415"/>
      <c r="AH298" s="415"/>
      <c r="AI298" s="415"/>
      <c r="AJ298" s="415"/>
      <c r="AK298" s="415"/>
      <c r="AL298" s="415"/>
      <c r="AM298" s="415"/>
      <c r="AN298" s="415"/>
      <c r="AO298" s="415"/>
      <c r="AP298" s="415"/>
      <c r="AQ298" s="415"/>
      <c r="AR298" s="415"/>
      <c r="AS298" s="415"/>
      <c r="AT298" s="415"/>
      <c r="AU298" s="415"/>
      <c r="AV298" s="415"/>
      <c r="AW298" s="415"/>
    </row>
    <row r="299" spans="1:49" s="47" customFormat="1" ht="15" customHeight="1" x14ac:dyDescent="0.2">
      <c r="O299" s="299"/>
      <c r="AV299" s="60"/>
      <c r="AW299" s="60"/>
    </row>
    <row r="300" spans="1:49" ht="21" customHeight="1" x14ac:dyDescent="0.25">
      <c r="A300" s="47"/>
      <c r="B300" s="442" t="s">
        <v>15</v>
      </c>
      <c r="C300" s="442"/>
      <c r="D300" s="442"/>
      <c r="E300" s="442"/>
      <c r="F300" s="442"/>
      <c r="G300" s="442"/>
      <c r="H300" s="442"/>
      <c r="I300" s="442"/>
      <c r="J300" s="75"/>
      <c r="K300" s="75"/>
      <c r="L300" s="39"/>
      <c r="M300" s="39"/>
      <c r="N300" s="73"/>
      <c r="O300" s="290"/>
      <c r="P300" s="73"/>
      <c r="Q300" s="73"/>
      <c r="R300" s="74"/>
      <c r="S300" s="75"/>
      <c r="T300" s="75"/>
      <c r="U300" s="75"/>
      <c r="V300" s="75"/>
      <c r="W300" s="75"/>
      <c r="X300" s="39"/>
      <c r="Y300" s="39"/>
      <c r="Z300" s="73"/>
      <c r="AA300" s="73"/>
      <c r="AB300" s="73"/>
      <c r="AC300" s="73"/>
      <c r="AD300" s="74"/>
      <c r="AE300" s="75"/>
      <c r="AF300" s="75"/>
      <c r="AG300" s="75"/>
      <c r="AH300" s="75"/>
      <c r="AI300" s="75"/>
      <c r="AJ300" s="39"/>
      <c r="AK300" s="39"/>
      <c r="AL300" s="73"/>
      <c r="AM300" s="73"/>
      <c r="AN300" s="442" t="s">
        <v>16</v>
      </c>
      <c r="AO300" s="442"/>
      <c r="AP300" s="442"/>
      <c r="AQ300" s="442"/>
      <c r="AR300" s="442"/>
      <c r="AS300" s="442"/>
      <c r="AT300" s="442"/>
      <c r="AU300" s="442"/>
      <c r="AV300" s="39"/>
      <c r="AW300" s="39"/>
    </row>
    <row r="301" spans="1:49" s="47" customFormat="1" ht="21" customHeight="1" x14ac:dyDescent="0.2">
      <c r="B301" s="443" t="str">
        <f>Coperta!B$46</f>
        <v>Conf.univ.dr.ing. Florin DRĂGAN</v>
      </c>
      <c r="C301" s="443"/>
      <c r="D301" s="443"/>
      <c r="E301" s="443"/>
      <c r="F301" s="443"/>
      <c r="G301" s="443"/>
      <c r="H301" s="443"/>
      <c r="I301" s="443"/>
      <c r="J301" s="59"/>
      <c r="K301" s="59"/>
      <c r="L301" s="60"/>
      <c r="M301" s="60"/>
      <c r="N301" s="59"/>
      <c r="O301" s="291"/>
      <c r="P301" s="59"/>
      <c r="Q301" s="59"/>
      <c r="R301" s="59"/>
      <c r="S301" s="59"/>
      <c r="T301" s="59"/>
      <c r="U301" s="59"/>
      <c r="V301" s="59"/>
      <c r="W301" s="59"/>
      <c r="X301" s="60"/>
      <c r="Y301" s="60"/>
      <c r="Z301" s="59"/>
      <c r="AA301" s="59"/>
      <c r="AB301" s="59"/>
      <c r="AC301" s="59"/>
      <c r="AD301" s="59"/>
      <c r="AE301" s="59"/>
      <c r="AF301" s="59"/>
      <c r="AG301" s="59"/>
      <c r="AH301" s="59"/>
      <c r="AI301" s="59"/>
      <c r="AJ301" s="60"/>
      <c r="AK301" s="60"/>
      <c r="AL301" s="59"/>
      <c r="AM301" s="59"/>
      <c r="AN301" s="443" t="str">
        <f>Coperta!N$46</f>
        <v>Conf.univ.dr.arh. Cristian BLIDARIU</v>
      </c>
      <c r="AO301" s="443"/>
      <c r="AP301" s="443"/>
      <c r="AQ301" s="443"/>
      <c r="AR301" s="443"/>
      <c r="AS301" s="443"/>
      <c r="AT301" s="443"/>
      <c r="AU301" s="443"/>
      <c r="AV301" s="60"/>
      <c r="AW301" s="60"/>
    </row>
    <row r="302" spans="1:49" s="47" customFormat="1" ht="21" customHeight="1" x14ac:dyDescent="0.2">
      <c r="B302" s="59"/>
      <c r="C302" s="59"/>
      <c r="D302" s="59"/>
      <c r="E302" s="59"/>
      <c r="F302" s="59"/>
      <c r="G302" s="59"/>
      <c r="H302" s="59"/>
      <c r="I302" s="59"/>
      <c r="J302" s="59"/>
      <c r="K302" s="59"/>
      <c r="L302" s="60"/>
      <c r="M302" s="60"/>
      <c r="N302" s="59"/>
      <c r="O302" s="291"/>
      <c r="P302" s="59"/>
      <c r="Q302" s="59"/>
      <c r="R302" s="59"/>
      <c r="S302" s="59"/>
      <c r="T302" s="59"/>
      <c r="U302" s="59"/>
      <c r="V302" s="59"/>
      <c r="W302" s="59"/>
      <c r="X302" s="60"/>
      <c r="Y302" s="60"/>
      <c r="Z302" s="59"/>
      <c r="AA302" s="59"/>
      <c r="AB302" s="59"/>
      <c r="AC302" s="59"/>
      <c r="AD302" s="59"/>
      <c r="AE302" s="59"/>
      <c r="AF302" s="59"/>
      <c r="AG302" s="59"/>
      <c r="AH302" s="59"/>
      <c r="AI302" s="59"/>
      <c r="AJ302" s="60"/>
      <c r="AK302" s="60"/>
      <c r="AL302" s="59"/>
      <c r="AM302" s="59"/>
      <c r="AN302" s="59"/>
      <c r="AO302" s="59"/>
      <c r="AP302" s="59"/>
      <c r="AQ302" s="59"/>
      <c r="AR302" s="59"/>
      <c r="AS302" s="59"/>
      <c r="AT302" s="59"/>
      <c r="AU302" s="59"/>
      <c r="AV302" s="60"/>
      <c r="AW302" s="60"/>
    </row>
    <row r="303" spans="1:49" s="47" customFormat="1" ht="15" x14ac:dyDescent="0.25">
      <c r="A303" s="1"/>
      <c r="B303" s="59"/>
      <c r="D303" s="59"/>
      <c r="E303" s="59"/>
      <c r="F303" s="59"/>
      <c r="G303" s="59"/>
      <c r="H303" s="59"/>
      <c r="I303" s="59"/>
      <c r="J303" s="59"/>
      <c r="K303" s="59"/>
      <c r="L303" s="60"/>
      <c r="M303" s="60"/>
      <c r="N303" s="59"/>
      <c r="O303" s="291"/>
      <c r="P303" s="59"/>
      <c r="Q303" s="59"/>
      <c r="R303" s="59"/>
      <c r="S303" s="59"/>
      <c r="T303" s="59"/>
      <c r="U303" s="59"/>
      <c r="V303" s="59"/>
      <c r="W303" s="59"/>
      <c r="X303" s="60"/>
      <c r="Y303" s="60"/>
      <c r="Z303" s="59"/>
      <c r="AA303" s="59"/>
      <c r="AB303" s="59"/>
      <c r="AC303" s="59"/>
      <c r="AD303" s="59"/>
      <c r="AE303" s="59"/>
      <c r="AF303" s="59"/>
      <c r="AG303" s="59"/>
      <c r="AH303" s="59"/>
      <c r="AI303" s="59"/>
      <c r="AJ303" s="60"/>
      <c r="AK303" s="60"/>
      <c r="AL303" s="59"/>
      <c r="AM303" s="59"/>
      <c r="AN303" s="59"/>
      <c r="AP303" s="59"/>
      <c r="AR303" s="59"/>
      <c r="AS303" s="59"/>
      <c r="AT303" s="59"/>
      <c r="AU303" s="59"/>
      <c r="AV303" s="60"/>
      <c r="AW303" s="60"/>
    </row>
    <row r="304" spans="1:49" s="47" customFormat="1" ht="15" x14ac:dyDescent="0.25">
      <c r="A304" s="1"/>
      <c r="B304" s="59"/>
      <c r="D304" s="59"/>
      <c r="E304" s="59"/>
      <c r="F304" s="59"/>
      <c r="G304" s="59"/>
      <c r="H304" s="59"/>
      <c r="I304" s="59"/>
      <c r="J304" s="59"/>
      <c r="K304" s="59"/>
      <c r="L304" s="60"/>
      <c r="M304" s="60"/>
      <c r="N304" s="59"/>
      <c r="O304" s="291"/>
      <c r="P304" s="59"/>
      <c r="Q304" s="59"/>
      <c r="R304" s="59"/>
      <c r="S304" s="59"/>
      <c r="T304" s="59"/>
      <c r="U304" s="59"/>
      <c r="V304" s="59"/>
      <c r="W304" s="59"/>
      <c r="X304" s="60"/>
      <c r="Y304" s="60"/>
      <c r="Z304" s="59"/>
      <c r="AA304" s="59"/>
      <c r="AB304" s="59"/>
      <c r="AC304" s="59"/>
      <c r="AD304" s="59"/>
      <c r="AE304" s="59"/>
      <c r="AF304" s="59"/>
      <c r="AG304" s="59"/>
      <c r="AH304" s="59"/>
      <c r="AI304" s="59"/>
      <c r="AJ304" s="60"/>
      <c r="AK304" s="60"/>
      <c r="AL304" s="59"/>
      <c r="AM304" s="59"/>
      <c r="AN304" s="59"/>
      <c r="AP304" s="59"/>
      <c r="AR304" s="59"/>
      <c r="AS304" s="59"/>
      <c r="AT304" s="59"/>
      <c r="AU304" s="59"/>
      <c r="AV304" s="60"/>
      <c r="AW304" s="60"/>
    </row>
    <row r="305" spans="1:49" ht="15" x14ac:dyDescent="0.25">
      <c r="A305" s="1" t="s">
        <v>0</v>
      </c>
      <c r="B305" s="2"/>
      <c r="C305" s="2"/>
      <c r="D305" s="2"/>
      <c r="E305" s="2"/>
      <c r="F305" s="2"/>
      <c r="G305" s="2"/>
      <c r="H305" s="2"/>
      <c r="I305" s="2"/>
      <c r="J305" s="2"/>
      <c r="K305" s="2"/>
      <c r="L305" s="3"/>
      <c r="M305" s="3"/>
      <c r="N305" s="2"/>
      <c r="O305" s="288"/>
      <c r="P305" s="2"/>
      <c r="Q305" s="2"/>
      <c r="R305" s="2"/>
      <c r="S305" s="2"/>
      <c r="T305" s="2"/>
      <c r="U305" s="2"/>
      <c r="V305" s="2"/>
      <c r="W305" s="2"/>
      <c r="X305" s="3"/>
      <c r="Y305" s="3"/>
    </row>
    <row r="306" spans="1:49" ht="14.25" x14ac:dyDescent="0.2">
      <c r="A306" s="123" t="str">
        <f>Coperta!A$4</f>
        <v xml:space="preserve">Facultatea Arhitectură şi Urbanism </v>
      </c>
    </row>
    <row r="307" spans="1:49" ht="14.25" x14ac:dyDescent="0.2">
      <c r="C307" s="6"/>
      <c r="D307" s="6"/>
      <c r="E307" s="6"/>
      <c r="F307" s="6"/>
      <c r="G307" s="6"/>
      <c r="H307" s="6"/>
      <c r="I307" s="6"/>
      <c r="J307" s="6"/>
      <c r="K307" s="6"/>
      <c r="L307" s="7"/>
      <c r="M307" s="7"/>
    </row>
    <row r="308" spans="1:49" ht="15" x14ac:dyDescent="0.25">
      <c r="A308" s="6" t="s">
        <v>29</v>
      </c>
      <c r="C308" s="6"/>
      <c r="D308" s="6"/>
      <c r="E308" s="6"/>
      <c r="F308" s="6"/>
      <c r="G308" s="6"/>
      <c r="H308" s="123" t="str">
        <f>Coperta!J$27</f>
        <v>Ştiinţe umaniste şi arte</v>
      </c>
      <c r="I308" s="6"/>
      <c r="J308" s="6"/>
      <c r="K308" s="6"/>
      <c r="L308" s="7"/>
      <c r="M308" s="7"/>
    </row>
    <row r="309" spans="1:49" ht="15" x14ac:dyDescent="0.25">
      <c r="A309" s="6" t="s">
        <v>30</v>
      </c>
      <c r="C309" s="6"/>
      <c r="D309" s="6"/>
      <c r="E309" s="6"/>
      <c r="F309" s="6"/>
      <c r="G309" s="6"/>
      <c r="H309" s="123" t="str">
        <f>Coperta!J$29</f>
        <v>Arhitectură şi urbanism</v>
      </c>
      <c r="I309" s="6"/>
      <c r="J309" s="6"/>
      <c r="K309" s="6"/>
      <c r="L309" s="7"/>
      <c r="M309" s="7"/>
    </row>
    <row r="310" spans="1:49" ht="15" x14ac:dyDescent="0.25">
      <c r="A310" s="6" t="s">
        <v>31</v>
      </c>
      <c r="C310" s="6"/>
      <c r="D310" s="6"/>
      <c r="E310" s="6"/>
      <c r="F310" s="6"/>
      <c r="G310" s="6"/>
      <c r="H310" s="123" t="str">
        <f>Coperta!J$31</f>
        <v xml:space="preserve"> Arhitectură</v>
      </c>
      <c r="I310" s="6"/>
      <c r="J310" s="6"/>
      <c r="K310" s="6"/>
      <c r="L310" s="7"/>
      <c r="M310" s="7"/>
      <c r="S310" s="4" t="s">
        <v>28</v>
      </c>
    </row>
    <row r="311" spans="1:49" s="47" customFormat="1" ht="14.25" x14ac:dyDescent="0.2">
      <c r="A311" s="6" t="s">
        <v>3</v>
      </c>
      <c r="B311" s="4"/>
      <c r="C311" s="6"/>
      <c r="D311" s="6"/>
      <c r="E311" s="6"/>
      <c r="F311" s="6"/>
      <c r="G311" s="6"/>
      <c r="H311" s="123" t="str">
        <f>Coperta!J$25</f>
        <v>Arhitectură</v>
      </c>
      <c r="I311" s="123"/>
      <c r="J311" s="59"/>
      <c r="K311" s="59"/>
      <c r="L311" s="60"/>
      <c r="M311" s="60"/>
      <c r="N311" s="59"/>
      <c r="O311" s="291"/>
      <c r="P311" s="59"/>
      <c r="Q311" s="59"/>
      <c r="R311" s="59"/>
      <c r="S311" s="59"/>
      <c r="T311" s="59"/>
      <c r="U311" s="59"/>
      <c r="V311" s="59"/>
      <c r="W311" s="59"/>
      <c r="X311" s="60"/>
      <c r="Y311" s="60"/>
      <c r="Z311" s="59"/>
      <c r="AA311" s="59"/>
      <c r="AB311" s="59"/>
      <c r="AC311" s="59"/>
      <c r="AD311" s="59"/>
      <c r="AE311" s="59"/>
      <c r="AF311" s="59"/>
      <c r="AG311" s="59"/>
      <c r="AH311" s="59"/>
      <c r="AI311" s="59"/>
      <c r="AJ311" s="60"/>
      <c r="AK311" s="60"/>
      <c r="AL311" s="59"/>
      <c r="AM311" s="59"/>
      <c r="AN311" s="59"/>
      <c r="AO311" s="59"/>
      <c r="AP311" s="59"/>
      <c r="AQ311" s="59"/>
      <c r="AR311" s="59"/>
      <c r="AS311" s="59"/>
      <c r="AT311" s="59"/>
      <c r="AU311" s="59"/>
      <c r="AV311" s="60"/>
      <c r="AW311" s="60"/>
    </row>
    <row r="312" spans="1:49" s="49" customFormat="1" ht="18" x14ac:dyDescent="0.25">
      <c r="B312" s="59"/>
      <c r="C312" s="59"/>
      <c r="D312" s="59"/>
      <c r="E312" s="50"/>
      <c r="F312" s="50"/>
      <c r="G312" s="50"/>
      <c r="H312" s="50"/>
      <c r="I312" s="50"/>
      <c r="J312" s="50"/>
      <c r="K312" s="50"/>
      <c r="L312" s="50" t="s">
        <v>28</v>
      </c>
      <c r="M312" s="50"/>
      <c r="N312" s="59"/>
      <c r="O312" s="291"/>
      <c r="P312" s="59"/>
      <c r="Q312" s="50"/>
      <c r="R312" s="50"/>
      <c r="S312" s="50"/>
      <c r="T312" s="50"/>
      <c r="U312" s="50"/>
      <c r="V312" s="50"/>
      <c r="W312" s="50"/>
      <c r="X312" s="50"/>
      <c r="Y312" s="50"/>
      <c r="Z312" s="59"/>
      <c r="AA312" s="59"/>
      <c r="AB312" s="59"/>
      <c r="AC312" s="50"/>
      <c r="AD312" s="50"/>
      <c r="AE312" s="50"/>
      <c r="AF312" s="50"/>
      <c r="AG312" s="50"/>
      <c r="AH312" s="50"/>
      <c r="AI312" s="50"/>
      <c r="AJ312" s="50"/>
      <c r="AK312" s="50"/>
      <c r="AL312" s="59"/>
      <c r="AM312" s="59"/>
      <c r="AN312" s="59"/>
      <c r="AO312" s="50"/>
      <c r="AP312" s="50"/>
      <c r="AQ312" s="50"/>
      <c r="AR312" s="50"/>
      <c r="AS312" s="50"/>
      <c r="AT312" s="50"/>
      <c r="AU312" s="50"/>
      <c r="AV312" s="50"/>
      <c r="AW312" s="50"/>
    </row>
    <row r="313" spans="1:49" s="49" customFormat="1" ht="18" x14ac:dyDescent="0.25">
      <c r="B313" s="59"/>
      <c r="C313" s="59"/>
      <c r="D313" s="59"/>
      <c r="E313" s="50"/>
      <c r="F313" s="50"/>
      <c r="G313" s="50"/>
      <c r="H313" s="50"/>
      <c r="I313" s="50"/>
      <c r="J313" s="50"/>
      <c r="K313" s="50"/>
      <c r="L313" s="50"/>
      <c r="M313" s="50"/>
      <c r="N313" s="59"/>
      <c r="O313" s="291"/>
      <c r="P313" s="59"/>
      <c r="Q313" s="50"/>
      <c r="R313" s="50"/>
      <c r="S313" s="50"/>
      <c r="T313" s="50"/>
      <c r="U313" s="50"/>
      <c r="V313" s="50"/>
      <c r="W313" s="50"/>
      <c r="X313" s="50"/>
      <c r="Y313" s="50"/>
      <c r="Z313" s="59"/>
      <c r="AA313" s="59"/>
      <c r="AB313" s="59"/>
      <c r="AC313" s="50"/>
      <c r="AD313" s="50"/>
      <c r="AE313" s="50"/>
      <c r="AF313" s="50"/>
      <c r="AG313" s="50"/>
      <c r="AH313" s="50"/>
      <c r="AI313" s="50"/>
      <c r="AJ313" s="50"/>
      <c r="AK313" s="50"/>
      <c r="AL313" s="59"/>
      <c r="AM313" s="59"/>
      <c r="AN313" s="59"/>
      <c r="AO313" s="50"/>
      <c r="AP313" s="50"/>
      <c r="AQ313" s="50"/>
      <c r="AR313" s="50"/>
      <c r="AS313" s="50"/>
      <c r="AT313" s="50"/>
      <c r="AU313" s="50"/>
      <c r="AV313" s="50"/>
      <c r="AW313" s="50"/>
    </row>
    <row r="314" spans="1:49" s="49" customFormat="1" ht="21" customHeight="1" x14ac:dyDescent="0.25">
      <c r="A314" s="452" t="s">
        <v>205</v>
      </c>
      <c r="B314" s="452"/>
      <c r="C314" s="452"/>
      <c r="D314" s="452"/>
      <c r="E314" s="452"/>
      <c r="F314" s="452"/>
      <c r="G314" s="452"/>
      <c r="H314" s="452"/>
      <c r="I314" s="452"/>
      <c r="J314" s="452"/>
      <c r="K314" s="452"/>
      <c r="L314" s="452"/>
      <c r="M314" s="452"/>
      <c r="N314" s="452"/>
      <c r="O314" s="452"/>
      <c r="P314" s="452"/>
      <c r="Q314" s="452"/>
      <c r="R314" s="452"/>
      <c r="S314" s="452"/>
      <c r="T314" s="452"/>
      <c r="U314" s="452"/>
      <c r="V314" s="452"/>
      <c r="W314" s="452"/>
      <c r="X314" s="452"/>
      <c r="Y314" s="452"/>
      <c r="Z314" s="452"/>
      <c r="AA314" s="452"/>
      <c r="AB314" s="452"/>
      <c r="AC314" s="452"/>
      <c r="AD314" s="452"/>
      <c r="AE314" s="452"/>
      <c r="AF314" s="452"/>
      <c r="AG314" s="452"/>
      <c r="AH314" s="452"/>
      <c r="AI314" s="452"/>
      <c r="AJ314" s="452"/>
      <c r="AK314" s="452"/>
      <c r="AL314" s="452"/>
      <c r="AM314" s="452"/>
      <c r="AN314" s="452"/>
      <c r="AO314" s="452"/>
      <c r="AP314" s="452"/>
      <c r="AQ314" s="452"/>
      <c r="AR314" s="452"/>
      <c r="AS314" s="452"/>
      <c r="AT314" s="452"/>
      <c r="AU314" s="452"/>
      <c r="AV314" s="452"/>
      <c r="AW314" s="452"/>
    </row>
    <row r="315" spans="1:49" s="46" customFormat="1" ht="21" customHeight="1" thickBot="1" x14ac:dyDescent="0.3">
      <c r="A315" s="452" t="str">
        <f>A16</f>
        <v>Pentru seria de studenti 2024-2030</v>
      </c>
      <c r="B315" s="452"/>
      <c r="C315" s="452"/>
      <c r="D315" s="452"/>
      <c r="E315" s="452"/>
      <c r="F315" s="452"/>
      <c r="G315" s="452"/>
      <c r="H315" s="452"/>
      <c r="I315" s="452"/>
      <c r="J315" s="452"/>
      <c r="K315" s="452"/>
      <c r="L315" s="452"/>
      <c r="M315" s="452"/>
      <c r="N315" s="452"/>
      <c r="O315" s="452"/>
      <c r="P315" s="452"/>
      <c r="Q315" s="452"/>
      <c r="R315" s="452"/>
      <c r="S315" s="452"/>
      <c r="T315" s="452"/>
      <c r="U315" s="452"/>
      <c r="V315" s="452"/>
      <c r="W315" s="452"/>
      <c r="X315" s="452"/>
      <c r="Y315" s="452"/>
      <c r="Z315" s="452"/>
      <c r="AA315" s="452"/>
      <c r="AB315" s="452"/>
      <c r="AC315" s="452"/>
      <c r="AD315" s="452"/>
      <c r="AE315" s="452"/>
      <c r="AF315" s="452"/>
      <c r="AG315" s="452"/>
      <c r="AH315" s="452"/>
      <c r="AI315" s="452"/>
      <c r="AJ315" s="452"/>
      <c r="AK315" s="452"/>
      <c r="AL315" s="452"/>
      <c r="AM315" s="452"/>
      <c r="AN315" s="452"/>
      <c r="AO315" s="452"/>
      <c r="AP315" s="452"/>
      <c r="AQ315" s="452"/>
      <c r="AR315" s="452"/>
      <c r="AS315" s="452"/>
      <c r="AT315" s="452"/>
      <c r="AU315" s="452"/>
      <c r="AV315" s="452"/>
      <c r="AW315" s="452"/>
    </row>
    <row r="316" spans="1:49" s="47" customFormat="1" ht="21" customHeight="1" thickTop="1" thickBot="1" x14ac:dyDescent="0.25">
      <c r="B316" s="461" t="str">
        <f>B254</f>
        <v>ANUL III (2026-2027)</v>
      </c>
      <c r="C316" s="462"/>
      <c r="D316" s="462"/>
      <c r="E316" s="462"/>
      <c r="F316" s="462"/>
      <c r="G316" s="462"/>
      <c r="H316" s="462"/>
      <c r="I316" s="462"/>
      <c r="J316" s="462"/>
      <c r="K316" s="462"/>
      <c r="L316" s="462"/>
      <c r="M316" s="462"/>
      <c r="N316" s="462"/>
      <c r="O316" s="462"/>
      <c r="P316" s="462"/>
      <c r="Q316" s="462"/>
      <c r="R316" s="462"/>
      <c r="S316" s="462"/>
      <c r="T316" s="462"/>
      <c r="U316" s="462"/>
      <c r="V316" s="462"/>
      <c r="W316" s="462"/>
      <c r="X316" s="462"/>
      <c r="Y316" s="462"/>
      <c r="Z316" s="461" t="str">
        <f>Z254</f>
        <v>ANUL IV (2027-2028)</v>
      </c>
      <c r="AA316" s="462"/>
      <c r="AB316" s="462"/>
      <c r="AC316" s="462"/>
      <c r="AD316" s="462"/>
      <c r="AE316" s="462"/>
      <c r="AF316" s="462"/>
      <c r="AG316" s="462"/>
      <c r="AH316" s="462"/>
      <c r="AI316" s="462"/>
      <c r="AJ316" s="462"/>
      <c r="AK316" s="462"/>
      <c r="AL316" s="462"/>
      <c r="AM316" s="462"/>
      <c r="AN316" s="462"/>
      <c r="AO316" s="462"/>
      <c r="AP316" s="462"/>
      <c r="AQ316" s="462"/>
      <c r="AR316" s="462"/>
      <c r="AS316" s="462"/>
      <c r="AT316" s="462"/>
      <c r="AU316" s="462"/>
      <c r="AV316" s="462"/>
      <c r="AW316" s="462"/>
    </row>
    <row r="317" spans="1:49" s="47" customFormat="1" ht="21" customHeight="1" thickTop="1" thickBot="1" x14ac:dyDescent="0.25">
      <c r="A317" s="48"/>
      <c r="B317" s="461" t="s">
        <v>116</v>
      </c>
      <c r="C317" s="462"/>
      <c r="D317" s="462"/>
      <c r="E317" s="462"/>
      <c r="F317" s="462"/>
      <c r="G317" s="462"/>
      <c r="H317" s="462"/>
      <c r="I317" s="462"/>
      <c r="J317" s="462"/>
      <c r="K317" s="462"/>
      <c r="L317" s="462"/>
      <c r="M317" s="462"/>
      <c r="N317" s="461" t="s">
        <v>117</v>
      </c>
      <c r="O317" s="462"/>
      <c r="P317" s="462"/>
      <c r="Q317" s="462"/>
      <c r="R317" s="462"/>
      <c r="S317" s="462"/>
      <c r="T317" s="462"/>
      <c r="U317" s="462"/>
      <c r="V317" s="462"/>
      <c r="W317" s="462"/>
      <c r="X317" s="462"/>
      <c r="Y317" s="462"/>
      <c r="Z317" s="461" t="s">
        <v>118</v>
      </c>
      <c r="AA317" s="462"/>
      <c r="AB317" s="462"/>
      <c r="AC317" s="462"/>
      <c r="AD317" s="462"/>
      <c r="AE317" s="462"/>
      <c r="AF317" s="462"/>
      <c r="AG317" s="462"/>
      <c r="AH317" s="462"/>
      <c r="AI317" s="462"/>
      <c r="AJ317" s="462"/>
      <c r="AK317" s="462"/>
      <c r="AL317" s="462" t="s">
        <v>119</v>
      </c>
      <c r="AM317" s="462"/>
      <c r="AN317" s="462"/>
      <c r="AO317" s="462"/>
      <c r="AP317" s="462"/>
      <c r="AQ317" s="462"/>
      <c r="AR317" s="462"/>
      <c r="AS317" s="462"/>
      <c r="AT317" s="462"/>
      <c r="AU317" s="462"/>
      <c r="AV317" s="462"/>
      <c r="AW317" s="462"/>
    </row>
    <row r="318" spans="1:49" s="49" customFormat="1" ht="21" customHeight="1" thickTop="1" x14ac:dyDescent="0.25">
      <c r="A318" s="396" t="s">
        <v>235</v>
      </c>
      <c r="B318" s="480"/>
      <c r="C318" s="481"/>
      <c r="D318" s="481"/>
      <c r="E318" s="481"/>
      <c r="F318" s="481"/>
      <c r="G318" s="481"/>
      <c r="H318" s="481"/>
      <c r="I318" s="481"/>
      <c r="J318" s="481"/>
      <c r="K318" s="481"/>
      <c r="L318" s="481"/>
      <c r="M318" s="482"/>
      <c r="N318" s="455"/>
      <c r="O318" s="456"/>
      <c r="P318" s="456"/>
      <c r="Q318" s="456"/>
      <c r="R318" s="456"/>
      <c r="S318" s="456"/>
      <c r="T318" s="456"/>
      <c r="U318" s="456"/>
      <c r="V318" s="456"/>
      <c r="W318" s="456"/>
      <c r="X318" s="456"/>
      <c r="Y318" s="457"/>
      <c r="Z318" s="455"/>
      <c r="AA318" s="456"/>
      <c r="AB318" s="456"/>
      <c r="AC318" s="456"/>
      <c r="AD318" s="456"/>
      <c r="AE318" s="456"/>
      <c r="AF318" s="456"/>
      <c r="AG318" s="456"/>
      <c r="AH318" s="456"/>
      <c r="AI318" s="456"/>
      <c r="AJ318" s="456"/>
      <c r="AK318" s="457"/>
      <c r="AL318" s="455"/>
      <c r="AM318" s="456"/>
      <c r="AN318" s="456"/>
      <c r="AO318" s="456"/>
      <c r="AP318" s="456"/>
      <c r="AQ318" s="456"/>
      <c r="AR318" s="456"/>
      <c r="AS318" s="456"/>
      <c r="AT318" s="456"/>
      <c r="AU318" s="456"/>
      <c r="AV318" s="456"/>
      <c r="AW318" s="457"/>
    </row>
    <row r="319" spans="1:49" s="49" customFormat="1" ht="21" customHeight="1" x14ac:dyDescent="0.25">
      <c r="A319" s="397"/>
      <c r="B319" s="483"/>
      <c r="C319" s="484"/>
      <c r="D319" s="484"/>
      <c r="E319" s="484"/>
      <c r="F319" s="484"/>
      <c r="G319" s="484"/>
      <c r="H319" s="484"/>
      <c r="I319" s="484"/>
      <c r="J319" s="484"/>
      <c r="K319" s="484"/>
      <c r="L319" s="484"/>
      <c r="M319" s="485"/>
      <c r="N319" s="458"/>
      <c r="O319" s="459"/>
      <c r="P319" s="459"/>
      <c r="Q319" s="459"/>
      <c r="R319" s="459"/>
      <c r="S319" s="459"/>
      <c r="T319" s="459"/>
      <c r="U319" s="459"/>
      <c r="V319" s="459"/>
      <c r="W319" s="459"/>
      <c r="X319" s="459"/>
      <c r="Y319" s="460"/>
      <c r="Z319" s="458"/>
      <c r="AA319" s="459"/>
      <c r="AB319" s="459"/>
      <c r="AC319" s="459"/>
      <c r="AD319" s="459"/>
      <c r="AE319" s="459"/>
      <c r="AF319" s="459"/>
      <c r="AG319" s="459"/>
      <c r="AH319" s="459"/>
      <c r="AI319" s="459"/>
      <c r="AJ319" s="459"/>
      <c r="AK319" s="460"/>
      <c r="AL319" s="458"/>
      <c r="AM319" s="459"/>
      <c r="AN319" s="459"/>
      <c r="AO319" s="459"/>
      <c r="AP319" s="459"/>
      <c r="AQ319" s="459"/>
      <c r="AR319" s="459"/>
      <c r="AS319" s="459"/>
      <c r="AT319" s="459"/>
      <c r="AU319" s="459"/>
      <c r="AV319" s="459"/>
      <c r="AW319" s="460"/>
    </row>
    <row r="320" spans="1:49" s="49" customFormat="1" ht="21" customHeight="1" thickBot="1" x14ac:dyDescent="0.3">
      <c r="A320" s="398"/>
      <c r="B320" s="405" t="str">
        <f>IF(ISBLANK(B318),"",CONCATENATE(LEFT(INDEX(B$76:B$107,MATCH(LEFT(B318,11)&amp;"*",B$76:B$107,0)+2),FIND("-",INDEX(B$76:B$107,MATCH(LEFT(B318,11)&amp;"*",B$76:B$107,0)+2))),$A318))</f>
        <v/>
      </c>
      <c r="C320" s="406"/>
      <c r="D320" s="407"/>
      <c r="E320" s="276"/>
      <c r="F320" s="277"/>
      <c r="G320" s="278"/>
      <c r="H320" s="279"/>
      <c r="I320" s="279"/>
      <c r="J320" s="280"/>
      <c r="K320" s="275"/>
      <c r="L320" s="277"/>
      <c r="M320" s="275"/>
      <c r="N320" s="405" t="str">
        <f>IF(ISBLANK(N318),"",CONCATENATE(LEFT(INDEX(N$76:N$107,MATCH(LEFT(N318,11)&amp;"*",N$76:N$107,0)+2),FIND("-",INDEX(N$76:N$107,MATCH(LEFT(N318,11)&amp;"*",N$76:N$107,0)+2))),$A318))</f>
        <v/>
      </c>
      <c r="O320" s="406"/>
      <c r="P320" s="407"/>
      <c r="Q320" s="234"/>
      <c r="R320" s="170"/>
      <c r="S320" s="166"/>
      <c r="T320" s="168"/>
      <c r="U320" s="168"/>
      <c r="V320" s="167"/>
      <c r="W320" s="169"/>
      <c r="X320" s="169"/>
      <c r="Y320" s="170"/>
      <c r="Z320" s="405" t="str">
        <f>IF(ISBLANK(Z318),"",CONCATENATE(LEFT(INDEX(Z$76:Z$107,MATCH(LEFT(Z318,11)&amp;"*",Z$76:Z$107,0)+2),FIND("-",INDEX(Z$76:Z$107,MATCH(LEFT(Z318,11)&amp;"*",Z$76:Z$107,0)+2))),$A318))</f>
        <v/>
      </c>
      <c r="AA320" s="406"/>
      <c r="AB320" s="407"/>
      <c r="AC320" s="276"/>
      <c r="AD320" s="277"/>
      <c r="AE320" s="278"/>
      <c r="AF320" s="279"/>
      <c r="AG320" s="279"/>
      <c r="AH320" s="280"/>
      <c r="AI320" s="275"/>
      <c r="AJ320" s="277"/>
      <c r="AK320" s="275"/>
      <c r="AL320" s="405" t="str">
        <f>IF(ISBLANK(AL318),"",CONCATENATE(LEFT(INDEX(AL$76:AL$107,MATCH(LEFT(AL318,11)&amp;"*",AL$76:AL$107,0)+2),FIND("-",INDEX(AL$76:AL$107,MATCH(LEFT(AL318,11)&amp;"*",AL$76:AL$107,0)+2))),$A318))</f>
        <v/>
      </c>
      <c r="AM320" s="406"/>
      <c r="AN320" s="407"/>
      <c r="AO320" s="234"/>
      <c r="AP320" s="170"/>
      <c r="AQ320" s="166"/>
      <c r="AR320" s="168"/>
      <c r="AS320" s="168"/>
      <c r="AT320" s="167"/>
      <c r="AU320" s="169"/>
      <c r="AV320" s="169"/>
      <c r="AW320" s="170"/>
    </row>
    <row r="321" spans="1:49" s="49" customFormat="1" ht="21" customHeight="1" thickTop="1" x14ac:dyDescent="0.25">
      <c r="A321" s="396" t="s">
        <v>236</v>
      </c>
      <c r="B321" s="480"/>
      <c r="C321" s="481"/>
      <c r="D321" s="481"/>
      <c r="E321" s="481"/>
      <c r="F321" s="481"/>
      <c r="G321" s="481"/>
      <c r="H321" s="481"/>
      <c r="I321" s="481"/>
      <c r="J321" s="481"/>
      <c r="K321" s="481"/>
      <c r="L321" s="481"/>
      <c r="M321" s="482"/>
      <c r="N321" s="455"/>
      <c r="O321" s="456"/>
      <c r="P321" s="456"/>
      <c r="Q321" s="456"/>
      <c r="R321" s="456"/>
      <c r="S321" s="456"/>
      <c r="T321" s="456"/>
      <c r="U321" s="456"/>
      <c r="V321" s="456"/>
      <c r="W321" s="456"/>
      <c r="X321" s="456"/>
      <c r="Y321" s="457"/>
      <c r="Z321" s="455"/>
      <c r="AA321" s="456"/>
      <c r="AB321" s="456"/>
      <c r="AC321" s="456"/>
      <c r="AD321" s="456"/>
      <c r="AE321" s="456"/>
      <c r="AF321" s="456"/>
      <c r="AG321" s="456"/>
      <c r="AH321" s="456"/>
      <c r="AI321" s="456"/>
      <c r="AJ321" s="456"/>
      <c r="AK321" s="457"/>
      <c r="AL321" s="455"/>
      <c r="AM321" s="456"/>
      <c r="AN321" s="456"/>
      <c r="AO321" s="456"/>
      <c r="AP321" s="456"/>
      <c r="AQ321" s="456"/>
      <c r="AR321" s="456"/>
      <c r="AS321" s="456"/>
      <c r="AT321" s="456"/>
      <c r="AU321" s="456"/>
      <c r="AV321" s="456"/>
      <c r="AW321" s="457"/>
    </row>
    <row r="322" spans="1:49" s="49" customFormat="1" ht="21" customHeight="1" x14ac:dyDescent="0.25">
      <c r="A322" s="397"/>
      <c r="B322" s="483"/>
      <c r="C322" s="484"/>
      <c r="D322" s="484"/>
      <c r="E322" s="484"/>
      <c r="F322" s="484"/>
      <c r="G322" s="484"/>
      <c r="H322" s="484"/>
      <c r="I322" s="484"/>
      <c r="J322" s="484"/>
      <c r="K322" s="484"/>
      <c r="L322" s="484"/>
      <c r="M322" s="485"/>
      <c r="N322" s="458"/>
      <c r="O322" s="459"/>
      <c r="P322" s="459"/>
      <c r="Q322" s="459"/>
      <c r="R322" s="459"/>
      <c r="S322" s="459"/>
      <c r="T322" s="459"/>
      <c r="U322" s="459"/>
      <c r="V322" s="459"/>
      <c r="W322" s="459"/>
      <c r="X322" s="459"/>
      <c r="Y322" s="460"/>
      <c r="Z322" s="458"/>
      <c r="AA322" s="459"/>
      <c r="AB322" s="459"/>
      <c r="AC322" s="459"/>
      <c r="AD322" s="459"/>
      <c r="AE322" s="459"/>
      <c r="AF322" s="459"/>
      <c r="AG322" s="459"/>
      <c r="AH322" s="459"/>
      <c r="AI322" s="459"/>
      <c r="AJ322" s="459"/>
      <c r="AK322" s="460"/>
      <c r="AL322" s="458"/>
      <c r="AM322" s="459"/>
      <c r="AN322" s="459"/>
      <c r="AO322" s="459"/>
      <c r="AP322" s="459"/>
      <c r="AQ322" s="459"/>
      <c r="AR322" s="459"/>
      <c r="AS322" s="459"/>
      <c r="AT322" s="459"/>
      <c r="AU322" s="459"/>
      <c r="AV322" s="459"/>
      <c r="AW322" s="460"/>
    </row>
    <row r="323" spans="1:49" s="49" customFormat="1" ht="21" customHeight="1" thickBot="1" x14ac:dyDescent="0.3">
      <c r="A323" s="398"/>
      <c r="B323" s="405" t="str">
        <f>IF(ISBLANK(B321),"",CONCATENATE(LEFT(INDEX(B$76:B$107,MATCH(LEFT(B321,11)&amp;"*",B$76:B$107,0)+2),FIND("-",INDEX(B$76:B$107,MATCH(LEFT(B321,11)&amp;"*",B$76:B$107,0)+2))),$A321))</f>
        <v/>
      </c>
      <c r="C323" s="406"/>
      <c r="D323" s="407"/>
      <c r="E323" s="276"/>
      <c r="F323" s="277"/>
      <c r="G323" s="278"/>
      <c r="H323" s="279"/>
      <c r="I323" s="279"/>
      <c r="J323" s="280"/>
      <c r="K323" s="275"/>
      <c r="L323" s="277"/>
      <c r="M323" s="275"/>
      <c r="N323" s="405" t="str">
        <f>IF(ISBLANK(N321),"",CONCATENATE(LEFT(INDEX(N$76:N$107,MATCH(LEFT(N321,11)&amp;"*",N$76:N$107,0)+2),FIND("-",INDEX(N$76:N$107,MATCH(LEFT(N321,11)&amp;"*",N$76:N$107,0)+2))),$A321))</f>
        <v/>
      </c>
      <c r="O323" s="406"/>
      <c r="P323" s="407"/>
      <c r="Q323" s="234"/>
      <c r="R323" s="170"/>
      <c r="S323" s="166"/>
      <c r="T323" s="168"/>
      <c r="U323" s="168"/>
      <c r="V323" s="167"/>
      <c r="W323" s="169"/>
      <c r="X323" s="169"/>
      <c r="Y323" s="170"/>
      <c r="Z323" s="405" t="str">
        <f>IF(ISBLANK(Z321),"",CONCATENATE(LEFT(INDEX(Z$76:Z$107,MATCH(LEFT(Z321,11)&amp;"*",Z$76:Z$107,0)+2),FIND("-",INDEX(Z$76:Z$107,MATCH(LEFT(Z321,11)&amp;"*",Z$76:Z$107,0)+2))),$A321))</f>
        <v/>
      </c>
      <c r="AA323" s="406"/>
      <c r="AB323" s="407"/>
      <c r="AC323" s="234"/>
      <c r="AD323" s="170"/>
      <c r="AE323" s="166"/>
      <c r="AF323" s="168"/>
      <c r="AG323" s="168"/>
      <c r="AH323" s="167"/>
      <c r="AI323" s="169"/>
      <c r="AJ323" s="169"/>
      <c r="AK323" s="170"/>
      <c r="AL323" s="405" t="str">
        <f>IF(ISBLANK(AL321),"",CONCATENATE(LEFT(INDEX(AL$76:AL$107,MATCH(LEFT(AL321,11)&amp;"*",AL$76:AL$107,0)+2),FIND("-",INDEX(AL$76:AL$107,MATCH(LEFT(AL321,11)&amp;"*",AL$76:AL$107,0)+2))),$A321))</f>
        <v/>
      </c>
      <c r="AM323" s="406"/>
      <c r="AN323" s="407"/>
      <c r="AO323" s="234"/>
      <c r="AP323" s="170"/>
      <c r="AQ323" s="166"/>
      <c r="AR323" s="168"/>
      <c r="AS323" s="168"/>
      <c r="AT323" s="167"/>
      <c r="AU323" s="169"/>
      <c r="AV323" s="169"/>
      <c r="AW323" s="170"/>
    </row>
    <row r="324" spans="1:49" s="49" customFormat="1" ht="21" customHeight="1" thickTop="1" x14ac:dyDescent="0.25">
      <c r="A324" s="396" t="s">
        <v>237</v>
      </c>
      <c r="B324" s="480"/>
      <c r="C324" s="481"/>
      <c r="D324" s="481"/>
      <c r="E324" s="481"/>
      <c r="F324" s="481"/>
      <c r="G324" s="481"/>
      <c r="H324" s="481"/>
      <c r="I324" s="481"/>
      <c r="J324" s="481"/>
      <c r="K324" s="481"/>
      <c r="L324" s="481"/>
      <c r="M324" s="482"/>
      <c r="N324" s="455"/>
      <c r="O324" s="456"/>
      <c r="P324" s="456"/>
      <c r="Q324" s="456"/>
      <c r="R324" s="456"/>
      <c r="S324" s="456"/>
      <c r="T324" s="456"/>
      <c r="U324" s="456"/>
      <c r="V324" s="456"/>
      <c r="W324" s="456"/>
      <c r="X324" s="456"/>
      <c r="Y324" s="457"/>
      <c r="Z324" s="455"/>
      <c r="AA324" s="456"/>
      <c r="AB324" s="456"/>
      <c r="AC324" s="456"/>
      <c r="AD324" s="456"/>
      <c r="AE324" s="456"/>
      <c r="AF324" s="456"/>
      <c r="AG324" s="456"/>
      <c r="AH324" s="456"/>
      <c r="AI324" s="456"/>
      <c r="AJ324" s="456"/>
      <c r="AK324" s="457"/>
      <c r="AL324" s="455"/>
      <c r="AM324" s="456"/>
      <c r="AN324" s="456"/>
      <c r="AO324" s="456"/>
      <c r="AP324" s="456"/>
      <c r="AQ324" s="456"/>
      <c r="AR324" s="456"/>
      <c r="AS324" s="456"/>
      <c r="AT324" s="456"/>
      <c r="AU324" s="456"/>
      <c r="AV324" s="456"/>
      <c r="AW324" s="457"/>
    </row>
    <row r="325" spans="1:49" s="49" customFormat="1" ht="21" customHeight="1" x14ac:dyDescent="0.25">
      <c r="A325" s="397"/>
      <c r="B325" s="483"/>
      <c r="C325" s="484"/>
      <c r="D325" s="484"/>
      <c r="E325" s="484"/>
      <c r="F325" s="484"/>
      <c r="G325" s="484"/>
      <c r="H325" s="484"/>
      <c r="I325" s="484"/>
      <c r="J325" s="484"/>
      <c r="K325" s="484"/>
      <c r="L325" s="484"/>
      <c r="M325" s="485"/>
      <c r="N325" s="458"/>
      <c r="O325" s="459"/>
      <c r="P325" s="459"/>
      <c r="Q325" s="459"/>
      <c r="R325" s="459"/>
      <c r="S325" s="459"/>
      <c r="T325" s="459"/>
      <c r="U325" s="459"/>
      <c r="V325" s="459"/>
      <c r="W325" s="459"/>
      <c r="X325" s="459"/>
      <c r="Y325" s="460"/>
      <c r="Z325" s="458"/>
      <c r="AA325" s="459"/>
      <c r="AB325" s="459"/>
      <c r="AC325" s="459"/>
      <c r="AD325" s="459"/>
      <c r="AE325" s="459"/>
      <c r="AF325" s="459"/>
      <c r="AG325" s="459"/>
      <c r="AH325" s="459"/>
      <c r="AI325" s="459"/>
      <c r="AJ325" s="459"/>
      <c r="AK325" s="460"/>
      <c r="AL325" s="458"/>
      <c r="AM325" s="459"/>
      <c r="AN325" s="459"/>
      <c r="AO325" s="459"/>
      <c r="AP325" s="459"/>
      <c r="AQ325" s="459"/>
      <c r="AR325" s="459"/>
      <c r="AS325" s="459"/>
      <c r="AT325" s="459"/>
      <c r="AU325" s="459"/>
      <c r="AV325" s="459"/>
      <c r="AW325" s="460"/>
    </row>
    <row r="326" spans="1:49" s="49" customFormat="1" ht="21" customHeight="1" thickBot="1" x14ac:dyDescent="0.3">
      <c r="A326" s="398"/>
      <c r="B326" s="405" t="str">
        <f>IF(ISBLANK(B324),"",CONCATENATE(LEFT(INDEX(B$76:B$107,MATCH(LEFT(B324,11)&amp;"*",B$76:B$107,0)+2),FIND("-",INDEX(B$76:B$107,MATCH(LEFT(B324,11)&amp;"*",B$76:B$107,0)+2))),$A324))</f>
        <v/>
      </c>
      <c r="C326" s="406"/>
      <c r="D326" s="407"/>
      <c r="E326" s="276"/>
      <c r="F326" s="277"/>
      <c r="G326" s="278"/>
      <c r="H326" s="279"/>
      <c r="I326" s="279"/>
      <c r="J326" s="280"/>
      <c r="K326" s="275"/>
      <c r="L326" s="277"/>
      <c r="M326" s="275"/>
      <c r="N326" s="405" t="str">
        <f>IF(ISBLANK(N324),"",CONCATENATE(LEFT(INDEX(N$76:N$107,MATCH(LEFT(N324,11)&amp;"*",N$76:N$107,0)+2),FIND("-",INDEX(N$76:N$107,MATCH(LEFT(N324,11)&amp;"*",N$76:N$107,0)+2))),$A324))</f>
        <v/>
      </c>
      <c r="O326" s="406"/>
      <c r="P326" s="407"/>
      <c r="Q326" s="234"/>
      <c r="R326" s="170"/>
      <c r="S326" s="166"/>
      <c r="T326" s="168"/>
      <c r="U326" s="168"/>
      <c r="V326" s="167"/>
      <c r="W326" s="169"/>
      <c r="X326" s="169"/>
      <c r="Y326" s="170"/>
      <c r="Z326" s="405" t="str">
        <f>IF(ISBLANK(Z324),"",CONCATENATE(LEFT(INDEX(Z$76:Z$107,MATCH(LEFT(Z324,11)&amp;"*",Z$76:Z$107,0)+2),FIND("-",INDEX(Z$76:Z$107,MATCH(LEFT(Z324,11)&amp;"*",Z$76:Z$107,0)+2))),$A324))</f>
        <v/>
      </c>
      <c r="AA326" s="406"/>
      <c r="AB326" s="407"/>
      <c r="AC326" s="234"/>
      <c r="AD326" s="170"/>
      <c r="AE326" s="166"/>
      <c r="AF326" s="168"/>
      <c r="AG326" s="168"/>
      <c r="AH326" s="167"/>
      <c r="AI326" s="169"/>
      <c r="AJ326" s="169"/>
      <c r="AK326" s="170"/>
      <c r="AL326" s="405" t="str">
        <f>IF(ISBLANK(AL324),"",CONCATENATE(LEFT(INDEX(AL$76:AL$107,MATCH(LEFT(AL324,11)&amp;"*",AL$76:AL$107,0)+2),FIND("-",INDEX(AL$76:AL$107,MATCH(LEFT(AL324,11)&amp;"*",AL$76:AL$107,0)+2))),$A324))</f>
        <v/>
      </c>
      <c r="AM326" s="406"/>
      <c r="AN326" s="407"/>
      <c r="AO326" s="234"/>
      <c r="AP326" s="170"/>
      <c r="AQ326" s="166"/>
      <c r="AR326" s="168"/>
      <c r="AS326" s="168"/>
      <c r="AT326" s="167"/>
      <c r="AU326" s="169"/>
      <c r="AV326" s="169"/>
      <c r="AW326" s="170"/>
    </row>
    <row r="327" spans="1:49" s="49" customFormat="1" ht="21" customHeight="1" thickTop="1" x14ac:dyDescent="0.25">
      <c r="A327" s="396" t="s">
        <v>238</v>
      </c>
      <c r="B327" s="480"/>
      <c r="C327" s="481"/>
      <c r="D327" s="481"/>
      <c r="E327" s="481"/>
      <c r="F327" s="481"/>
      <c r="G327" s="481"/>
      <c r="H327" s="481"/>
      <c r="I327" s="481"/>
      <c r="J327" s="481"/>
      <c r="K327" s="481"/>
      <c r="L327" s="481"/>
      <c r="M327" s="482"/>
      <c r="N327" s="455"/>
      <c r="O327" s="456"/>
      <c r="P327" s="456"/>
      <c r="Q327" s="456"/>
      <c r="R327" s="456"/>
      <c r="S327" s="456"/>
      <c r="T327" s="456"/>
      <c r="U327" s="456"/>
      <c r="V327" s="456"/>
      <c r="W327" s="456"/>
      <c r="X327" s="456"/>
      <c r="Y327" s="457"/>
      <c r="Z327" s="455"/>
      <c r="AA327" s="456"/>
      <c r="AB327" s="456"/>
      <c r="AC327" s="456"/>
      <c r="AD327" s="456"/>
      <c r="AE327" s="456"/>
      <c r="AF327" s="456"/>
      <c r="AG327" s="456"/>
      <c r="AH327" s="456"/>
      <c r="AI327" s="456"/>
      <c r="AJ327" s="456"/>
      <c r="AK327" s="457"/>
      <c r="AL327" s="455"/>
      <c r="AM327" s="456"/>
      <c r="AN327" s="456"/>
      <c r="AO327" s="456"/>
      <c r="AP327" s="456"/>
      <c r="AQ327" s="456"/>
      <c r="AR327" s="456"/>
      <c r="AS327" s="456"/>
      <c r="AT327" s="456"/>
      <c r="AU327" s="456"/>
      <c r="AV327" s="456"/>
      <c r="AW327" s="457"/>
    </row>
    <row r="328" spans="1:49" s="49" customFormat="1" ht="21" customHeight="1" x14ac:dyDescent="0.25">
      <c r="A328" s="397"/>
      <c r="B328" s="483"/>
      <c r="C328" s="484"/>
      <c r="D328" s="484"/>
      <c r="E328" s="484"/>
      <c r="F328" s="484"/>
      <c r="G328" s="484"/>
      <c r="H328" s="484"/>
      <c r="I328" s="484"/>
      <c r="J328" s="484"/>
      <c r="K328" s="484"/>
      <c r="L328" s="484"/>
      <c r="M328" s="485"/>
      <c r="N328" s="458"/>
      <c r="O328" s="459"/>
      <c r="P328" s="459"/>
      <c r="Q328" s="459"/>
      <c r="R328" s="459"/>
      <c r="S328" s="459"/>
      <c r="T328" s="459"/>
      <c r="U328" s="459"/>
      <c r="V328" s="459"/>
      <c r="W328" s="459"/>
      <c r="X328" s="459"/>
      <c r="Y328" s="460"/>
      <c r="Z328" s="458"/>
      <c r="AA328" s="459"/>
      <c r="AB328" s="459"/>
      <c r="AC328" s="459"/>
      <c r="AD328" s="459"/>
      <c r="AE328" s="459"/>
      <c r="AF328" s="459"/>
      <c r="AG328" s="459"/>
      <c r="AH328" s="459"/>
      <c r="AI328" s="459"/>
      <c r="AJ328" s="459"/>
      <c r="AK328" s="460"/>
      <c r="AL328" s="458"/>
      <c r="AM328" s="459"/>
      <c r="AN328" s="459"/>
      <c r="AO328" s="459"/>
      <c r="AP328" s="459"/>
      <c r="AQ328" s="459"/>
      <c r="AR328" s="459"/>
      <c r="AS328" s="459"/>
      <c r="AT328" s="459"/>
      <c r="AU328" s="459"/>
      <c r="AV328" s="459"/>
      <c r="AW328" s="460"/>
    </row>
    <row r="329" spans="1:49" s="49" customFormat="1" ht="21" customHeight="1" thickBot="1" x14ac:dyDescent="0.3">
      <c r="A329" s="398"/>
      <c r="B329" s="405" t="str">
        <f>IF(ISBLANK(B327),"",CONCATENATE(LEFT(INDEX(B$76:B$107,MATCH(LEFT(B327,11)&amp;"*",B$76:B$107,0)+2),FIND("-",INDEX(B$76:B$107,MATCH(LEFT(B327,11)&amp;"*",B$76:B$107,0)+2))),$A327))</f>
        <v/>
      </c>
      <c r="C329" s="406"/>
      <c r="D329" s="407"/>
      <c r="E329" s="276"/>
      <c r="F329" s="277"/>
      <c r="G329" s="278"/>
      <c r="H329" s="279"/>
      <c r="I329" s="279"/>
      <c r="J329" s="280"/>
      <c r="K329" s="275"/>
      <c r="L329" s="277"/>
      <c r="M329" s="275"/>
      <c r="N329" s="405" t="str">
        <f>IF(ISBLANK(N327),"",CONCATENATE(LEFT(INDEX(N$76:N$107,MATCH(LEFT(N327,11)&amp;"*",N$76:N$107,0)+2),FIND("-",INDEX(N$76:N$107,MATCH(LEFT(N327,11)&amp;"*",N$76:N$107,0)+2))),$A327))</f>
        <v/>
      </c>
      <c r="O329" s="406"/>
      <c r="P329" s="407"/>
      <c r="Q329" s="234"/>
      <c r="R329" s="170"/>
      <c r="S329" s="166"/>
      <c r="T329" s="168"/>
      <c r="U329" s="168"/>
      <c r="V329" s="167"/>
      <c r="W329" s="169"/>
      <c r="X329" s="169"/>
      <c r="Y329" s="170"/>
      <c r="Z329" s="405" t="str">
        <f>IF(ISBLANK(Z327),"",CONCATENATE(LEFT(INDEX(Z$76:Z$107,MATCH(LEFT(Z327,11)&amp;"*",Z$76:Z$107,0)+2),FIND("-",INDEX(Z$76:Z$107,MATCH(LEFT(Z327,11)&amp;"*",Z$76:Z$107,0)+2))),$A327))</f>
        <v/>
      </c>
      <c r="AA329" s="406"/>
      <c r="AB329" s="407"/>
      <c r="AC329" s="234"/>
      <c r="AD329" s="170"/>
      <c r="AE329" s="166"/>
      <c r="AF329" s="168"/>
      <c r="AG329" s="168"/>
      <c r="AH329" s="167"/>
      <c r="AI329" s="169"/>
      <c r="AJ329" s="169"/>
      <c r="AK329" s="170"/>
      <c r="AL329" s="405" t="str">
        <f>IF(ISBLANK(AL327),"",CONCATENATE(LEFT(INDEX(AL$76:AL$107,MATCH(LEFT(AL327,11)&amp;"*",AL$76:AL$107,0)+2),FIND("-",INDEX(AL$76:AL$107,MATCH(LEFT(AL327,11)&amp;"*",AL$76:AL$107,0)+2))),$A327))</f>
        <v/>
      </c>
      <c r="AM329" s="406"/>
      <c r="AN329" s="407"/>
      <c r="AO329" s="234"/>
      <c r="AP329" s="170"/>
      <c r="AQ329" s="166"/>
      <c r="AR329" s="168"/>
      <c r="AS329" s="168"/>
      <c r="AT329" s="167"/>
      <c r="AU329" s="169"/>
      <c r="AV329" s="169"/>
      <c r="AW329" s="170"/>
    </row>
    <row r="330" spans="1:49" s="49" customFormat="1" ht="21" customHeight="1" thickTop="1" x14ac:dyDescent="0.25">
      <c r="A330" s="396" t="s">
        <v>239</v>
      </c>
      <c r="B330" s="480"/>
      <c r="C330" s="481"/>
      <c r="D330" s="481"/>
      <c r="E330" s="481"/>
      <c r="F330" s="481"/>
      <c r="G330" s="481"/>
      <c r="H330" s="481"/>
      <c r="I330" s="481"/>
      <c r="J330" s="481"/>
      <c r="K330" s="481"/>
      <c r="L330" s="481"/>
      <c r="M330" s="482"/>
      <c r="N330" s="455"/>
      <c r="O330" s="456"/>
      <c r="P330" s="456"/>
      <c r="Q330" s="456"/>
      <c r="R330" s="456"/>
      <c r="S330" s="456"/>
      <c r="T330" s="456"/>
      <c r="U330" s="456"/>
      <c r="V330" s="456"/>
      <c r="W330" s="456"/>
      <c r="X330" s="456"/>
      <c r="Y330" s="457"/>
      <c r="Z330" s="455"/>
      <c r="AA330" s="456"/>
      <c r="AB330" s="456"/>
      <c r="AC330" s="456"/>
      <c r="AD330" s="456"/>
      <c r="AE330" s="456"/>
      <c r="AF330" s="456"/>
      <c r="AG330" s="456"/>
      <c r="AH330" s="456"/>
      <c r="AI330" s="456"/>
      <c r="AJ330" s="456"/>
      <c r="AK330" s="457"/>
      <c r="AL330" s="455"/>
      <c r="AM330" s="456"/>
      <c r="AN330" s="456"/>
      <c r="AO330" s="456"/>
      <c r="AP330" s="456"/>
      <c r="AQ330" s="456"/>
      <c r="AR330" s="456"/>
      <c r="AS330" s="456"/>
      <c r="AT330" s="456"/>
      <c r="AU330" s="456"/>
      <c r="AV330" s="456"/>
      <c r="AW330" s="457"/>
    </row>
    <row r="331" spans="1:49" s="49" customFormat="1" ht="21" customHeight="1" x14ac:dyDescent="0.25">
      <c r="A331" s="397"/>
      <c r="B331" s="483"/>
      <c r="C331" s="484"/>
      <c r="D331" s="484"/>
      <c r="E331" s="484"/>
      <c r="F331" s="484"/>
      <c r="G331" s="484"/>
      <c r="H331" s="484"/>
      <c r="I331" s="484"/>
      <c r="J331" s="484"/>
      <c r="K331" s="484"/>
      <c r="L331" s="484"/>
      <c r="M331" s="485"/>
      <c r="N331" s="458"/>
      <c r="O331" s="459"/>
      <c r="P331" s="459"/>
      <c r="Q331" s="459"/>
      <c r="R331" s="459"/>
      <c r="S331" s="459"/>
      <c r="T331" s="459"/>
      <c r="U331" s="459"/>
      <c r="V331" s="459"/>
      <c r="W331" s="459"/>
      <c r="X331" s="459"/>
      <c r="Y331" s="460"/>
      <c r="Z331" s="458"/>
      <c r="AA331" s="459"/>
      <c r="AB331" s="459"/>
      <c r="AC331" s="459"/>
      <c r="AD331" s="459"/>
      <c r="AE331" s="459"/>
      <c r="AF331" s="459"/>
      <c r="AG331" s="459"/>
      <c r="AH331" s="459"/>
      <c r="AI331" s="459"/>
      <c r="AJ331" s="459"/>
      <c r="AK331" s="460"/>
      <c r="AL331" s="458"/>
      <c r="AM331" s="459"/>
      <c r="AN331" s="459"/>
      <c r="AO331" s="459"/>
      <c r="AP331" s="459"/>
      <c r="AQ331" s="459"/>
      <c r="AR331" s="459"/>
      <c r="AS331" s="459"/>
      <c r="AT331" s="459"/>
      <c r="AU331" s="459"/>
      <c r="AV331" s="459"/>
      <c r="AW331" s="460"/>
    </row>
    <row r="332" spans="1:49" s="49" customFormat="1" ht="21" customHeight="1" thickBot="1" x14ac:dyDescent="0.3">
      <c r="A332" s="398"/>
      <c r="B332" s="405" t="str">
        <f>IF(ISBLANK(B330),"",CONCATENATE(LEFT(INDEX(B$76:B$107,MATCH(LEFT(B330,11)&amp;"*",B$76:B$107,0)+2),FIND("-",INDEX(B$76:B$107,MATCH(LEFT(B330,11)&amp;"*",B$76:B$107,0)+2))),$A330))</f>
        <v/>
      </c>
      <c r="C332" s="406"/>
      <c r="D332" s="407"/>
      <c r="E332" s="276"/>
      <c r="F332" s="277"/>
      <c r="G332" s="278"/>
      <c r="H332" s="279"/>
      <c r="I332" s="279"/>
      <c r="J332" s="280"/>
      <c r="K332" s="275"/>
      <c r="L332" s="277"/>
      <c r="M332" s="275"/>
      <c r="N332" s="405" t="str">
        <f>IF(ISBLANK(N330),"",CONCATENATE(LEFT(INDEX(N$76:N$107,MATCH(LEFT(N330,11)&amp;"*",N$76:N$107,0)+2),FIND("-",INDEX(N$76:N$107,MATCH(LEFT(N330,11)&amp;"*",N$76:N$107,0)+2))),$A330))</f>
        <v/>
      </c>
      <c r="O332" s="406"/>
      <c r="P332" s="407"/>
      <c r="Q332" s="160"/>
      <c r="R332" s="161"/>
      <c r="S332" s="162"/>
      <c r="T332" s="163"/>
      <c r="U332" s="163"/>
      <c r="V332" s="164"/>
      <c r="W332" s="165"/>
      <c r="X332" s="161"/>
      <c r="Y332" s="165"/>
      <c r="Z332" s="405" t="str">
        <f>IF(ISBLANK(Z330),"",CONCATENATE(LEFT(INDEX(Z$76:Z$107,MATCH(LEFT(Z330,11)&amp;"*",Z$76:Z$107,0)+2),FIND("-",INDEX(Z$76:Z$107,MATCH(LEFT(Z330,11)&amp;"*",Z$76:Z$107,0)+2))),$A330))</f>
        <v/>
      </c>
      <c r="AA332" s="406"/>
      <c r="AB332" s="407"/>
      <c r="AC332" s="234"/>
      <c r="AD332" s="170"/>
      <c r="AE332" s="166"/>
      <c r="AF332" s="168"/>
      <c r="AG332" s="168"/>
      <c r="AH332" s="167"/>
      <c r="AI332" s="169"/>
      <c r="AJ332" s="169"/>
      <c r="AK332" s="170"/>
      <c r="AL332" s="405" t="str">
        <f>IF(ISBLANK(AL330),"",CONCATENATE(LEFT(INDEX(AL$76:AL$107,MATCH(LEFT(AL330,11)&amp;"*",AL$76:AL$107,0)+2),FIND("-",INDEX(AL$76:AL$107,MATCH(LEFT(AL330,11)&amp;"*",AL$76:AL$107,0)+2))),$A330))</f>
        <v/>
      </c>
      <c r="AM332" s="406"/>
      <c r="AN332" s="407"/>
      <c r="AO332" s="234"/>
      <c r="AP332" s="170"/>
      <c r="AQ332" s="171"/>
      <c r="AR332" s="168"/>
      <c r="AS332" s="168"/>
      <c r="AT332" s="167"/>
      <c r="AU332" s="169"/>
      <c r="AV332" s="169"/>
      <c r="AW332" s="170"/>
    </row>
    <row r="333" spans="1:49" s="49" customFormat="1" ht="21" customHeight="1" thickTop="1" x14ac:dyDescent="0.25">
      <c r="A333" s="396" t="s">
        <v>240</v>
      </c>
      <c r="B333" s="480"/>
      <c r="C333" s="481"/>
      <c r="D333" s="481"/>
      <c r="E333" s="481"/>
      <c r="F333" s="481"/>
      <c r="G333" s="481"/>
      <c r="H333" s="481"/>
      <c r="I333" s="481"/>
      <c r="J333" s="481"/>
      <c r="K333" s="481"/>
      <c r="L333" s="481"/>
      <c r="M333" s="482"/>
      <c r="N333" s="455"/>
      <c r="O333" s="456"/>
      <c r="P333" s="456"/>
      <c r="Q333" s="456"/>
      <c r="R333" s="456"/>
      <c r="S333" s="456"/>
      <c r="T333" s="456"/>
      <c r="U333" s="456"/>
      <c r="V333" s="456"/>
      <c r="W333" s="456"/>
      <c r="X333" s="456"/>
      <c r="Y333" s="457"/>
      <c r="Z333" s="455"/>
      <c r="AA333" s="456"/>
      <c r="AB333" s="456"/>
      <c r="AC333" s="456"/>
      <c r="AD333" s="456"/>
      <c r="AE333" s="456"/>
      <c r="AF333" s="456"/>
      <c r="AG333" s="456"/>
      <c r="AH333" s="456"/>
      <c r="AI333" s="456"/>
      <c r="AJ333" s="456"/>
      <c r="AK333" s="457"/>
      <c r="AL333" s="455"/>
      <c r="AM333" s="456"/>
      <c r="AN333" s="456"/>
      <c r="AO333" s="456"/>
      <c r="AP333" s="456"/>
      <c r="AQ333" s="456"/>
      <c r="AR333" s="456"/>
      <c r="AS333" s="456"/>
      <c r="AT333" s="456"/>
      <c r="AU333" s="456"/>
      <c r="AV333" s="456"/>
      <c r="AW333" s="457"/>
    </row>
    <row r="334" spans="1:49" s="49" customFormat="1" ht="21" customHeight="1" x14ac:dyDescent="0.25">
      <c r="A334" s="397"/>
      <c r="B334" s="483"/>
      <c r="C334" s="484"/>
      <c r="D334" s="484"/>
      <c r="E334" s="484"/>
      <c r="F334" s="484"/>
      <c r="G334" s="484"/>
      <c r="H334" s="484"/>
      <c r="I334" s="484"/>
      <c r="J334" s="484"/>
      <c r="K334" s="484"/>
      <c r="L334" s="484"/>
      <c r="M334" s="485"/>
      <c r="N334" s="458"/>
      <c r="O334" s="459"/>
      <c r="P334" s="459"/>
      <c r="Q334" s="459"/>
      <c r="R334" s="459"/>
      <c r="S334" s="459"/>
      <c r="T334" s="459"/>
      <c r="U334" s="459"/>
      <c r="V334" s="459"/>
      <c r="W334" s="459"/>
      <c r="X334" s="459"/>
      <c r="Y334" s="460"/>
      <c r="Z334" s="458"/>
      <c r="AA334" s="459"/>
      <c r="AB334" s="459"/>
      <c r="AC334" s="459"/>
      <c r="AD334" s="459"/>
      <c r="AE334" s="459"/>
      <c r="AF334" s="459"/>
      <c r="AG334" s="459"/>
      <c r="AH334" s="459"/>
      <c r="AI334" s="459"/>
      <c r="AJ334" s="459"/>
      <c r="AK334" s="460"/>
      <c r="AL334" s="458"/>
      <c r="AM334" s="459"/>
      <c r="AN334" s="459"/>
      <c r="AO334" s="459"/>
      <c r="AP334" s="459"/>
      <c r="AQ334" s="459"/>
      <c r="AR334" s="459"/>
      <c r="AS334" s="459"/>
      <c r="AT334" s="459"/>
      <c r="AU334" s="459"/>
      <c r="AV334" s="459"/>
      <c r="AW334" s="460"/>
    </row>
    <row r="335" spans="1:49" s="49" customFormat="1" ht="21" customHeight="1" thickBot="1" x14ac:dyDescent="0.3">
      <c r="A335" s="398"/>
      <c r="B335" s="405" t="str">
        <f>IF(ISBLANK(B333),"",CONCATENATE(LEFT(INDEX(B$76:B$107,MATCH(LEFT(B333,11)&amp;"*",B$76:B$107,0)+2),FIND("-",INDEX(B$76:B$107,MATCH(LEFT(B333,11)&amp;"*",B$76:B$107,0)+2))),$A333))</f>
        <v/>
      </c>
      <c r="C335" s="406"/>
      <c r="D335" s="407"/>
      <c r="E335" s="276"/>
      <c r="F335" s="277"/>
      <c r="G335" s="278"/>
      <c r="H335" s="279"/>
      <c r="I335" s="279"/>
      <c r="J335" s="280"/>
      <c r="K335" s="275"/>
      <c r="L335" s="277"/>
      <c r="M335" s="275"/>
      <c r="N335" s="405" t="str">
        <f>IF(ISBLANK(N333),"",CONCATENATE(LEFT(INDEX(N$76:N$107,MATCH(LEFT(N333,11)&amp;"*",N$76:N$107,0)+2),FIND("-",INDEX(N$76:N$107,MATCH(LEFT(N333,11)&amp;"*",N$76:N$107,0)+2))),$A333))</f>
        <v/>
      </c>
      <c r="O335" s="406"/>
      <c r="P335" s="407"/>
      <c r="Q335" s="160"/>
      <c r="R335" s="161"/>
      <c r="S335" s="162"/>
      <c r="T335" s="163"/>
      <c r="U335" s="163"/>
      <c r="V335" s="164"/>
      <c r="W335" s="165"/>
      <c r="X335" s="161"/>
      <c r="Y335" s="165"/>
      <c r="Z335" s="405" t="str">
        <f>IF(ISBLANK(Z333),"",CONCATENATE(LEFT(INDEX(Z$76:Z$107,MATCH(LEFT(Z333,11)&amp;"*",Z$76:Z$107,0)+2),FIND("-",INDEX(Z$76:Z$107,MATCH(LEFT(Z333,11)&amp;"*",Z$76:Z$107,0)+2))),$A333))</f>
        <v/>
      </c>
      <c r="AA335" s="406"/>
      <c r="AB335" s="407"/>
      <c r="AC335" s="234"/>
      <c r="AD335" s="170"/>
      <c r="AE335" s="166"/>
      <c r="AF335" s="168"/>
      <c r="AG335" s="168"/>
      <c r="AH335" s="167"/>
      <c r="AI335" s="169"/>
      <c r="AJ335" s="169"/>
      <c r="AK335" s="170"/>
      <c r="AL335" s="405" t="str">
        <f>IF(ISBLANK(AL333),"",CONCATENATE(LEFT(INDEX(AL$76:AL$107,MATCH(LEFT(AL333,11)&amp;"*",AL$76:AL$107,0)+2),FIND("-",INDEX(AL$76:AL$107,MATCH(LEFT(AL333,11)&amp;"*",AL$76:AL$107,0)+2))),$A333))</f>
        <v/>
      </c>
      <c r="AM335" s="406"/>
      <c r="AN335" s="407"/>
      <c r="AO335" s="234"/>
      <c r="AP335" s="170"/>
      <c r="AQ335" s="171"/>
      <c r="AR335" s="168"/>
      <c r="AS335" s="168"/>
      <c r="AT335" s="167"/>
      <c r="AU335" s="169"/>
      <c r="AV335" s="169"/>
      <c r="AW335" s="170"/>
    </row>
    <row r="336" spans="1:49" s="49" customFormat="1" ht="21" customHeight="1" thickTop="1" x14ac:dyDescent="0.25">
      <c r="A336" s="396" t="s">
        <v>241</v>
      </c>
      <c r="B336" s="480"/>
      <c r="C336" s="481"/>
      <c r="D336" s="481"/>
      <c r="E336" s="481"/>
      <c r="F336" s="481"/>
      <c r="G336" s="481"/>
      <c r="H336" s="481"/>
      <c r="I336" s="481"/>
      <c r="J336" s="481"/>
      <c r="K336" s="481"/>
      <c r="L336" s="481"/>
      <c r="M336" s="482"/>
      <c r="N336" s="455"/>
      <c r="O336" s="456"/>
      <c r="P336" s="456"/>
      <c r="Q336" s="456"/>
      <c r="R336" s="456"/>
      <c r="S336" s="456"/>
      <c r="T336" s="456"/>
      <c r="U336" s="456"/>
      <c r="V336" s="456"/>
      <c r="W336" s="456"/>
      <c r="X336" s="456"/>
      <c r="Y336" s="457"/>
      <c r="Z336" s="455"/>
      <c r="AA336" s="456"/>
      <c r="AB336" s="456"/>
      <c r="AC336" s="456"/>
      <c r="AD336" s="456"/>
      <c r="AE336" s="456"/>
      <c r="AF336" s="456"/>
      <c r="AG336" s="456"/>
      <c r="AH336" s="456"/>
      <c r="AI336" s="456"/>
      <c r="AJ336" s="456"/>
      <c r="AK336" s="457"/>
      <c r="AL336" s="455"/>
      <c r="AM336" s="456"/>
      <c r="AN336" s="456"/>
      <c r="AO336" s="456"/>
      <c r="AP336" s="456"/>
      <c r="AQ336" s="456"/>
      <c r="AR336" s="456"/>
      <c r="AS336" s="456"/>
      <c r="AT336" s="456"/>
      <c r="AU336" s="456"/>
      <c r="AV336" s="456"/>
      <c r="AW336" s="457"/>
    </row>
    <row r="337" spans="1:49" s="49" customFormat="1" ht="21" customHeight="1" x14ac:dyDescent="0.25">
      <c r="A337" s="397"/>
      <c r="B337" s="483"/>
      <c r="C337" s="484"/>
      <c r="D337" s="484"/>
      <c r="E337" s="484"/>
      <c r="F337" s="484"/>
      <c r="G337" s="484"/>
      <c r="H337" s="484"/>
      <c r="I337" s="484"/>
      <c r="J337" s="484"/>
      <c r="K337" s="484"/>
      <c r="L337" s="484"/>
      <c r="M337" s="485"/>
      <c r="N337" s="458"/>
      <c r="O337" s="459"/>
      <c r="P337" s="459"/>
      <c r="Q337" s="459"/>
      <c r="R337" s="459"/>
      <c r="S337" s="459"/>
      <c r="T337" s="459"/>
      <c r="U337" s="459"/>
      <c r="V337" s="459"/>
      <c r="W337" s="459"/>
      <c r="X337" s="459"/>
      <c r="Y337" s="460"/>
      <c r="Z337" s="458"/>
      <c r="AA337" s="459"/>
      <c r="AB337" s="459"/>
      <c r="AC337" s="459"/>
      <c r="AD337" s="459"/>
      <c r="AE337" s="459"/>
      <c r="AF337" s="459"/>
      <c r="AG337" s="459"/>
      <c r="AH337" s="459"/>
      <c r="AI337" s="459"/>
      <c r="AJ337" s="459"/>
      <c r="AK337" s="460"/>
      <c r="AL337" s="458"/>
      <c r="AM337" s="459"/>
      <c r="AN337" s="459"/>
      <c r="AO337" s="459"/>
      <c r="AP337" s="459"/>
      <c r="AQ337" s="459"/>
      <c r="AR337" s="459"/>
      <c r="AS337" s="459"/>
      <c r="AT337" s="459"/>
      <c r="AU337" s="459"/>
      <c r="AV337" s="459"/>
      <c r="AW337" s="460"/>
    </row>
    <row r="338" spans="1:49" s="49" customFormat="1" ht="21" customHeight="1" thickBot="1" x14ac:dyDescent="0.3">
      <c r="A338" s="398"/>
      <c r="B338" s="405" t="str">
        <f>IF(ISBLANK(B336),"",CONCATENATE(LEFT(INDEX(B$76:B$107,MATCH(LEFT(B336,11)&amp;"*",B$76:B$107,0)+2),FIND("-",INDEX(B$76:B$107,MATCH(LEFT(B336,11)&amp;"*",B$76:B$107,0)+2))),$A336))</f>
        <v/>
      </c>
      <c r="C338" s="406"/>
      <c r="D338" s="407"/>
      <c r="E338" s="276"/>
      <c r="F338" s="277"/>
      <c r="G338" s="278"/>
      <c r="H338" s="279"/>
      <c r="I338" s="279"/>
      <c r="J338" s="280"/>
      <c r="K338" s="275"/>
      <c r="L338" s="277"/>
      <c r="M338" s="275"/>
      <c r="N338" s="405" t="str">
        <f>IF(ISBLANK(N336),"",CONCATENATE(LEFT(INDEX(N$76:N$107,MATCH(LEFT(N336,11)&amp;"*",N$76:N$107,0)+2),FIND("-",INDEX(N$76:N$107,MATCH(LEFT(N336,11)&amp;"*",N$76:N$107,0)+2))),$A336))</f>
        <v/>
      </c>
      <c r="O338" s="406"/>
      <c r="P338" s="407"/>
      <c r="Q338" s="160"/>
      <c r="R338" s="161"/>
      <c r="S338" s="162"/>
      <c r="T338" s="163"/>
      <c r="U338" s="163"/>
      <c r="V338" s="164"/>
      <c r="W338" s="165"/>
      <c r="X338" s="161"/>
      <c r="Y338" s="165"/>
      <c r="Z338" s="405" t="str">
        <f>IF(ISBLANK(Z336),"",CONCATENATE(LEFT(INDEX(Z$76:Z$107,MATCH(LEFT(Z336,11)&amp;"*",Z$76:Z$107,0)+2),FIND("-",INDEX(Z$76:Z$107,MATCH(LEFT(Z336,11)&amp;"*",Z$76:Z$107,0)+2))),$A336))</f>
        <v/>
      </c>
      <c r="AA338" s="406"/>
      <c r="AB338" s="407"/>
      <c r="AC338" s="234"/>
      <c r="AD338" s="170"/>
      <c r="AE338" s="166"/>
      <c r="AF338" s="168"/>
      <c r="AG338" s="168"/>
      <c r="AH338" s="167"/>
      <c r="AI338" s="169"/>
      <c r="AJ338" s="169"/>
      <c r="AK338" s="170"/>
      <c r="AL338" s="405" t="str">
        <f>IF(ISBLANK(AL336),"",CONCATENATE(LEFT(INDEX(AL$76:AL$107,MATCH(LEFT(AL336,11)&amp;"*",AL$76:AL$107,0)+2),FIND("-",INDEX(AL$76:AL$107,MATCH(LEFT(AL336,11)&amp;"*",AL$76:AL$107,0)+2))),$A336))</f>
        <v/>
      </c>
      <c r="AM338" s="406"/>
      <c r="AN338" s="407"/>
      <c r="AO338" s="234"/>
      <c r="AP338" s="170"/>
      <c r="AQ338" s="171"/>
      <c r="AR338" s="168"/>
      <c r="AS338" s="168"/>
      <c r="AT338" s="167"/>
      <c r="AU338" s="169"/>
      <c r="AV338" s="169"/>
      <c r="AW338" s="170"/>
    </row>
    <row r="339" spans="1:49" s="49" customFormat="1" ht="21" customHeight="1" thickTop="1" x14ac:dyDescent="0.25">
      <c r="A339" s="396" t="s">
        <v>242</v>
      </c>
      <c r="B339" s="480"/>
      <c r="C339" s="481"/>
      <c r="D339" s="481"/>
      <c r="E339" s="481"/>
      <c r="F339" s="481"/>
      <c r="G339" s="481"/>
      <c r="H339" s="481"/>
      <c r="I339" s="481"/>
      <c r="J339" s="481"/>
      <c r="K339" s="481"/>
      <c r="L339" s="481"/>
      <c r="M339" s="482"/>
      <c r="N339" s="455"/>
      <c r="O339" s="456"/>
      <c r="P339" s="456"/>
      <c r="Q339" s="456"/>
      <c r="R339" s="456"/>
      <c r="S339" s="456"/>
      <c r="T339" s="456"/>
      <c r="U339" s="456"/>
      <c r="V339" s="456"/>
      <c r="W339" s="456"/>
      <c r="X339" s="456"/>
      <c r="Y339" s="457"/>
      <c r="Z339" s="455"/>
      <c r="AA339" s="456"/>
      <c r="AB339" s="456"/>
      <c r="AC339" s="456"/>
      <c r="AD339" s="456"/>
      <c r="AE339" s="456"/>
      <c r="AF339" s="456"/>
      <c r="AG339" s="456"/>
      <c r="AH339" s="456"/>
      <c r="AI339" s="456"/>
      <c r="AJ339" s="456"/>
      <c r="AK339" s="457"/>
      <c r="AL339" s="455"/>
      <c r="AM339" s="456"/>
      <c r="AN339" s="456"/>
      <c r="AO339" s="456"/>
      <c r="AP339" s="456"/>
      <c r="AQ339" s="456"/>
      <c r="AR339" s="456"/>
      <c r="AS339" s="456"/>
      <c r="AT339" s="456"/>
      <c r="AU339" s="456"/>
      <c r="AV339" s="456"/>
      <c r="AW339" s="457"/>
    </row>
    <row r="340" spans="1:49" s="49" customFormat="1" ht="21" customHeight="1" x14ac:dyDescent="0.25">
      <c r="A340" s="397"/>
      <c r="B340" s="483"/>
      <c r="C340" s="484"/>
      <c r="D340" s="484"/>
      <c r="E340" s="484"/>
      <c r="F340" s="484"/>
      <c r="G340" s="484"/>
      <c r="H340" s="484"/>
      <c r="I340" s="484"/>
      <c r="J340" s="484"/>
      <c r="K340" s="484"/>
      <c r="L340" s="484"/>
      <c r="M340" s="485"/>
      <c r="N340" s="458"/>
      <c r="O340" s="459"/>
      <c r="P340" s="459"/>
      <c r="Q340" s="459"/>
      <c r="R340" s="459"/>
      <c r="S340" s="459"/>
      <c r="T340" s="459"/>
      <c r="U340" s="459"/>
      <c r="V340" s="459"/>
      <c r="W340" s="459"/>
      <c r="X340" s="459"/>
      <c r="Y340" s="460"/>
      <c r="Z340" s="458"/>
      <c r="AA340" s="459"/>
      <c r="AB340" s="459"/>
      <c r="AC340" s="459"/>
      <c r="AD340" s="459"/>
      <c r="AE340" s="459"/>
      <c r="AF340" s="459"/>
      <c r="AG340" s="459"/>
      <c r="AH340" s="459"/>
      <c r="AI340" s="459"/>
      <c r="AJ340" s="459"/>
      <c r="AK340" s="460"/>
      <c r="AL340" s="458"/>
      <c r="AM340" s="459"/>
      <c r="AN340" s="459"/>
      <c r="AO340" s="459"/>
      <c r="AP340" s="459"/>
      <c r="AQ340" s="459"/>
      <c r="AR340" s="459"/>
      <c r="AS340" s="459"/>
      <c r="AT340" s="459"/>
      <c r="AU340" s="459"/>
      <c r="AV340" s="459"/>
      <c r="AW340" s="460"/>
    </row>
    <row r="341" spans="1:49" s="49" customFormat="1" ht="21" customHeight="1" thickBot="1" x14ac:dyDescent="0.3">
      <c r="A341" s="398"/>
      <c r="B341" s="405" t="str">
        <f>IF(ISBLANK(B339),"",CONCATENATE(LEFT(INDEX(B$76:B$107,MATCH(LEFT(B339,11)&amp;"*",B$76:B$107,0)+2),FIND("-",INDEX(B$76:B$107,MATCH(LEFT(B339,11)&amp;"*",B$76:B$107,0)+2))),$A339))</f>
        <v/>
      </c>
      <c r="C341" s="406"/>
      <c r="D341" s="407"/>
      <c r="E341" s="276"/>
      <c r="F341" s="277"/>
      <c r="G341" s="278"/>
      <c r="H341" s="279"/>
      <c r="I341" s="279"/>
      <c r="J341" s="280"/>
      <c r="K341" s="275"/>
      <c r="L341" s="277"/>
      <c r="M341" s="275"/>
      <c r="N341" s="405" t="str">
        <f>IF(ISBLANK(N339),"",CONCATENATE(LEFT(INDEX(N$76:N$107,MATCH(LEFT(N339,11)&amp;"*",N$76:N$107,0)+2),FIND("-",INDEX(N$76:N$107,MATCH(LEFT(N339,11)&amp;"*",N$76:N$107,0)+2))),$A339))</f>
        <v/>
      </c>
      <c r="O341" s="406"/>
      <c r="P341" s="407"/>
      <c r="Q341" s="160"/>
      <c r="R341" s="161"/>
      <c r="S341" s="162"/>
      <c r="T341" s="163"/>
      <c r="U341" s="163"/>
      <c r="V341" s="164"/>
      <c r="W341" s="165"/>
      <c r="X341" s="161"/>
      <c r="Y341" s="165"/>
      <c r="Z341" s="405" t="str">
        <f>IF(ISBLANK(Z339),"",CONCATENATE(LEFT(INDEX(Z$76:Z$107,MATCH(LEFT(Z339,11)&amp;"*",Z$76:Z$107,0)+2),FIND("-",INDEX(Z$76:Z$107,MATCH(LEFT(Z339,11)&amp;"*",Z$76:Z$107,0)+2))),$A339))</f>
        <v/>
      </c>
      <c r="AA341" s="406"/>
      <c r="AB341" s="407"/>
      <c r="AC341" s="234"/>
      <c r="AD341" s="170"/>
      <c r="AE341" s="166"/>
      <c r="AF341" s="168"/>
      <c r="AG341" s="168"/>
      <c r="AH341" s="167"/>
      <c r="AI341" s="169"/>
      <c r="AJ341" s="169"/>
      <c r="AK341" s="170"/>
      <c r="AL341" s="405" t="str">
        <f>IF(ISBLANK(AL339),"",CONCATENATE(LEFT(INDEX(AL$76:AL$107,MATCH(LEFT(AL339,11)&amp;"*",AL$76:AL$107,0)+2),FIND("-",INDEX(AL$76:AL$107,MATCH(LEFT(AL339,11)&amp;"*",AL$76:AL$107,0)+2))),$A339))</f>
        <v/>
      </c>
      <c r="AM341" s="406"/>
      <c r="AN341" s="407"/>
      <c r="AO341" s="234"/>
      <c r="AP341" s="170"/>
      <c r="AQ341" s="171"/>
      <c r="AR341" s="168"/>
      <c r="AS341" s="168"/>
      <c r="AT341" s="167"/>
      <c r="AU341" s="169"/>
      <c r="AV341" s="169"/>
      <c r="AW341" s="170"/>
    </row>
    <row r="342" spans="1:49" s="49" customFormat="1" ht="21" customHeight="1" thickTop="1" x14ac:dyDescent="0.25">
      <c r="A342" s="396" t="s">
        <v>243</v>
      </c>
      <c r="B342" s="480"/>
      <c r="C342" s="481"/>
      <c r="D342" s="481"/>
      <c r="E342" s="481"/>
      <c r="F342" s="481"/>
      <c r="G342" s="481"/>
      <c r="H342" s="481"/>
      <c r="I342" s="481"/>
      <c r="J342" s="481"/>
      <c r="K342" s="481"/>
      <c r="L342" s="481"/>
      <c r="M342" s="482"/>
      <c r="N342" s="455"/>
      <c r="O342" s="456"/>
      <c r="P342" s="456"/>
      <c r="Q342" s="456"/>
      <c r="R342" s="456"/>
      <c r="S342" s="456"/>
      <c r="T342" s="456"/>
      <c r="U342" s="456"/>
      <c r="V342" s="456"/>
      <c r="W342" s="456"/>
      <c r="X342" s="456"/>
      <c r="Y342" s="457"/>
      <c r="Z342" s="455"/>
      <c r="AA342" s="456"/>
      <c r="AB342" s="456"/>
      <c r="AC342" s="456"/>
      <c r="AD342" s="456"/>
      <c r="AE342" s="456"/>
      <c r="AF342" s="456"/>
      <c r="AG342" s="456"/>
      <c r="AH342" s="456"/>
      <c r="AI342" s="456"/>
      <c r="AJ342" s="456"/>
      <c r="AK342" s="457"/>
      <c r="AL342" s="455"/>
      <c r="AM342" s="456"/>
      <c r="AN342" s="456"/>
      <c r="AO342" s="456"/>
      <c r="AP342" s="456"/>
      <c r="AQ342" s="456"/>
      <c r="AR342" s="456"/>
      <c r="AS342" s="456"/>
      <c r="AT342" s="456"/>
      <c r="AU342" s="456"/>
      <c r="AV342" s="456"/>
      <c r="AW342" s="457"/>
    </row>
    <row r="343" spans="1:49" s="49" customFormat="1" ht="21" customHeight="1" x14ac:dyDescent="0.25">
      <c r="A343" s="397"/>
      <c r="B343" s="483"/>
      <c r="C343" s="484"/>
      <c r="D343" s="484"/>
      <c r="E343" s="484"/>
      <c r="F343" s="484"/>
      <c r="G343" s="484"/>
      <c r="H343" s="484"/>
      <c r="I343" s="484"/>
      <c r="J343" s="484"/>
      <c r="K343" s="484"/>
      <c r="L343" s="484"/>
      <c r="M343" s="485"/>
      <c r="N343" s="458"/>
      <c r="O343" s="459"/>
      <c r="P343" s="459"/>
      <c r="Q343" s="459"/>
      <c r="R343" s="459"/>
      <c r="S343" s="459"/>
      <c r="T343" s="459"/>
      <c r="U343" s="459"/>
      <c r="V343" s="459"/>
      <c r="W343" s="459"/>
      <c r="X343" s="459"/>
      <c r="Y343" s="460"/>
      <c r="Z343" s="458"/>
      <c r="AA343" s="459"/>
      <c r="AB343" s="459"/>
      <c r="AC343" s="459"/>
      <c r="AD343" s="459"/>
      <c r="AE343" s="459"/>
      <c r="AF343" s="459"/>
      <c r="AG343" s="459"/>
      <c r="AH343" s="459"/>
      <c r="AI343" s="459"/>
      <c r="AJ343" s="459"/>
      <c r="AK343" s="460"/>
      <c r="AL343" s="458"/>
      <c r="AM343" s="459"/>
      <c r="AN343" s="459"/>
      <c r="AO343" s="459"/>
      <c r="AP343" s="459"/>
      <c r="AQ343" s="459"/>
      <c r="AR343" s="459"/>
      <c r="AS343" s="459"/>
      <c r="AT343" s="459"/>
      <c r="AU343" s="459"/>
      <c r="AV343" s="459"/>
      <c r="AW343" s="460"/>
    </row>
    <row r="344" spans="1:49" s="49" customFormat="1" ht="21" customHeight="1" thickBot="1" x14ac:dyDescent="0.3">
      <c r="A344" s="398"/>
      <c r="B344" s="405" t="str">
        <f>IF(ISBLANK(B342),"",CONCATENATE(LEFT(INDEX(B$76:B$107,MATCH(LEFT(B342,11)&amp;"*",B$76:B$107,0)+2),FIND("-",INDEX(B$76:B$107,MATCH(LEFT(B342,11)&amp;"*",B$76:B$107,0)+2))),$A342))</f>
        <v/>
      </c>
      <c r="C344" s="406"/>
      <c r="D344" s="407"/>
      <c r="E344" s="160"/>
      <c r="F344" s="161"/>
      <c r="G344" s="162"/>
      <c r="H344" s="163"/>
      <c r="I344" s="163"/>
      <c r="J344" s="164"/>
      <c r="K344" s="165"/>
      <c r="L344" s="165"/>
      <c r="M344" s="165"/>
      <c r="N344" s="405" t="str">
        <f>IF(ISBLANK(N342),"",CONCATENATE(LEFT(INDEX(N$76:N$107,MATCH(LEFT(N342,11)&amp;"*",N$76:N$107,0)+2),FIND("-",INDEX(N$76:N$107,MATCH(LEFT(N342,11)&amp;"*",N$76:N$107,0)+2))),$A342))</f>
        <v/>
      </c>
      <c r="O344" s="406"/>
      <c r="P344" s="407"/>
      <c r="Q344" s="160"/>
      <c r="R344" s="161"/>
      <c r="S344" s="162"/>
      <c r="T344" s="163"/>
      <c r="U344" s="163"/>
      <c r="V344" s="164"/>
      <c r="W344" s="165"/>
      <c r="X344" s="161"/>
      <c r="Y344" s="165"/>
      <c r="Z344" s="405" t="str">
        <f>IF(ISBLANK(Z342),"",CONCATENATE(LEFT(INDEX(Z$76:Z$107,MATCH(LEFT(Z342,11)&amp;"*",Z$76:Z$107,0)+2),FIND("-",INDEX(Z$76:Z$107,MATCH(LEFT(Z342,11)&amp;"*",Z$76:Z$107,0)+2))),$A342))</f>
        <v/>
      </c>
      <c r="AA344" s="406"/>
      <c r="AB344" s="407"/>
      <c r="AC344" s="234"/>
      <c r="AD344" s="170"/>
      <c r="AE344" s="166"/>
      <c r="AF344" s="168"/>
      <c r="AG344" s="168"/>
      <c r="AH344" s="167"/>
      <c r="AI344" s="169"/>
      <c r="AJ344" s="169"/>
      <c r="AK344" s="179"/>
      <c r="AL344" s="405" t="str">
        <f>IF(ISBLANK(AL342),"",CONCATENATE(LEFT(INDEX(AL$76:AL$107,MATCH(LEFT(AL342,11)&amp;"*",AL$76:AL$107,0)+2),FIND("-",INDEX(AL$76:AL$107,MATCH(LEFT(AL342,11)&amp;"*",AL$76:AL$107,0)+2))),$A342))</f>
        <v/>
      </c>
      <c r="AM344" s="406"/>
      <c r="AN344" s="407"/>
      <c r="AO344" s="160"/>
      <c r="AP344" s="161"/>
      <c r="AQ344" s="162"/>
      <c r="AR344" s="163"/>
      <c r="AS344" s="163"/>
      <c r="AT344" s="164"/>
      <c r="AU344" s="165"/>
      <c r="AV344" s="161"/>
      <c r="AW344" s="165"/>
    </row>
    <row r="345" spans="1:49" s="49" customFormat="1" ht="21" customHeight="1" thickTop="1" x14ac:dyDescent="0.25">
      <c r="A345" s="396" t="s">
        <v>244</v>
      </c>
      <c r="B345" s="480"/>
      <c r="C345" s="481"/>
      <c r="D345" s="481"/>
      <c r="E345" s="481"/>
      <c r="F345" s="481"/>
      <c r="G345" s="481"/>
      <c r="H345" s="481"/>
      <c r="I345" s="481"/>
      <c r="J345" s="481"/>
      <c r="K345" s="481"/>
      <c r="L345" s="481"/>
      <c r="M345" s="482"/>
      <c r="N345" s="455"/>
      <c r="O345" s="456"/>
      <c r="P345" s="456"/>
      <c r="Q345" s="456"/>
      <c r="R345" s="456"/>
      <c r="S345" s="456"/>
      <c r="T345" s="456"/>
      <c r="U345" s="456"/>
      <c r="V345" s="456"/>
      <c r="W345" s="456"/>
      <c r="X345" s="456"/>
      <c r="Y345" s="457"/>
      <c r="Z345" s="455"/>
      <c r="AA345" s="456"/>
      <c r="AB345" s="456"/>
      <c r="AC345" s="456"/>
      <c r="AD345" s="456"/>
      <c r="AE345" s="456"/>
      <c r="AF345" s="456"/>
      <c r="AG345" s="456"/>
      <c r="AH345" s="456"/>
      <c r="AI345" s="456"/>
      <c r="AJ345" s="456"/>
      <c r="AK345" s="457"/>
      <c r="AL345" s="455"/>
      <c r="AM345" s="456"/>
      <c r="AN345" s="456"/>
      <c r="AO345" s="456"/>
      <c r="AP345" s="456"/>
      <c r="AQ345" s="456"/>
      <c r="AR345" s="456"/>
      <c r="AS345" s="456"/>
      <c r="AT345" s="456"/>
      <c r="AU345" s="456"/>
      <c r="AV345" s="456"/>
      <c r="AW345" s="457"/>
    </row>
    <row r="346" spans="1:49" s="49" customFormat="1" ht="21" customHeight="1" x14ac:dyDescent="0.25">
      <c r="A346" s="397"/>
      <c r="B346" s="483"/>
      <c r="C346" s="484"/>
      <c r="D346" s="484"/>
      <c r="E346" s="484"/>
      <c r="F346" s="484"/>
      <c r="G346" s="484"/>
      <c r="H346" s="484"/>
      <c r="I346" s="484"/>
      <c r="J346" s="484"/>
      <c r="K346" s="484"/>
      <c r="L346" s="484"/>
      <c r="M346" s="485"/>
      <c r="N346" s="458"/>
      <c r="O346" s="459"/>
      <c r="P346" s="459"/>
      <c r="Q346" s="459"/>
      <c r="R346" s="459"/>
      <c r="S346" s="459"/>
      <c r="T346" s="459"/>
      <c r="U346" s="459"/>
      <c r="V346" s="459"/>
      <c r="W346" s="459"/>
      <c r="X346" s="459"/>
      <c r="Y346" s="460"/>
      <c r="Z346" s="458"/>
      <c r="AA346" s="459"/>
      <c r="AB346" s="459"/>
      <c r="AC346" s="459"/>
      <c r="AD346" s="459"/>
      <c r="AE346" s="459"/>
      <c r="AF346" s="459"/>
      <c r="AG346" s="459"/>
      <c r="AH346" s="459"/>
      <c r="AI346" s="459"/>
      <c r="AJ346" s="459"/>
      <c r="AK346" s="460"/>
      <c r="AL346" s="458"/>
      <c r="AM346" s="459"/>
      <c r="AN346" s="459"/>
      <c r="AO346" s="459"/>
      <c r="AP346" s="459"/>
      <c r="AQ346" s="459"/>
      <c r="AR346" s="459"/>
      <c r="AS346" s="459"/>
      <c r="AT346" s="459"/>
      <c r="AU346" s="459"/>
      <c r="AV346" s="459"/>
      <c r="AW346" s="460"/>
    </row>
    <row r="347" spans="1:49" s="49" customFormat="1" ht="21" customHeight="1" thickBot="1" x14ac:dyDescent="0.3">
      <c r="A347" s="398"/>
      <c r="B347" s="405" t="str">
        <f>IF(ISBLANK(B345),"",CONCATENATE(LEFT(INDEX(B$76:B$107,MATCH(LEFT(B345,11)&amp;"*",B$76:B$107,0)+2),FIND("-",INDEX(B$76:B$107,MATCH(LEFT(B345,11)&amp;"*",B$76:B$107,0)+2))),$A345))</f>
        <v/>
      </c>
      <c r="C347" s="406"/>
      <c r="D347" s="407"/>
      <c r="E347" s="160"/>
      <c r="F347" s="161"/>
      <c r="G347" s="162"/>
      <c r="H347" s="163"/>
      <c r="I347" s="163"/>
      <c r="J347" s="164"/>
      <c r="K347" s="165"/>
      <c r="L347" s="165"/>
      <c r="M347" s="165"/>
      <c r="N347" s="405" t="str">
        <f>IF(ISBLANK(N345),"",CONCATENATE(LEFT(INDEX(N$76:N$107,MATCH(LEFT(N345,11)&amp;"*",N$76:N$107,0)+2),FIND("-",INDEX(N$76:N$107,MATCH(LEFT(N345,11)&amp;"*",N$76:N$107,0)+2))),$A345))</f>
        <v/>
      </c>
      <c r="O347" s="406"/>
      <c r="P347" s="407"/>
      <c r="Q347" s="160"/>
      <c r="R347" s="161"/>
      <c r="S347" s="162"/>
      <c r="T347" s="163"/>
      <c r="U347" s="163"/>
      <c r="V347" s="164"/>
      <c r="W347" s="165"/>
      <c r="X347" s="161"/>
      <c r="Y347" s="165"/>
      <c r="Z347" s="405" t="str">
        <f>IF(ISBLANK(Z345),"",CONCATENATE(LEFT(INDEX(Z$76:Z$107,MATCH(LEFT(Z345,11)&amp;"*",Z$76:Z$107,0)+2),FIND("-",INDEX(Z$76:Z$107,MATCH(LEFT(Z345,11)&amp;"*",Z$76:Z$107,0)+2))),$A345))</f>
        <v/>
      </c>
      <c r="AA347" s="406"/>
      <c r="AB347" s="407"/>
      <c r="AC347" s="234"/>
      <c r="AD347" s="170"/>
      <c r="AE347" s="166"/>
      <c r="AF347" s="168"/>
      <c r="AG347" s="168"/>
      <c r="AH347" s="167"/>
      <c r="AI347" s="169"/>
      <c r="AJ347" s="169"/>
      <c r="AK347" s="179"/>
      <c r="AL347" s="405" t="str">
        <f>IF(ISBLANK(AL345),"",CONCATENATE(LEFT(INDEX(AL$76:AL$107,MATCH(LEFT(AL345,11)&amp;"*",AL$76:AL$107,0)+2),FIND("-",INDEX(AL$76:AL$107,MATCH(LEFT(AL345,11)&amp;"*",AL$76:AL$107,0)+2))),$A345))</f>
        <v/>
      </c>
      <c r="AM347" s="406"/>
      <c r="AN347" s="407"/>
      <c r="AO347" s="160"/>
      <c r="AP347" s="161"/>
      <c r="AQ347" s="162"/>
      <c r="AR347" s="163"/>
      <c r="AS347" s="163"/>
      <c r="AT347" s="164"/>
      <c r="AU347" s="165"/>
      <c r="AV347" s="161"/>
      <c r="AW347" s="165"/>
    </row>
    <row r="348" spans="1:49" s="49" customFormat="1" ht="21" customHeight="1" thickTop="1" x14ac:dyDescent="0.25">
      <c r="A348" s="396" t="s">
        <v>245</v>
      </c>
      <c r="B348" s="480"/>
      <c r="C348" s="481"/>
      <c r="D348" s="481"/>
      <c r="E348" s="481"/>
      <c r="F348" s="481"/>
      <c r="G348" s="481"/>
      <c r="H348" s="481"/>
      <c r="I348" s="481"/>
      <c r="J348" s="481"/>
      <c r="K348" s="481"/>
      <c r="L348" s="481"/>
      <c r="M348" s="482"/>
      <c r="N348" s="455"/>
      <c r="O348" s="456"/>
      <c r="P348" s="456"/>
      <c r="Q348" s="456"/>
      <c r="R348" s="456"/>
      <c r="S348" s="456"/>
      <c r="T348" s="456"/>
      <c r="U348" s="456"/>
      <c r="V348" s="456"/>
      <c r="W348" s="456"/>
      <c r="X348" s="456"/>
      <c r="Y348" s="457"/>
      <c r="Z348" s="455"/>
      <c r="AA348" s="456"/>
      <c r="AB348" s="456"/>
      <c r="AC348" s="456"/>
      <c r="AD348" s="456"/>
      <c r="AE348" s="456"/>
      <c r="AF348" s="456"/>
      <c r="AG348" s="456"/>
      <c r="AH348" s="456"/>
      <c r="AI348" s="456"/>
      <c r="AJ348" s="456"/>
      <c r="AK348" s="457"/>
      <c r="AL348" s="455"/>
      <c r="AM348" s="456"/>
      <c r="AN348" s="456"/>
      <c r="AO348" s="456"/>
      <c r="AP348" s="456"/>
      <c r="AQ348" s="456"/>
      <c r="AR348" s="456"/>
      <c r="AS348" s="456"/>
      <c r="AT348" s="456"/>
      <c r="AU348" s="456"/>
      <c r="AV348" s="456"/>
      <c r="AW348" s="457"/>
    </row>
    <row r="349" spans="1:49" s="49" customFormat="1" ht="21" customHeight="1" x14ac:dyDescent="0.25">
      <c r="A349" s="397"/>
      <c r="B349" s="483"/>
      <c r="C349" s="484"/>
      <c r="D349" s="484"/>
      <c r="E349" s="484"/>
      <c r="F349" s="484"/>
      <c r="G349" s="484"/>
      <c r="H349" s="484"/>
      <c r="I349" s="484"/>
      <c r="J349" s="484"/>
      <c r="K349" s="484"/>
      <c r="L349" s="484"/>
      <c r="M349" s="485"/>
      <c r="N349" s="458"/>
      <c r="O349" s="459"/>
      <c r="P349" s="459"/>
      <c r="Q349" s="459"/>
      <c r="R349" s="459"/>
      <c r="S349" s="459"/>
      <c r="T349" s="459"/>
      <c r="U349" s="459"/>
      <c r="V349" s="459"/>
      <c r="W349" s="459"/>
      <c r="X349" s="459"/>
      <c r="Y349" s="460"/>
      <c r="Z349" s="458"/>
      <c r="AA349" s="459"/>
      <c r="AB349" s="459"/>
      <c r="AC349" s="459"/>
      <c r="AD349" s="459"/>
      <c r="AE349" s="459"/>
      <c r="AF349" s="459"/>
      <c r="AG349" s="459"/>
      <c r="AH349" s="459"/>
      <c r="AI349" s="459"/>
      <c r="AJ349" s="459"/>
      <c r="AK349" s="460"/>
      <c r="AL349" s="458"/>
      <c r="AM349" s="459"/>
      <c r="AN349" s="459"/>
      <c r="AO349" s="459"/>
      <c r="AP349" s="459"/>
      <c r="AQ349" s="459"/>
      <c r="AR349" s="459"/>
      <c r="AS349" s="459"/>
      <c r="AT349" s="459"/>
      <c r="AU349" s="459"/>
      <c r="AV349" s="459"/>
      <c r="AW349" s="460"/>
    </row>
    <row r="350" spans="1:49" s="49" customFormat="1" ht="21" customHeight="1" thickBot="1" x14ac:dyDescent="0.3">
      <c r="A350" s="398"/>
      <c r="B350" s="405" t="str">
        <f>IF(ISBLANK(B348),"",CONCATENATE(LEFT(INDEX(B$76:B$107,MATCH(LEFT(B348,11)&amp;"*",B$76:B$107,0)+2),FIND("-",INDEX(B$76:B$107,MATCH(LEFT(B348,11)&amp;"*",B$76:B$107,0)+2))),$A348))</f>
        <v/>
      </c>
      <c r="C350" s="406"/>
      <c r="D350" s="407"/>
      <c r="E350" s="160"/>
      <c r="F350" s="161"/>
      <c r="G350" s="162"/>
      <c r="H350" s="163"/>
      <c r="I350" s="163"/>
      <c r="J350" s="164"/>
      <c r="K350" s="165"/>
      <c r="L350" s="165"/>
      <c r="M350" s="165"/>
      <c r="N350" s="405" t="str">
        <f>IF(ISBLANK(N348),"",CONCATENATE(LEFT(INDEX(N$76:N$107,MATCH(LEFT(N348,11)&amp;"*",N$76:N$107,0)+2),FIND("-",INDEX(N$76:N$107,MATCH(LEFT(N348,11)&amp;"*",N$76:N$107,0)+2))),$A348))</f>
        <v/>
      </c>
      <c r="O350" s="406"/>
      <c r="P350" s="407"/>
      <c r="Q350" s="160"/>
      <c r="R350" s="161"/>
      <c r="S350" s="162"/>
      <c r="T350" s="163"/>
      <c r="U350" s="163"/>
      <c r="V350" s="164"/>
      <c r="W350" s="165"/>
      <c r="X350" s="161"/>
      <c r="Y350" s="165"/>
      <c r="Z350" s="405" t="str">
        <f>IF(ISBLANK(Z348),"",CONCATENATE(LEFT(INDEX(Z$76:Z$107,MATCH(LEFT(Z348,11)&amp;"*",Z$76:Z$107,0)+2),FIND("-",INDEX(Z$76:Z$107,MATCH(LEFT(Z348,11)&amp;"*",Z$76:Z$107,0)+2))),$A348))</f>
        <v/>
      </c>
      <c r="AA350" s="406"/>
      <c r="AB350" s="407"/>
      <c r="AC350" s="234"/>
      <c r="AD350" s="170"/>
      <c r="AE350" s="166"/>
      <c r="AF350" s="168"/>
      <c r="AG350" s="168"/>
      <c r="AH350" s="167"/>
      <c r="AI350" s="169"/>
      <c r="AJ350" s="169"/>
      <c r="AK350" s="180"/>
      <c r="AL350" s="405" t="str">
        <f>IF(ISBLANK(AL348),"",CONCATENATE(LEFT(INDEX(AL$76:AL$107,MATCH(LEFT(AL348,11)&amp;"*",AL$76:AL$107,0)+2),FIND("-",INDEX(AL$76:AL$107,MATCH(LEFT(AL348,11)&amp;"*",AL$76:AL$107,0)+2))),$A348))</f>
        <v/>
      </c>
      <c r="AM350" s="406"/>
      <c r="AN350" s="407"/>
      <c r="AO350" s="160"/>
      <c r="AP350" s="161"/>
      <c r="AQ350" s="162"/>
      <c r="AR350" s="163"/>
      <c r="AS350" s="163"/>
      <c r="AT350" s="164"/>
      <c r="AU350" s="165"/>
      <c r="AV350" s="161"/>
      <c r="AW350" s="165"/>
    </row>
    <row r="351" spans="1:49" s="49" customFormat="1" ht="21" customHeight="1" thickTop="1" x14ac:dyDescent="0.25">
      <c r="A351" s="396" t="s">
        <v>246</v>
      </c>
      <c r="B351" s="480"/>
      <c r="C351" s="481"/>
      <c r="D351" s="481"/>
      <c r="E351" s="481"/>
      <c r="F351" s="481"/>
      <c r="G351" s="481"/>
      <c r="H351" s="481"/>
      <c r="I351" s="481"/>
      <c r="J351" s="481"/>
      <c r="K351" s="481"/>
      <c r="L351" s="481"/>
      <c r="M351" s="482"/>
      <c r="N351" s="455"/>
      <c r="O351" s="456"/>
      <c r="P351" s="456"/>
      <c r="Q351" s="456"/>
      <c r="R351" s="456"/>
      <c r="S351" s="456"/>
      <c r="T351" s="456"/>
      <c r="U351" s="456"/>
      <c r="V351" s="456"/>
      <c r="W351" s="456"/>
      <c r="X351" s="456"/>
      <c r="Y351" s="457"/>
      <c r="Z351" s="455"/>
      <c r="AA351" s="456"/>
      <c r="AB351" s="456"/>
      <c r="AC351" s="456"/>
      <c r="AD351" s="456"/>
      <c r="AE351" s="456"/>
      <c r="AF351" s="456"/>
      <c r="AG351" s="456"/>
      <c r="AH351" s="456"/>
      <c r="AI351" s="456"/>
      <c r="AJ351" s="456"/>
      <c r="AK351" s="457"/>
      <c r="AL351" s="455"/>
      <c r="AM351" s="456"/>
      <c r="AN351" s="456"/>
      <c r="AO351" s="456"/>
      <c r="AP351" s="456"/>
      <c r="AQ351" s="456"/>
      <c r="AR351" s="456"/>
      <c r="AS351" s="456"/>
      <c r="AT351" s="456"/>
      <c r="AU351" s="456"/>
      <c r="AV351" s="456"/>
      <c r="AW351" s="457"/>
    </row>
    <row r="352" spans="1:49" s="49" customFormat="1" ht="21" customHeight="1" x14ac:dyDescent="0.25">
      <c r="A352" s="397"/>
      <c r="B352" s="483"/>
      <c r="C352" s="484"/>
      <c r="D352" s="484"/>
      <c r="E352" s="484"/>
      <c r="F352" s="484"/>
      <c r="G352" s="484"/>
      <c r="H352" s="484"/>
      <c r="I352" s="484"/>
      <c r="J352" s="484"/>
      <c r="K352" s="484"/>
      <c r="L352" s="484"/>
      <c r="M352" s="485"/>
      <c r="N352" s="458"/>
      <c r="O352" s="459"/>
      <c r="P352" s="459"/>
      <c r="Q352" s="459"/>
      <c r="R352" s="459"/>
      <c r="S352" s="459"/>
      <c r="T352" s="459"/>
      <c r="U352" s="459"/>
      <c r="V352" s="459"/>
      <c r="W352" s="459"/>
      <c r="X352" s="459"/>
      <c r="Y352" s="460"/>
      <c r="Z352" s="458"/>
      <c r="AA352" s="459"/>
      <c r="AB352" s="459"/>
      <c r="AC352" s="459"/>
      <c r="AD352" s="459"/>
      <c r="AE352" s="459"/>
      <c r="AF352" s="459"/>
      <c r="AG352" s="459"/>
      <c r="AH352" s="459"/>
      <c r="AI352" s="459"/>
      <c r="AJ352" s="459"/>
      <c r="AK352" s="460"/>
      <c r="AL352" s="458"/>
      <c r="AM352" s="459"/>
      <c r="AN352" s="459"/>
      <c r="AO352" s="459"/>
      <c r="AP352" s="459"/>
      <c r="AQ352" s="459"/>
      <c r="AR352" s="459"/>
      <c r="AS352" s="459"/>
      <c r="AT352" s="459"/>
      <c r="AU352" s="459"/>
      <c r="AV352" s="459"/>
      <c r="AW352" s="460"/>
    </row>
    <row r="353" spans="1:49" s="49" customFormat="1" ht="21" customHeight="1" thickBot="1" x14ac:dyDescent="0.3">
      <c r="A353" s="398"/>
      <c r="B353" s="405" t="str">
        <f>IF(ISBLANK(B351),"",CONCATENATE(LEFT(INDEX(B$76:B$107,MATCH(LEFT(B351,11)&amp;"*",B$76:B$107,0)+2),FIND("-",INDEX(B$76:B$107,MATCH(LEFT(B351,11)&amp;"*",B$76:B$107,0)+2))),$A351))</f>
        <v/>
      </c>
      <c r="C353" s="406"/>
      <c r="D353" s="407"/>
      <c r="E353" s="160"/>
      <c r="F353" s="161"/>
      <c r="G353" s="162"/>
      <c r="H353" s="163"/>
      <c r="I353" s="163"/>
      <c r="J353" s="164"/>
      <c r="K353" s="165"/>
      <c r="L353" s="165"/>
      <c r="M353" s="165"/>
      <c r="N353" s="405" t="str">
        <f>IF(ISBLANK(N351),"",CONCATENATE(LEFT(INDEX(N$76:N$107,MATCH(LEFT(N351,11)&amp;"*",N$76:N$107,0)+2),FIND("-",INDEX(N$76:N$107,MATCH(LEFT(N351,11)&amp;"*",N$76:N$107,0)+2))),$A351))</f>
        <v/>
      </c>
      <c r="O353" s="406"/>
      <c r="P353" s="407"/>
      <c r="Q353" s="160"/>
      <c r="R353" s="161"/>
      <c r="S353" s="162"/>
      <c r="T353" s="163"/>
      <c r="U353" s="163"/>
      <c r="V353" s="164"/>
      <c r="W353" s="165"/>
      <c r="X353" s="161"/>
      <c r="Y353" s="165"/>
      <c r="Z353" s="405" t="str">
        <f>IF(ISBLANK(Z351),"",CONCATENATE(LEFT(INDEX(Z$76:Z$107,MATCH(LEFT(Z351,11)&amp;"*",Z$76:Z$107,0)+2),FIND("-",INDEX(Z$76:Z$107,MATCH(LEFT(Z351,11)&amp;"*",Z$76:Z$107,0)+2))),$A351))</f>
        <v/>
      </c>
      <c r="AA353" s="406"/>
      <c r="AB353" s="407"/>
      <c r="AC353" s="234"/>
      <c r="AD353" s="170"/>
      <c r="AE353" s="166"/>
      <c r="AF353" s="168"/>
      <c r="AG353" s="168"/>
      <c r="AH353" s="167"/>
      <c r="AI353" s="169"/>
      <c r="AJ353" s="169"/>
      <c r="AK353" s="180"/>
      <c r="AL353" s="405" t="str">
        <f>IF(ISBLANK(AL351),"",CONCATENATE(LEFT(INDEX(AL$76:AL$107,MATCH(LEFT(AL351,11)&amp;"*",AL$76:AL$107,0)+2),FIND("-",INDEX(AL$76:AL$107,MATCH(LEFT(AL351,11)&amp;"*",AL$76:AL$107,0)+2))),$A351))</f>
        <v/>
      </c>
      <c r="AM353" s="406"/>
      <c r="AN353" s="407"/>
      <c r="AO353" s="160"/>
      <c r="AP353" s="161"/>
      <c r="AQ353" s="162"/>
      <c r="AR353" s="163"/>
      <c r="AS353" s="163"/>
      <c r="AT353" s="164"/>
      <c r="AU353" s="165"/>
      <c r="AV353" s="161"/>
      <c r="AW353" s="165"/>
    </row>
    <row r="354" spans="1:49" s="49" customFormat="1" ht="21" customHeight="1" thickTop="1" x14ac:dyDescent="0.25">
      <c r="A354" s="396" t="s">
        <v>247</v>
      </c>
      <c r="B354" s="480"/>
      <c r="C354" s="481"/>
      <c r="D354" s="481"/>
      <c r="E354" s="481"/>
      <c r="F354" s="481"/>
      <c r="G354" s="481"/>
      <c r="H354" s="481"/>
      <c r="I354" s="481"/>
      <c r="J354" s="481"/>
      <c r="K354" s="481"/>
      <c r="L354" s="481"/>
      <c r="M354" s="482"/>
      <c r="N354" s="455"/>
      <c r="O354" s="456"/>
      <c r="P354" s="456"/>
      <c r="Q354" s="456"/>
      <c r="R354" s="456"/>
      <c r="S354" s="456"/>
      <c r="T354" s="456"/>
      <c r="U354" s="456"/>
      <c r="V354" s="456"/>
      <c r="W354" s="456"/>
      <c r="X354" s="456"/>
      <c r="Y354" s="457"/>
      <c r="Z354" s="455"/>
      <c r="AA354" s="456"/>
      <c r="AB354" s="456"/>
      <c r="AC354" s="456"/>
      <c r="AD354" s="456"/>
      <c r="AE354" s="456"/>
      <c r="AF354" s="456"/>
      <c r="AG354" s="456"/>
      <c r="AH354" s="456"/>
      <c r="AI354" s="456"/>
      <c r="AJ354" s="456"/>
      <c r="AK354" s="457"/>
      <c r="AL354" s="455"/>
      <c r="AM354" s="456"/>
      <c r="AN354" s="456"/>
      <c r="AO354" s="456"/>
      <c r="AP354" s="456"/>
      <c r="AQ354" s="456"/>
      <c r="AR354" s="456"/>
      <c r="AS354" s="456"/>
      <c r="AT354" s="456"/>
      <c r="AU354" s="456"/>
      <c r="AV354" s="456"/>
      <c r="AW354" s="457"/>
    </row>
    <row r="355" spans="1:49" s="49" customFormat="1" ht="21" customHeight="1" x14ac:dyDescent="0.25">
      <c r="A355" s="397"/>
      <c r="B355" s="483"/>
      <c r="C355" s="484"/>
      <c r="D355" s="484"/>
      <c r="E355" s="484"/>
      <c r="F355" s="484"/>
      <c r="G355" s="484"/>
      <c r="H355" s="484"/>
      <c r="I355" s="484"/>
      <c r="J355" s="484"/>
      <c r="K355" s="484"/>
      <c r="L355" s="484"/>
      <c r="M355" s="485"/>
      <c r="N355" s="458"/>
      <c r="O355" s="459"/>
      <c r="P355" s="459"/>
      <c r="Q355" s="459"/>
      <c r="R355" s="459"/>
      <c r="S355" s="459"/>
      <c r="T355" s="459"/>
      <c r="U355" s="459"/>
      <c r="V355" s="459"/>
      <c r="W355" s="459"/>
      <c r="X355" s="459"/>
      <c r="Y355" s="460"/>
      <c r="Z355" s="458"/>
      <c r="AA355" s="459"/>
      <c r="AB355" s="459"/>
      <c r="AC355" s="459"/>
      <c r="AD355" s="459"/>
      <c r="AE355" s="459"/>
      <c r="AF355" s="459"/>
      <c r="AG355" s="459"/>
      <c r="AH355" s="459"/>
      <c r="AI355" s="459"/>
      <c r="AJ355" s="459"/>
      <c r="AK355" s="460"/>
      <c r="AL355" s="458"/>
      <c r="AM355" s="459"/>
      <c r="AN355" s="459"/>
      <c r="AO355" s="459"/>
      <c r="AP355" s="459"/>
      <c r="AQ355" s="459"/>
      <c r="AR355" s="459"/>
      <c r="AS355" s="459"/>
      <c r="AT355" s="459"/>
      <c r="AU355" s="459"/>
      <c r="AV355" s="459"/>
      <c r="AW355" s="460"/>
    </row>
    <row r="356" spans="1:49" s="49" customFormat="1" ht="21" customHeight="1" thickBot="1" x14ac:dyDescent="0.3">
      <c r="A356" s="398"/>
      <c r="B356" s="405" t="str">
        <f>IF(ISBLANK(B354),"",CONCATENATE(LEFT(INDEX(B$76:B$107,MATCH(LEFT(B354,11)&amp;"*",B$76:B$107,0)+2),FIND("-",INDEX(B$76:B$107,MATCH(LEFT(B354,11)&amp;"*",B$76:B$107,0)+2))),$A354))</f>
        <v/>
      </c>
      <c r="C356" s="406"/>
      <c r="D356" s="407"/>
      <c r="E356" s="160"/>
      <c r="F356" s="161"/>
      <c r="G356" s="162"/>
      <c r="H356" s="163"/>
      <c r="I356" s="163"/>
      <c r="J356" s="164"/>
      <c r="K356" s="165"/>
      <c r="L356" s="165"/>
      <c r="M356" s="165"/>
      <c r="N356" s="405" t="str">
        <f>IF(ISBLANK(N354),"",CONCATENATE(LEFT(INDEX(N$76:N$107,MATCH(LEFT(N354,11)&amp;"*",N$76:N$107,0)+2),FIND("-",INDEX(N$76:N$107,MATCH(LEFT(N354,11)&amp;"*",N$76:N$107,0)+2))),$A354))</f>
        <v/>
      </c>
      <c r="O356" s="406"/>
      <c r="P356" s="407"/>
      <c r="Q356" s="160"/>
      <c r="R356" s="161"/>
      <c r="S356" s="162"/>
      <c r="T356" s="163"/>
      <c r="U356" s="163"/>
      <c r="V356" s="164"/>
      <c r="W356" s="165"/>
      <c r="X356" s="161"/>
      <c r="Y356" s="165"/>
      <c r="Z356" s="405" t="str">
        <f>IF(ISBLANK(Z354),"",CONCATENATE(LEFT(INDEX(Z$76:Z$107,MATCH(LEFT(Z354,11)&amp;"*",Z$76:Z$107,0)+2),FIND("-",INDEX(Z$76:Z$107,MATCH(LEFT(Z354,11)&amp;"*",Z$76:Z$107,0)+2))),$A354))</f>
        <v/>
      </c>
      <c r="AA356" s="406"/>
      <c r="AB356" s="407"/>
      <c r="AC356" s="234"/>
      <c r="AD356" s="170"/>
      <c r="AE356" s="166"/>
      <c r="AF356" s="168"/>
      <c r="AG356" s="168"/>
      <c r="AH356" s="167"/>
      <c r="AI356" s="169"/>
      <c r="AJ356" s="169"/>
      <c r="AK356" s="180"/>
      <c r="AL356" s="405" t="str">
        <f>IF(ISBLANK(AL354),"",CONCATENATE(LEFT(INDEX(AL$76:AL$107,MATCH(LEFT(AL354,11)&amp;"*",AL$76:AL$107,0)+2),FIND("-",INDEX(AL$76:AL$107,MATCH(LEFT(AL354,11)&amp;"*",AL$76:AL$107,0)+2))),$A354))</f>
        <v/>
      </c>
      <c r="AM356" s="406"/>
      <c r="AN356" s="407"/>
      <c r="AO356" s="160"/>
      <c r="AP356" s="161"/>
      <c r="AQ356" s="162"/>
      <c r="AR356" s="163"/>
      <c r="AS356" s="163"/>
      <c r="AT356" s="164"/>
      <c r="AU356" s="165"/>
      <c r="AV356" s="161"/>
      <c r="AW356" s="165"/>
    </row>
    <row r="357" spans="1:49" s="47" customFormat="1" ht="21" customHeight="1" thickTop="1" thickBot="1" x14ac:dyDescent="0.25">
      <c r="A357" s="65"/>
      <c r="B357" s="13"/>
      <c r="C357" s="13"/>
      <c r="D357" s="13"/>
      <c r="E357" s="13"/>
      <c r="F357" s="13"/>
      <c r="G357" s="13"/>
      <c r="H357" s="13"/>
      <c r="I357" s="13"/>
      <c r="J357" s="13"/>
      <c r="K357" s="13"/>
      <c r="L357" s="14"/>
      <c r="M357" s="14"/>
      <c r="N357" s="13"/>
      <c r="O357" s="297"/>
      <c r="P357" s="13"/>
      <c r="Q357" s="13"/>
      <c r="R357" s="13"/>
      <c r="S357" s="13"/>
      <c r="T357" s="13"/>
      <c r="U357" s="13"/>
      <c r="V357" s="13"/>
      <c r="W357" s="13"/>
      <c r="X357" s="14"/>
      <c r="Y357" s="14"/>
      <c r="Z357" s="13"/>
      <c r="AA357" s="13"/>
      <c r="AB357" s="13"/>
      <c r="AC357" s="13"/>
      <c r="AD357" s="13"/>
      <c r="AE357" s="13"/>
      <c r="AF357" s="13"/>
      <c r="AG357" s="13"/>
      <c r="AH357" s="13"/>
      <c r="AI357" s="13"/>
      <c r="AJ357" s="14"/>
      <c r="AK357" s="14"/>
      <c r="AL357" s="13"/>
      <c r="AM357" s="13"/>
      <c r="AN357" s="13"/>
      <c r="AO357" s="13"/>
      <c r="AP357" s="13"/>
      <c r="AQ357" s="13"/>
      <c r="AR357" s="13"/>
      <c r="AS357" s="13"/>
      <c r="AT357" s="13"/>
      <c r="AU357" s="13"/>
      <c r="AV357" s="14"/>
      <c r="AW357" s="14"/>
    </row>
    <row r="358" spans="1:49" s="47" customFormat="1" ht="18" customHeight="1" thickBot="1" x14ac:dyDescent="0.25">
      <c r="B358" s="59"/>
      <c r="C358" s="59"/>
      <c r="D358" s="59"/>
      <c r="E358" s="59"/>
      <c r="F358" s="59"/>
      <c r="G358" s="59"/>
      <c r="H358" s="449" t="s">
        <v>215</v>
      </c>
      <c r="I358" s="450"/>
      <c r="J358" s="450"/>
      <c r="K358" s="450"/>
      <c r="L358" s="450"/>
      <c r="M358" s="450"/>
      <c r="N358" s="450"/>
      <c r="O358" s="450"/>
      <c r="P358" s="450"/>
      <c r="Q358" s="450"/>
      <c r="R358" s="450"/>
      <c r="S358" s="450"/>
      <c r="T358" s="450"/>
      <c r="U358" s="450"/>
      <c r="V358" s="450"/>
      <c r="W358" s="450"/>
      <c r="X358" s="450"/>
      <c r="Y358" s="450"/>
      <c r="Z358" s="450"/>
      <c r="AA358" s="450"/>
      <c r="AB358" s="450"/>
      <c r="AC358" s="450"/>
      <c r="AD358" s="450"/>
      <c r="AE358" s="450"/>
      <c r="AF358" s="450"/>
      <c r="AG358" s="450"/>
      <c r="AH358" s="450"/>
      <c r="AI358" s="450"/>
      <c r="AJ358" s="450"/>
      <c r="AK358" s="450"/>
      <c r="AL358" s="450"/>
      <c r="AM358" s="450"/>
      <c r="AN358" s="450"/>
      <c r="AO358" s="450"/>
      <c r="AP358" s="450"/>
      <c r="AQ358" s="450"/>
      <c r="AR358" s="451"/>
      <c r="AS358" s="59"/>
      <c r="AT358" s="59"/>
      <c r="AU358" s="59"/>
      <c r="AV358" s="60"/>
      <c r="AW358" s="60"/>
    </row>
    <row r="359" spans="1:49" s="47" customFormat="1" ht="15" customHeight="1" x14ac:dyDescent="0.2">
      <c r="B359" s="59"/>
      <c r="C359" s="59"/>
      <c r="D359" s="59"/>
      <c r="E359" s="59"/>
      <c r="F359" s="59"/>
      <c r="G359" s="59"/>
      <c r="H359" s="59"/>
      <c r="I359" s="59"/>
      <c r="J359" s="59"/>
      <c r="K359" s="59"/>
      <c r="L359" s="60"/>
      <c r="M359" s="60"/>
      <c r="N359" s="59"/>
      <c r="O359" s="291"/>
      <c r="P359" s="59"/>
      <c r="Q359" s="59"/>
      <c r="R359" s="235"/>
      <c r="S359" s="235"/>
      <c r="T359" s="235"/>
      <c r="U359" s="235"/>
      <c r="V359" s="235"/>
      <c r="W359" s="235"/>
      <c r="X359" s="235"/>
      <c r="Y359" s="235"/>
      <c r="Z359" s="235"/>
      <c r="AA359" s="235"/>
      <c r="AB359" s="235"/>
      <c r="AC359" s="235"/>
      <c r="AD359" s="235"/>
      <c r="AE359" s="235"/>
      <c r="AF359" s="235"/>
      <c r="AG359" s="235"/>
      <c r="AH359" s="235"/>
      <c r="AI359" s="235"/>
      <c r="AJ359" s="235"/>
      <c r="AK359" s="235"/>
      <c r="AL359" s="235"/>
      <c r="AM359" s="235"/>
      <c r="AN359" s="59"/>
      <c r="AO359" s="59"/>
      <c r="AP359" s="59"/>
      <c r="AQ359" s="59"/>
      <c r="AR359" s="59"/>
      <c r="AS359" s="59"/>
      <c r="AT359" s="59"/>
      <c r="AU359" s="59"/>
      <c r="AV359" s="60"/>
      <c r="AW359" s="60"/>
    </row>
    <row r="360" spans="1:49" s="47" customFormat="1" ht="15" customHeight="1" x14ac:dyDescent="0.25">
      <c r="A360" s="415" t="s">
        <v>248</v>
      </c>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c r="AI360" s="415"/>
      <c r="AJ360" s="415"/>
      <c r="AK360" s="415"/>
      <c r="AL360" s="415"/>
      <c r="AM360" s="415"/>
      <c r="AN360" s="415"/>
      <c r="AO360" s="415"/>
      <c r="AP360" s="415"/>
      <c r="AQ360" s="415"/>
      <c r="AR360" s="415"/>
      <c r="AS360" s="415"/>
      <c r="AT360" s="415"/>
      <c r="AU360" s="415"/>
      <c r="AV360" s="415"/>
      <c r="AW360" s="415"/>
    </row>
    <row r="361" spans="1:49" s="47" customFormat="1" ht="15" customHeight="1" x14ac:dyDescent="0.2">
      <c r="O361" s="299"/>
      <c r="AS361" s="59"/>
      <c r="AT361" s="59"/>
      <c r="AU361" s="59"/>
      <c r="AV361" s="60"/>
      <c r="AW361" s="60"/>
    </row>
    <row r="362" spans="1:49" ht="21" customHeight="1" x14ac:dyDescent="0.25">
      <c r="A362" s="47"/>
      <c r="B362" s="442" t="s">
        <v>15</v>
      </c>
      <c r="C362" s="442"/>
      <c r="D362" s="442"/>
      <c r="E362" s="442"/>
      <c r="F362" s="442"/>
      <c r="G362" s="442"/>
      <c r="H362" s="442"/>
      <c r="I362" s="442"/>
      <c r="J362" s="75"/>
      <c r="K362" s="75"/>
      <c r="L362" s="39"/>
      <c r="M362" s="39"/>
      <c r="N362" s="73"/>
      <c r="O362" s="290"/>
      <c r="P362" s="73"/>
      <c r="Q362" s="73"/>
      <c r="R362" s="74"/>
      <c r="S362" s="75"/>
      <c r="T362" s="75"/>
      <c r="U362" s="75"/>
      <c r="V362" s="75"/>
      <c r="W362" s="75"/>
      <c r="X362" s="39"/>
      <c r="Y362" s="39"/>
      <c r="Z362" s="73"/>
      <c r="AA362" s="73"/>
      <c r="AB362" s="73"/>
      <c r="AC362" s="73"/>
      <c r="AD362" s="74"/>
      <c r="AE362" s="75"/>
      <c r="AF362" s="75"/>
      <c r="AG362" s="75"/>
      <c r="AH362" s="75"/>
      <c r="AI362" s="75"/>
      <c r="AJ362" s="39"/>
      <c r="AK362" s="39"/>
      <c r="AL362" s="73"/>
      <c r="AM362" s="73"/>
      <c r="AN362" s="442" t="s">
        <v>16</v>
      </c>
      <c r="AO362" s="442"/>
      <c r="AP362" s="442"/>
      <c r="AQ362" s="442"/>
      <c r="AR362" s="442"/>
      <c r="AS362" s="442"/>
      <c r="AT362" s="442"/>
      <c r="AU362" s="442"/>
      <c r="AV362" s="39"/>
      <c r="AW362" s="39"/>
    </row>
    <row r="363" spans="1:49" s="47" customFormat="1" ht="21" customHeight="1" x14ac:dyDescent="0.2">
      <c r="B363" s="443" t="str">
        <f>Coperta!B$46</f>
        <v>Conf.univ.dr.ing. Florin DRĂGAN</v>
      </c>
      <c r="C363" s="443"/>
      <c r="D363" s="443"/>
      <c r="E363" s="443"/>
      <c r="F363" s="443"/>
      <c r="G363" s="443"/>
      <c r="H363" s="443"/>
      <c r="I363" s="443"/>
      <c r="J363" s="59"/>
      <c r="K363" s="59"/>
      <c r="L363" s="60"/>
      <c r="M363" s="60"/>
      <c r="N363" s="59"/>
      <c r="O363" s="291"/>
      <c r="P363" s="59"/>
      <c r="Q363" s="59"/>
      <c r="R363" s="59"/>
      <c r="S363" s="59"/>
      <c r="T363" s="59"/>
      <c r="U363" s="59"/>
      <c r="V363" s="59"/>
      <c r="W363" s="59"/>
      <c r="X363" s="60"/>
      <c r="Y363" s="60"/>
      <c r="Z363" s="59"/>
      <c r="AA363" s="59"/>
      <c r="AB363" s="59"/>
      <c r="AC363" s="59"/>
      <c r="AD363" s="59"/>
      <c r="AE363" s="59"/>
      <c r="AF363" s="59"/>
      <c r="AG363" s="59"/>
      <c r="AH363" s="59"/>
      <c r="AI363" s="59"/>
      <c r="AJ363" s="60"/>
      <c r="AK363" s="60"/>
      <c r="AL363" s="59"/>
      <c r="AM363" s="59"/>
      <c r="AN363" s="443" t="str">
        <f>Coperta!N$46</f>
        <v>Conf.univ.dr.arh. Cristian BLIDARIU</v>
      </c>
      <c r="AO363" s="443"/>
      <c r="AP363" s="443"/>
      <c r="AQ363" s="443"/>
      <c r="AR363" s="443"/>
      <c r="AS363" s="443"/>
      <c r="AT363" s="443"/>
      <c r="AU363" s="443"/>
      <c r="AV363" s="60"/>
      <c r="AW363" s="60"/>
    </row>
    <row r="364" spans="1:49" s="47" customFormat="1" ht="21" customHeight="1" x14ac:dyDescent="0.2">
      <c r="B364" s="18"/>
      <c r="C364" s="18"/>
      <c r="D364" s="18"/>
      <c r="E364" s="18"/>
      <c r="F364" s="18"/>
      <c r="G364" s="18"/>
      <c r="H364" s="18"/>
      <c r="I364" s="18"/>
      <c r="J364" s="59"/>
      <c r="K364" s="59"/>
      <c r="L364" s="60"/>
      <c r="M364" s="60"/>
      <c r="N364" s="59"/>
      <c r="O364" s="291"/>
      <c r="P364" s="59"/>
      <c r="Q364" s="59"/>
      <c r="R364" s="59"/>
      <c r="S364" s="59"/>
      <c r="T364" s="59"/>
      <c r="U364" s="59"/>
      <c r="V364" s="59"/>
      <c r="W364" s="59"/>
      <c r="X364" s="60"/>
      <c r="Y364" s="60"/>
      <c r="Z364" s="59"/>
      <c r="AA364" s="59"/>
      <c r="AB364" s="59"/>
      <c r="AC364" s="59"/>
      <c r="AD364" s="59"/>
      <c r="AE364" s="59"/>
      <c r="AF364" s="59"/>
      <c r="AG364" s="59"/>
      <c r="AH364" s="59"/>
      <c r="AI364" s="59"/>
      <c r="AJ364" s="60"/>
      <c r="AK364" s="60"/>
      <c r="AL364" s="59"/>
      <c r="AM364" s="59"/>
      <c r="AN364" s="18"/>
      <c r="AO364" s="18"/>
      <c r="AP364" s="18"/>
      <c r="AQ364" s="18"/>
      <c r="AR364" s="18"/>
      <c r="AS364" s="18"/>
      <c r="AT364" s="18"/>
      <c r="AU364" s="18"/>
      <c r="AV364" s="60"/>
      <c r="AW364" s="60"/>
    </row>
    <row r="365" spans="1:49" s="47" customFormat="1" ht="21" customHeight="1" x14ac:dyDescent="0.2">
      <c r="B365" s="59"/>
      <c r="C365" s="59"/>
      <c r="D365" s="59"/>
      <c r="E365" s="59"/>
      <c r="F365" s="59"/>
      <c r="G365" s="59"/>
      <c r="H365" s="59"/>
      <c r="I365" s="59"/>
      <c r="J365" s="59"/>
      <c r="K365" s="59"/>
      <c r="L365" s="60"/>
      <c r="M365" s="60"/>
      <c r="N365" s="59"/>
      <c r="O365" s="291"/>
      <c r="P365" s="59"/>
      <c r="Q365" s="59"/>
      <c r="R365" s="59"/>
      <c r="S365" s="59"/>
      <c r="T365" s="59"/>
      <c r="U365" s="59"/>
      <c r="V365" s="59"/>
      <c r="W365" s="59"/>
      <c r="X365" s="60"/>
      <c r="Y365" s="60"/>
      <c r="Z365" s="59"/>
      <c r="AA365" s="59"/>
      <c r="AB365" s="59"/>
      <c r="AC365" s="59"/>
      <c r="AD365" s="59"/>
      <c r="AE365" s="59"/>
      <c r="AF365" s="59"/>
      <c r="AG365" s="59"/>
      <c r="AH365" s="59"/>
      <c r="AI365" s="59"/>
      <c r="AJ365" s="60"/>
      <c r="AK365" s="60"/>
      <c r="AL365" s="59"/>
      <c r="AM365" s="59"/>
      <c r="AN365" s="59"/>
      <c r="AO365" s="59"/>
      <c r="AP365" s="59"/>
      <c r="AQ365" s="59"/>
      <c r="AR365" s="59"/>
      <c r="AS365" s="59"/>
      <c r="AT365" s="59"/>
      <c r="AU365" s="59"/>
      <c r="AV365" s="60"/>
      <c r="AW365" s="60"/>
    </row>
    <row r="366" spans="1:49" s="47" customFormat="1" ht="15" x14ac:dyDescent="0.25">
      <c r="A366" s="1"/>
      <c r="B366" s="59"/>
      <c r="D366" s="59"/>
      <c r="E366" s="59"/>
      <c r="F366" s="59"/>
      <c r="G366" s="59"/>
      <c r="H366" s="59"/>
      <c r="I366" s="59"/>
      <c r="J366" s="59"/>
      <c r="K366" s="59"/>
      <c r="L366" s="60"/>
      <c r="M366" s="60"/>
      <c r="N366" s="59"/>
      <c r="O366" s="291"/>
      <c r="P366" s="59"/>
      <c r="Q366" s="59"/>
      <c r="R366" s="59"/>
      <c r="S366" s="59"/>
      <c r="T366" s="59"/>
      <c r="U366" s="59"/>
      <c r="V366" s="59"/>
      <c r="W366" s="59"/>
      <c r="X366" s="60"/>
      <c r="Y366" s="60"/>
      <c r="Z366" s="59"/>
      <c r="AA366" s="59"/>
      <c r="AB366" s="59"/>
      <c r="AC366" s="59"/>
      <c r="AD366" s="59"/>
      <c r="AE366" s="59"/>
      <c r="AF366" s="59"/>
      <c r="AG366" s="59"/>
      <c r="AH366" s="59"/>
      <c r="AI366" s="59"/>
      <c r="AJ366" s="60"/>
      <c r="AK366" s="60"/>
      <c r="AL366" s="59"/>
      <c r="AM366" s="59"/>
      <c r="AN366" s="59"/>
      <c r="AP366" s="59"/>
      <c r="AR366" s="59"/>
      <c r="AS366" s="59"/>
      <c r="AT366" s="59"/>
      <c r="AU366" s="59"/>
      <c r="AV366" s="60"/>
      <c r="AW366" s="60"/>
    </row>
    <row r="367" spans="1:49" s="47" customFormat="1" ht="15" x14ac:dyDescent="0.25">
      <c r="A367" s="1"/>
      <c r="B367" s="59"/>
      <c r="D367" s="59"/>
      <c r="E367" s="59"/>
      <c r="F367" s="59"/>
      <c r="G367" s="59"/>
      <c r="H367" s="59"/>
      <c r="I367" s="59"/>
      <c r="J367" s="59"/>
      <c r="K367" s="59"/>
      <c r="L367" s="60"/>
      <c r="M367" s="60"/>
      <c r="N367" s="59"/>
      <c r="O367" s="291"/>
      <c r="P367" s="59"/>
      <c r="Q367" s="59"/>
      <c r="R367" s="59"/>
      <c r="S367" s="59"/>
      <c r="T367" s="59"/>
      <c r="U367" s="59"/>
      <c r="V367" s="59"/>
      <c r="W367" s="59"/>
      <c r="X367" s="60"/>
      <c r="Y367" s="60"/>
      <c r="Z367" s="59"/>
      <c r="AA367" s="59"/>
      <c r="AB367" s="59"/>
      <c r="AC367" s="59"/>
      <c r="AD367" s="59"/>
      <c r="AE367" s="59"/>
      <c r="AF367" s="59"/>
      <c r="AG367" s="59"/>
      <c r="AH367" s="59"/>
      <c r="AI367" s="59"/>
      <c r="AJ367" s="60"/>
      <c r="AK367" s="60"/>
      <c r="AL367" s="59"/>
      <c r="AM367" s="59"/>
      <c r="AN367" s="59"/>
      <c r="AP367" s="59"/>
      <c r="AR367" s="59"/>
      <c r="AS367" s="59"/>
      <c r="AT367" s="59"/>
      <c r="AU367" s="59"/>
      <c r="AV367" s="60"/>
      <c r="AW367" s="60"/>
    </row>
    <row r="368" spans="1:49" ht="15" x14ac:dyDescent="0.25">
      <c r="A368" s="1" t="s">
        <v>0</v>
      </c>
      <c r="B368" s="2"/>
      <c r="C368" s="2"/>
      <c r="D368" s="2"/>
      <c r="E368" s="2"/>
      <c r="F368" s="2"/>
      <c r="G368" s="2"/>
      <c r="H368" s="2"/>
      <c r="I368" s="2"/>
      <c r="J368" s="2"/>
      <c r="K368" s="2"/>
      <c r="L368" s="3"/>
      <c r="M368" s="3"/>
      <c r="N368" s="2"/>
      <c r="O368" s="288"/>
      <c r="P368" s="2"/>
      <c r="Q368" s="2"/>
      <c r="R368" s="2"/>
      <c r="S368" s="2"/>
      <c r="T368" s="2"/>
      <c r="U368" s="2"/>
      <c r="V368" s="2"/>
      <c r="W368" s="2"/>
      <c r="X368" s="3"/>
      <c r="Y368" s="3"/>
    </row>
    <row r="369" spans="1:49" ht="14.25" x14ac:dyDescent="0.2">
      <c r="A369" s="123" t="str">
        <f>Coperta!A$4</f>
        <v xml:space="preserve">Facultatea Arhitectură şi Urbanism </v>
      </c>
    </row>
    <row r="370" spans="1:49" ht="14.25" x14ac:dyDescent="0.2">
      <c r="C370" s="6"/>
      <c r="D370" s="6"/>
      <c r="E370" s="6"/>
      <c r="F370" s="6"/>
      <c r="G370" s="6"/>
      <c r="H370" s="6"/>
      <c r="I370" s="6"/>
      <c r="J370" s="6"/>
      <c r="K370" s="6"/>
      <c r="L370" s="7"/>
      <c r="M370" s="7"/>
    </row>
    <row r="371" spans="1:49" ht="15" x14ac:dyDescent="0.25">
      <c r="A371" s="6" t="s">
        <v>29</v>
      </c>
      <c r="C371" s="6"/>
      <c r="D371" s="6"/>
      <c r="E371" s="6"/>
      <c r="F371" s="6"/>
      <c r="G371" s="6"/>
      <c r="H371" s="123" t="str">
        <f>Coperta!J$27</f>
        <v>Ştiinţe umaniste şi arte</v>
      </c>
      <c r="I371" s="6"/>
      <c r="J371" s="6"/>
      <c r="K371" s="6"/>
      <c r="L371" s="7"/>
      <c r="M371" s="7"/>
    </row>
    <row r="372" spans="1:49" ht="15" x14ac:dyDescent="0.25">
      <c r="A372" s="6" t="s">
        <v>30</v>
      </c>
      <c r="C372" s="6"/>
      <c r="D372" s="6"/>
      <c r="E372" s="6"/>
      <c r="F372" s="6"/>
      <c r="G372" s="6"/>
      <c r="H372" s="123" t="str">
        <f>Coperta!J$29</f>
        <v>Arhitectură şi urbanism</v>
      </c>
      <c r="I372" s="6"/>
      <c r="J372" s="6"/>
      <c r="K372" s="6"/>
      <c r="L372" s="7"/>
      <c r="M372" s="7"/>
    </row>
    <row r="373" spans="1:49" ht="15" x14ac:dyDescent="0.25">
      <c r="A373" s="6" t="s">
        <v>31</v>
      </c>
      <c r="C373" s="6"/>
      <c r="D373" s="6"/>
      <c r="E373" s="6"/>
      <c r="F373" s="6"/>
      <c r="G373" s="6"/>
      <c r="H373" s="123" t="str">
        <f>Coperta!J$31</f>
        <v xml:space="preserve"> Arhitectură</v>
      </c>
      <c r="I373" s="6"/>
      <c r="J373" s="6"/>
      <c r="K373" s="6"/>
      <c r="L373" s="7"/>
      <c r="M373" s="7"/>
      <c r="S373" s="4" t="s">
        <v>28</v>
      </c>
    </row>
    <row r="374" spans="1:49" s="47" customFormat="1" ht="14.25" x14ac:dyDescent="0.2">
      <c r="A374" s="6" t="s">
        <v>3</v>
      </c>
      <c r="B374" s="4"/>
      <c r="C374" s="6"/>
      <c r="D374" s="6"/>
      <c r="E374" s="6"/>
      <c r="F374" s="6"/>
      <c r="G374" s="6"/>
      <c r="H374" s="123" t="str">
        <f>Coperta!J$25</f>
        <v>Arhitectură</v>
      </c>
      <c r="I374" s="123"/>
      <c r="J374" s="59"/>
      <c r="K374" s="59"/>
      <c r="L374" s="60"/>
      <c r="M374" s="60"/>
      <c r="N374" s="59"/>
      <c r="O374" s="291"/>
      <c r="P374" s="59"/>
      <c r="Q374" s="59"/>
      <c r="R374" s="59"/>
      <c r="S374" s="59"/>
      <c r="T374" s="59"/>
      <c r="U374" s="59"/>
      <c r="V374" s="59"/>
      <c r="W374" s="59"/>
      <c r="X374" s="60"/>
      <c r="Y374" s="60"/>
      <c r="Z374" s="59"/>
      <c r="AA374" s="59"/>
      <c r="AB374" s="59"/>
      <c r="AC374" s="59"/>
      <c r="AD374" s="59"/>
      <c r="AE374" s="59"/>
      <c r="AF374" s="59"/>
      <c r="AG374" s="59"/>
      <c r="AH374" s="59"/>
      <c r="AI374" s="59"/>
      <c r="AJ374" s="60"/>
      <c r="AK374" s="60"/>
      <c r="AL374" s="59"/>
      <c r="AM374" s="59"/>
      <c r="AN374" s="59"/>
      <c r="AO374" s="59"/>
      <c r="AP374" s="59"/>
      <c r="AQ374" s="59"/>
      <c r="AR374" s="59"/>
      <c r="AS374" s="59"/>
      <c r="AT374" s="59"/>
      <c r="AU374" s="59"/>
      <c r="AV374" s="60"/>
      <c r="AW374" s="60"/>
    </row>
    <row r="375" spans="1:49" s="49" customFormat="1" ht="18" x14ac:dyDescent="0.25">
      <c r="B375" s="59"/>
      <c r="C375" s="59"/>
      <c r="D375" s="59"/>
      <c r="E375" s="50"/>
      <c r="F375" s="50"/>
      <c r="G375" s="50"/>
      <c r="H375" s="50"/>
      <c r="I375" s="50"/>
      <c r="J375" s="50"/>
      <c r="K375" s="50"/>
      <c r="L375" s="50" t="s">
        <v>28</v>
      </c>
      <c r="M375" s="50"/>
      <c r="N375" s="59"/>
      <c r="O375" s="291"/>
      <c r="P375" s="59"/>
      <c r="Q375" s="50"/>
      <c r="R375" s="50"/>
      <c r="S375" s="50"/>
      <c r="T375" s="50"/>
      <c r="U375" s="50"/>
      <c r="V375" s="50"/>
      <c r="W375" s="50"/>
      <c r="X375" s="50"/>
      <c r="Y375" s="50"/>
      <c r="Z375" s="59"/>
      <c r="AA375" s="59"/>
      <c r="AB375" s="59"/>
      <c r="AC375" s="50"/>
      <c r="AD375" s="50"/>
      <c r="AE375" s="50"/>
      <c r="AF375" s="50"/>
      <c r="AG375" s="50"/>
      <c r="AH375" s="50"/>
      <c r="AI375" s="50"/>
      <c r="AJ375" s="50"/>
      <c r="AK375" s="50"/>
      <c r="AL375" s="59"/>
      <c r="AM375" s="59"/>
      <c r="AN375" s="59"/>
      <c r="AO375" s="50"/>
      <c r="AP375" s="50"/>
      <c r="AQ375" s="50"/>
      <c r="AR375" s="50"/>
      <c r="AS375" s="50"/>
      <c r="AT375" s="50"/>
      <c r="AU375" s="50"/>
      <c r="AV375" s="50"/>
      <c r="AW375" s="50"/>
    </row>
    <row r="376" spans="1:49" s="49" customFormat="1" ht="18" x14ac:dyDescent="0.25">
      <c r="B376" s="59"/>
      <c r="C376" s="59"/>
      <c r="D376" s="59"/>
      <c r="E376" s="50"/>
      <c r="F376" s="50"/>
      <c r="G376" s="50"/>
      <c r="H376" s="50"/>
      <c r="I376" s="50"/>
      <c r="J376" s="50"/>
      <c r="K376" s="50"/>
      <c r="L376" s="50"/>
      <c r="M376" s="50"/>
      <c r="N376" s="59"/>
      <c r="O376" s="291"/>
      <c r="P376" s="59"/>
      <c r="Q376" s="50"/>
      <c r="R376" s="50"/>
      <c r="S376" s="50"/>
      <c r="T376" s="50"/>
      <c r="U376" s="50"/>
      <c r="V376" s="50"/>
      <c r="W376" s="50"/>
      <c r="X376" s="50"/>
      <c r="Y376" s="50"/>
      <c r="Z376" s="59"/>
      <c r="AA376" s="59"/>
      <c r="AB376" s="59"/>
      <c r="AC376" s="50"/>
      <c r="AD376" s="50"/>
      <c r="AE376" s="50"/>
      <c r="AF376" s="50"/>
      <c r="AG376" s="50"/>
      <c r="AH376" s="50"/>
      <c r="AI376" s="50"/>
      <c r="AJ376" s="50"/>
      <c r="AK376" s="50"/>
      <c r="AL376" s="59"/>
      <c r="AM376" s="59"/>
      <c r="AN376" s="59"/>
      <c r="AO376" s="50"/>
      <c r="AP376" s="50"/>
      <c r="AQ376" s="50"/>
      <c r="AR376" s="50"/>
      <c r="AS376" s="50"/>
      <c r="AT376" s="50"/>
      <c r="AU376" s="50"/>
      <c r="AV376" s="50"/>
      <c r="AW376" s="50"/>
    </row>
    <row r="377" spans="1:49" s="49" customFormat="1" ht="21" customHeight="1" x14ac:dyDescent="0.25">
      <c r="A377" s="452" t="s">
        <v>205</v>
      </c>
      <c r="B377" s="452"/>
      <c r="C377" s="452"/>
      <c r="D377" s="452"/>
      <c r="E377" s="452"/>
      <c r="F377" s="452"/>
      <c r="G377" s="452"/>
      <c r="H377" s="452"/>
      <c r="I377" s="452"/>
      <c r="J377" s="452"/>
      <c r="K377" s="452"/>
      <c r="L377" s="452"/>
      <c r="M377" s="452"/>
      <c r="N377" s="452"/>
      <c r="O377" s="452"/>
      <c r="P377" s="452"/>
      <c r="Q377" s="452"/>
      <c r="R377" s="452"/>
      <c r="S377" s="452"/>
      <c r="T377" s="452"/>
      <c r="U377" s="452"/>
      <c r="V377" s="452"/>
      <c r="W377" s="452"/>
      <c r="X377" s="452"/>
      <c r="Y377" s="452"/>
      <c r="Z377" s="452"/>
      <c r="AA377" s="452"/>
      <c r="AB377" s="452"/>
      <c r="AC377" s="452"/>
      <c r="AD377" s="452"/>
      <c r="AE377" s="452"/>
      <c r="AF377" s="452"/>
      <c r="AG377" s="452"/>
      <c r="AH377" s="452"/>
      <c r="AI377" s="452"/>
      <c r="AJ377" s="452"/>
      <c r="AK377" s="452"/>
      <c r="AL377" s="452"/>
      <c r="AM377" s="452"/>
      <c r="AN377" s="452"/>
      <c r="AO377" s="452"/>
      <c r="AP377" s="452"/>
      <c r="AQ377" s="452"/>
      <c r="AR377" s="452"/>
      <c r="AS377" s="452"/>
      <c r="AT377" s="452"/>
      <c r="AU377" s="452"/>
      <c r="AV377" s="452"/>
      <c r="AW377" s="452"/>
    </row>
    <row r="378" spans="1:49" s="46" customFormat="1" ht="21" customHeight="1" thickBot="1" x14ac:dyDescent="0.3">
      <c r="A378" s="452" t="str">
        <f>A16</f>
        <v>Pentru seria de studenti 2024-2030</v>
      </c>
      <c r="B378" s="452"/>
      <c r="C378" s="452"/>
      <c r="D378" s="452"/>
      <c r="E378" s="452"/>
      <c r="F378" s="452"/>
      <c r="G378" s="452"/>
      <c r="H378" s="452"/>
      <c r="I378" s="452"/>
      <c r="J378" s="452"/>
      <c r="K378" s="452"/>
      <c r="L378" s="452"/>
      <c r="M378" s="452"/>
      <c r="N378" s="452"/>
      <c r="O378" s="452"/>
      <c r="P378" s="452"/>
      <c r="Q378" s="452"/>
      <c r="R378" s="452"/>
      <c r="S378" s="452"/>
      <c r="T378" s="452"/>
      <c r="U378" s="452"/>
      <c r="V378" s="452"/>
      <c r="W378" s="452"/>
      <c r="X378" s="452"/>
      <c r="Y378" s="452"/>
      <c r="Z378" s="452"/>
      <c r="AA378" s="452"/>
      <c r="AB378" s="452"/>
      <c r="AC378" s="452"/>
      <c r="AD378" s="452"/>
      <c r="AE378" s="452"/>
      <c r="AF378" s="452"/>
      <c r="AG378" s="452"/>
      <c r="AH378" s="452"/>
      <c r="AI378" s="452"/>
      <c r="AJ378" s="452"/>
      <c r="AK378" s="452"/>
      <c r="AL378" s="452"/>
      <c r="AM378" s="452"/>
      <c r="AN378" s="452"/>
      <c r="AO378" s="452"/>
      <c r="AP378" s="452"/>
      <c r="AQ378" s="452"/>
      <c r="AR378" s="452"/>
      <c r="AS378" s="452"/>
      <c r="AT378" s="452"/>
      <c r="AU378" s="452"/>
      <c r="AV378" s="452"/>
      <c r="AW378" s="452"/>
    </row>
    <row r="379" spans="1:49" s="47" customFormat="1" ht="21" customHeight="1" thickTop="1" thickBot="1" x14ac:dyDescent="0.25">
      <c r="B379" s="461" t="str">
        <f>B125</f>
        <v>ANUL V (2028-2029)</v>
      </c>
      <c r="C379" s="462"/>
      <c r="D379" s="462"/>
      <c r="E379" s="462"/>
      <c r="F379" s="462"/>
      <c r="G379" s="462"/>
      <c r="H379" s="462"/>
      <c r="I379" s="462"/>
      <c r="J379" s="462"/>
      <c r="K379" s="462"/>
      <c r="L379" s="462"/>
      <c r="M379" s="462"/>
      <c r="N379" s="462"/>
      <c r="O379" s="462"/>
      <c r="P379" s="462"/>
      <c r="Q379" s="462"/>
      <c r="R379" s="462"/>
      <c r="S379" s="462"/>
      <c r="T379" s="462"/>
      <c r="U379" s="462"/>
      <c r="V379" s="462"/>
      <c r="W379" s="462"/>
      <c r="X379" s="462"/>
      <c r="Y379" s="462"/>
      <c r="Z379" s="461" t="str">
        <f>Z125</f>
        <v>ANUL VI (2029-2030)</v>
      </c>
      <c r="AA379" s="462"/>
      <c r="AB379" s="462"/>
      <c r="AC379" s="462"/>
      <c r="AD379" s="462"/>
      <c r="AE379" s="462"/>
      <c r="AF379" s="462"/>
      <c r="AG379" s="462"/>
      <c r="AH379" s="462"/>
      <c r="AI379" s="462"/>
      <c r="AJ379" s="462"/>
      <c r="AK379" s="462"/>
      <c r="AL379" s="462"/>
      <c r="AM379" s="462"/>
      <c r="AN379" s="462"/>
      <c r="AO379" s="462"/>
      <c r="AP379" s="462"/>
      <c r="AQ379" s="462"/>
      <c r="AR379" s="462"/>
      <c r="AS379" s="462"/>
      <c r="AT379" s="462"/>
      <c r="AU379" s="462"/>
      <c r="AV379" s="462"/>
      <c r="AW379" s="462"/>
    </row>
    <row r="380" spans="1:49" s="47" customFormat="1" ht="21" customHeight="1" thickTop="1" thickBot="1" x14ac:dyDescent="0.25">
      <c r="A380" s="48"/>
      <c r="B380" s="461" t="s">
        <v>155</v>
      </c>
      <c r="C380" s="462"/>
      <c r="D380" s="462"/>
      <c r="E380" s="462"/>
      <c r="F380" s="462"/>
      <c r="G380" s="462"/>
      <c r="H380" s="462"/>
      <c r="I380" s="462"/>
      <c r="J380" s="462"/>
      <c r="K380" s="462"/>
      <c r="L380" s="462"/>
      <c r="M380" s="462"/>
      <c r="N380" s="461" t="s">
        <v>156</v>
      </c>
      <c r="O380" s="462"/>
      <c r="P380" s="462"/>
      <c r="Q380" s="462"/>
      <c r="R380" s="462"/>
      <c r="S380" s="462"/>
      <c r="T380" s="462"/>
      <c r="U380" s="462"/>
      <c r="V380" s="462"/>
      <c r="W380" s="462"/>
      <c r="X380" s="462"/>
      <c r="Y380" s="462"/>
      <c r="Z380" s="461" t="s">
        <v>157</v>
      </c>
      <c r="AA380" s="462"/>
      <c r="AB380" s="462"/>
      <c r="AC380" s="462"/>
      <c r="AD380" s="462"/>
      <c r="AE380" s="462"/>
      <c r="AF380" s="462"/>
      <c r="AG380" s="462"/>
      <c r="AH380" s="462"/>
      <c r="AI380" s="462"/>
      <c r="AJ380" s="462"/>
      <c r="AK380" s="462"/>
      <c r="AL380" s="462" t="s">
        <v>158</v>
      </c>
      <c r="AM380" s="462"/>
      <c r="AN380" s="462"/>
      <c r="AO380" s="462"/>
      <c r="AP380" s="462"/>
      <c r="AQ380" s="462"/>
      <c r="AR380" s="462"/>
      <c r="AS380" s="462"/>
      <c r="AT380" s="462"/>
      <c r="AU380" s="462"/>
      <c r="AV380" s="462"/>
      <c r="AW380" s="462"/>
    </row>
    <row r="381" spans="1:49" s="49" customFormat="1" ht="21" customHeight="1" thickTop="1" x14ac:dyDescent="0.25">
      <c r="A381" s="396" t="s">
        <v>206</v>
      </c>
      <c r="B381" s="455" t="s">
        <v>249</v>
      </c>
      <c r="C381" s="456"/>
      <c r="D381" s="456"/>
      <c r="E381" s="456"/>
      <c r="F381" s="456"/>
      <c r="G381" s="456"/>
      <c r="H381" s="456"/>
      <c r="I381" s="456"/>
      <c r="J381" s="456"/>
      <c r="K381" s="456"/>
      <c r="L381" s="456"/>
      <c r="M381" s="457"/>
      <c r="N381" s="455" t="s">
        <v>250</v>
      </c>
      <c r="O381" s="456"/>
      <c r="P381" s="456"/>
      <c r="Q381" s="456"/>
      <c r="R381" s="456"/>
      <c r="S381" s="456"/>
      <c r="T381" s="456"/>
      <c r="U381" s="456"/>
      <c r="V381" s="456"/>
      <c r="W381" s="456"/>
      <c r="X381" s="456"/>
      <c r="Y381" s="457"/>
      <c r="Z381" s="455"/>
      <c r="AA381" s="456"/>
      <c r="AB381" s="456"/>
      <c r="AC381" s="456"/>
      <c r="AD381" s="456"/>
      <c r="AE381" s="456"/>
      <c r="AF381" s="456"/>
      <c r="AG381" s="456"/>
      <c r="AH381" s="456"/>
      <c r="AI381" s="456"/>
      <c r="AJ381" s="456"/>
      <c r="AK381" s="457"/>
      <c r="AL381" s="455"/>
      <c r="AM381" s="456"/>
      <c r="AN381" s="456"/>
      <c r="AO381" s="456"/>
      <c r="AP381" s="456"/>
      <c r="AQ381" s="456"/>
      <c r="AR381" s="456"/>
      <c r="AS381" s="456"/>
      <c r="AT381" s="456"/>
      <c r="AU381" s="456"/>
      <c r="AV381" s="456"/>
      <c r="AW381" s="457"/>
    </row>
    <row r="382" spans="1:49" s="49" customFormat="1" ht="21" customHeight="1" x14ac:dyDescent="0.25">
      <c r="A382" s="397"/>
      <c r="B382" s="458"/>
      <c r="C382" s="459"/>
      <c r="D382" s="459"/>
      <c r="E382" s="459"/>
      <c r="F382" s="459"/>
      <c r="G382" s="459"/>
      <c r="H382" s="459"/>
      <c r="I382" s="459"/>
      <c r="J382" s="459"/>
      <c r="K382" s="459"/>
      <c r="L382" s="459"/>
      <c r="M382" s="460"/>
      <c r="N382" s="458"/>
      <c r="O382" s="459"/>
      <c r="P382" s="459"/>
      <c r="Q382" s="459"/>
      <c r="R382" s="459"/>
      <c r="S382" s="459"/>
      <c r="T382" s="459"/>
      <c r="U382" s="459"/>
      <c r="V382" s="459"/>
      <c r="W382" s="459"/>
      <c r="X382" s="459"/>
      <c r="Y382" s="460"/>
      <c r="Z382" s="458"/>
      <c r="AA382" s="459"/>
      <c r="AB382" s="459"/>
      <c r="AC382" s="459"/>
      <c r="AD382" s="459"/>
      <c r="AE382" s="459"/>
      <c r="AF382" s="459"/>
      <c r="AG382" s="459"/>
      <c r="AH382" s="459"/>
      <c r="AI382" s="459"/>
      <c r="AJ382" s="459"/>
      <c r="AK382" s="460"/>
      <c r="AL382" s="458"/>
      <c r="AM382" s="459"/>
      <c r="AN382" s="459"/>
      <c r="AO382" s="459"/>
      <c r="AP382" s="459"/>
      <c r="AQ382" s="459"/>
      <c r="AR382" s="459"/>
      <c r="AS382" s="459"/>
      <c r="AT382" s="459"/>
      <c r="AU382" s="459"/>
      <c r="AV382" s="459"/>
      <c r="AW382" s="460"/>
    </row>
    <row r="383" spans="1:49" s="49" customFormat="1" ht="21" customHeight="1" thickBot="1" x14ac:dyDescent="0.3">
      <c r="A383" s="398"/>
      <c r="B383" s="405" t="str">
        <f>IF(ISBLANK(B381),"",CONCATENATE(LEFT(INDEX(B$127:B$157,MATCH(LEFT(B381,11)&amp;"*",B$127:B$157,0)+2),FIND("-",INDEX(B$127:B$157,MATCH(LEFT(B381,11)&amp;"*",B$127:B$157,0)+2))),$A381))</f>
        <v>L061.24.09.S2-01</v>
      </c>
      <c r="C383" s="406"/>
      <c r="D383" s="407"/>
      <c r="E383" s="276">
        <v>3</v>
      </c>
      <c r="F383" s="277" t="s">
        <v>51</v>
      </c>
      <c r="G383" s="278">
        <v>0</v>
      </c>
      <c r="H383" s="279">
        <v>0</v>
      </c>
      <c r="I383" s="279">
        <v>0</v>
      </c>
      <c r="J383" s="280">
        <v>42</v>
      </c>
      <c r="K383" s="275"/>
      <c r="L383" s="277" t="s">
        <v>52</v>
      </c>
      <c r="M383" s="275">
        <v>33</v>
      </c>
      <c r="N383" s="405" t="str">
        <f>IF(ISBLANK(N381),"",CONCATENATE(LEFT(INDEX(N$127:N$157,MATCH(LEFT(N381,11)&amp;"*",N$127:N$157,0)+2),FIND("-",INDEX(N$127:N$157,MATCH(LEFT(N381,11)&amp;"*",N$127:N$157,0)+2))),$A381))</f>
        <v>L061.24.10.S2-01</v>
      </c>
      <c r="O383" s="406"/>
      <c r="P383" s="407"/>
      <c r="Q383" s="276">
        <v>3</v>
      </c>
      <c r="R383" s="277" t="s">
        <v>51</v>
      </c>
      <c r="S383" s="278">
        <v>0</v>
      </c>
      <c r="T383" s="279">
        <v>0</v>
      </c>
      <c r="U383" s="279">
        <v>0</v>
      </c>
      <c r="V383" s="280">
        <v>42</v>
      </c>
      <c r="W383" s="275"/>
      <c r="X383" s="277" t="s">
        <v>52</v>
      </c>
      <c r="Y383" s="275">
        <v>33</v>
      </c>
      <c r="Z383" s="405" t="str">
        <f>IF(ISBLANK(Z381),"",CONCATENATE(LEFT(INDEX(Z$127:Z$157,MATCH(LEFT(Z381,11)&amp;"*",Z$127:Z$157,0)+2),FIND("-",INDEX(Z$127:Z$157,MATCH(LEFT(Z381,11)&amp;"*",Z$127:Z$157,0)+2))),$A381))</f>
        <v/>
      </c>
      <c r="AA383" s="406"/>
      <c r="AB383" s="407"/>
      <c r="AC383" s="276"/>
      <c r="AD383" s="277"/>
      <c r="AE383" s="278"/>
      <c r="AF383" s="279"/>
      <c r="AG383" s="279"/>
      <c r="AH383" s="280"/>
      <c r="AI383" s="275"/>
      <c r="AJ383" s="277"/>
      <c r="AK383" s="275"/>
      <c r="AL383" s="405" t="str">
        <f>IF(ISBLANK(AL381),"",CONCATENATE(LEFT(INDEX(AL$127:AL$157,MATCH(LEFT(AL381,11)&amp;"*",AL$127:AL$157,0)+2),FIND("-",INDEX(AL$127:AL$157,MATCH(LEFT(AL381,11)&amp;"*",AL$127:AL$157,0)+2))),$A381))</f>
        <v/>
      </c>
      <c r="AM383" s="406"/>
      <c r="AN383" s="407"/>
      <c r="AO383" s="327"/>
      <c r="AP383" s="328"/>
      <c r="AQ383" s="329"/>
      <c r="AR383" s="330"/>
      <c r="AS383" s="330"/>
      <c r="AT383" s="331"/>
      <c r="AU383" s="332"/>
      <c r="AV383" s="328"/>
      <c r="AW383" s="332"/>
    </row>
    <row r="384" spans="1:49" s="49" customFormat="1" ht="21" customHeight="1" thickTop="1" x14ac:dyDescent="0.25">
      <c r="A384" s="396" t="s">
        <v>207</v>
      </c>
      <c r="B384" s="455" t="s">
        <v>251</v>
      </c>
      <c r="C384" s="456"/>
      <c r="D384" s="456"/>
      <c r="E384" s="456"/>
      <c r="F384" s="456"/>
      <c r="G384" s="456"/>
      <c r="H384" s="456"/>
      <c r="I384" s="456"/>
      <c r="J384" s="456"/>
      <c r="K384" s="456"/>
      <c r="L384" s="456"/>
      <c r="M384" s="457"/>
      <c r="N384" s="455" t="s">
        <v>252</v>
      </c>
      <c r="O384" s="456"/>
      <c r="P384" s="456"/>
      <c r="Q384" s="456"/>
      <c r="R384" s="456"/>
      <c r="S384" s="456"/>
      <c r="T384" s="456"/>
      <c r="U384" s="456"/>
      <c r="V384" s="456"/>
      <c r="W384" s="456"/>
      <c r="X384" s="456"/>
      <c r="Y384" s="457"/>
      <c r="Z384" s="455"/>
      <c r="AA384" s="456"/>
      <c r="AB384" s="456"/>
      <c r="AC384" s="456"/>
      <c r="AD384" s="456"/>
      <c r="AE384" s="456"/>
      <c r="AF384" s="456"/>
      <c r="AG384" s="456"/>
      <c r="AH384" s="456"/>
      <c r="AI384" s="456"/>
      <c r="AJ384" s="456"/>
      <c r="AK384" s="457"/>
      <c r="AL384" s="455"/>
      <c r="AM384" s="456"/>
      <c r="AN384" s="456"/>
      <c r="AO384" s="456"/>
      <c r="AP384" s="456"/>
      <c r="AQ384" s="456"/>
      <c r="AR384" s="456"/>
      <c r="AS384" s="456"/>
      <c r="AT384" s="456"/>
      <c r="AU384" s="456"/>
      <c r="AV384" s="456"/>
      <c r="AW384" s="457"/>
    </row>
    <row r="385" spans="1:49" s="49" customFormat="1" ht="21" customHeight="1" x14ac:dyDescent="0.25">
      <c r="A385" s="397"/>
      <c r="B385" s="458"/>
      <c r="C385" s="459"/>
      <c r="D385" s="459"/>
      <c r="E385" s="459"/>
      <c r="F385" s="459"/>
      <c r="G385" s="459"/>
      <c r="H385" s="459"/>
      <c r="I385" s="459"/>
      <c r="J385" s="459"/>
      <c r="K385" s="459"/>
      <c r="L385" s="459"/>
      <c r="M385" s="460"/>
      <c r="N385" s="458"/>
      <c r="O385" s="459"/>
      <c r="P385" s="459"/>
      <c r="Q385" s="459"/>
      <c r="R385" s="459"/>
      <c r="S385" s="459"/>
      <c r="T385" s="459"/>
      <c r="U385" s="459"/>
      <c r="V385" s="459"/>
      <c r="W385" s="459"/>
      <c r="X385" s="459"/>
      <c r="Y385" s="460"/>
      <c r="Z385" s="458"/>
      <c r="AA385" s="459"/>
      <c r="AB385" s="459"/>
      <c r="AC385" s="459"/>
      <c r="AD385" s="459"/>
      <c r="AE385" s="459"/>
      <c r="AF385" s="459"/>
      <c r="AG385" s="459"/>
      <c r="AH385" s="459"/>
      <c r="AI385" s="459"/>
      <c r="AJ385" s="459"/>
      <c r="AK385" s="460"/>
      <c r="AL385" s="458"/>
      <c r="AM385" s="459"/>
      <c r="AN385" s="459"/>
      <c r="AO385" s="459"/>
      <c r="AP385" s="459"/>
      <c r="AQ385" s="459"/>
      <c r="AR385" s="459"/>
      <c r="AS385" s="459"/>
      <c r="AT385" s="459"/>
      <c r="AU385" s="459"/>
      <c r="AV385" s="459"/>
      <c r="AW385" s="460"/>
    </row>
    <row r="386" spans="1:49" s="49" customFormat="1" ht="21" customHeight="1" thickBot="1" x14ac:dyDescent="0.3">
      <c r="A386" s="398"/>
      <c r="B386" s="405" t="str">
        <f>IF(ISBLANK(B384),"",CONCATENATE(LEFT(INDEX(B$127:B$157,MATCH(LEFT(B384,11)&amp;"*",B$127:B$157,0)+2),FIND("-",INDEX(B$127:B$157,MATCH(LEFT(B384,11)&amp;"*",B$127:B$157,0)+2))),A384))</f>
        <v>L061.24.09.S2-02</v>
      </c>
      <c r="C386" s="406"/>
      <c r="D386" s="407"/>
      <c r="E386" s="276">
        <v>3</v>
      </c>
      <c r="F386" s="277" t="s">
        <v>51</v>
      </c>
      <c r="G386" s="278">
        <v>0</v>
      </c>
      <c r="H386" s="279">
        <v>0</v>
      </c>
      <c r="I386" s="279">
        <v>0</v>
      </c>
      <c r="J386" s="280">
        <v>42</v>
      </c>
      <c r="K386" s="275"/>
      <c r="L386" s="277" t="s">
        <v>52</v>
      </c>
      <c r="M386" s="275">
        <v>33</v>
      </c>
      <c r="N386" s="405" t="str">
        <f>IF(ISBLANK(N384),"",CONCATENATE(LEFT(INDEX(N$127:N$157,MATCH(LEFT(N384,11)&amp;"*",N$127:N$157,0)+2),FIND("-",INDEX(N$127:N$157,MATCH(LEFT(N384,11)&amp;"*",N$127:N$157,0)+2))),$A384))</f>
        <v>L061.24.10.S2-02</v>
      </c>
      <c r="O386" s="406"/>
      <c r="P386" s="407"/>
      <c r="Q386" s="276">
        <v>3</v>
      </c>
      <c r="R386" s="277" t="s">
        <v>51</v>
      </c>
      <c r="S386" s="278">
        <v>0</v>
      </c>
      <c r="T386" s="279">
        <v>0</v>
      </c>
      <c r="U386" s="279">
        <v>0</v>
      </c>
      <c r="V386" s="280">
        <v>42</v>
      </c>
      <c r="W386" s="275"/>
      <c r="X386" s="277" t="s">
        <v>52</v>
      </c>
      <c r="Y386" s="275">
        <v>33</v>
      </c>
      <c r="Z386" s="405" t="str">
        <f>IF(ISBLANK(Z384),"",CONCATENATE(LEFT(INDEX(Z$127:Z$157,MATCH(LEFT(Z384,11)&amp;"*",Z$127:Z$157,0)+2),FIND("-",INDEX(Z$127:Z$157,MATCH(LEFT(Z384,11)&amp;"*",Z$127:Z$157,0)+2))),$A384))</f>
        <v/>
      </c>
      <c r="AA386" s="406"/>
      <c r="AB386" s="407"/>
      <c r="AC386" s="276"/>
      <c r="AD386" s="277"/>
      <c r="AE386" s="278"/>
      <c r="AF386" s="279"/>
      <c r="AG386" s="279"/>
      <c r="AH386" s="280"/>
      <c r="AI386" s="275"/>
      <c r="AJ386" s="277"/>
      <c r="AK386" s="275"/>
      <c r="AL386" s="405" t="str">
        <f>IF(ISBLANK(AL384),"",CONCATENATE(LEFT(INDEX(AL$127:AL$157,MATCH(LEFT(AL384,11)&amp;"*",AL$127:AL$157,0)+2),FIND("-",INDEX(AL$127:AL$157,MATCH(LEFT(AL384,11)&amp;"*",AL$127:AL$157,0)+2))),$A384))</f>
        <v/>
      </c>
      <c r="AM386" s="406"/>
      <c r="AN386" s="407"/>
      <c r="AO386" s="327"/>
      <c r="AP386" s="328"/>
      <c r="AQ386" s="329"/>
      <c r="AR386" s="330"/>
      <c r="AS386" s="330"/>
      <c r="AT386" s="331"/>
      <c r="AU386" s="332"/>
      <c r="AV386" s="328"/>
      <c r="AW386" s="332"/>
    </row>
    <row r="387" spans="1:49" s="49" customFormat="1" ht="21" customHeight="1" thickTop="1" x14ac:dyDescent="0.25">
      <c r="A387" s="396" t="s">
        <v>208</v>
      </c>
      <c r="B387" s="455" t="s">
        <v>253</v>
      </c>
      <c r="C387" s="456"/>
      <c r="D387" s="456"/>
      <c r="E387" s="456"/>
      <c r="F387" s="456"/>
      <c r="G387" s="456"/>
      <c r="H387" s="456"/>
      <c r="I387" s="456"/>
      <c r="J387" s="456"/>
      <c r="K387" s="456"/>
      <c r="L387" s="456"/>
      <c r="M387" s="457"/>
      <c r="N387" s="455" t="s">
        <v>254</v>
      </c>
      <c r="O387" s="456"/>
      <c r="P387" s="456"/>
      <c r="Q387" s="456"/>
      <c r="R387" s="456"/>
      <c r="S387" s="456"/>
      <c r="T387" s="456"/>
      <c r="U387" s="456"/>
      <c r="V387" s="456"/>
      <c r="W387" s="456"/>
      <c r="X387" s="456"/>
      <c r="Y387" s="457"/>
      <c r="Z387" s="455"/>
      <c r="AA387" s="456"/>
      <c r="AB387" s="456"/>
      <c r="AC387" s="456"/>
      <c r="AD387" s="456"/>
      <c r="AE387" s="456"/>
      <c r="AF387" s="456"/>
      <c r="AG387" s="456"/>
      <c r="AH387" s="456"/>
      <c r="AI387" s="456"/>
      <c r="AJ387" s="456"/>
      <c r="AK387" s="457"/>
      <c r="AL387" s="455"/>
      <c r="AM387" s="456"/>
      <c r="AN387" s="456"/>
      <c r="AO387" s="456"/>
      <c r="AP387" s="456"/>
      <c r="AQ387" s="456"/>
      <c r="AR387" s="456"/>
      <c r="AS387" s="456"/>
      <c r="AT387" s="456"/>
      <c r="AU387" s="456"/>
      <c r="AV387" s="456"/>
      <c r="AW387" s="457"/>
    </row>
    <row r="388" spans="1:49" s="49" customFormat="1" ht="21" customHeight="1" x14ac:dyDescent="0.25">
      <c r="A388" s="397"/>
      <c r="B388" s="458"/>
      <c r="C388" s="459"/>
      <c r="D388" s="459"/>
      <c r="E388" s="459"/>
      <c r="F388" s="459"/>
      <c r="G388" s="459"/>
      <c r="H388" s="459"/>
      <c r="I388" s="459"/>
      <c r="J388" s="459"/>
      <c r="K388" s="459"/>
      <c r="L388" s="459"/>
      <c r="M388" s="460"/>
      <c r="N388" s="458"/>
      <c r="O388" s="459"/>
      <c r="P388" s="459"/>
      <c r="Q388" s="459"/>
      <c r="R388" s="459"/>
      <c r="S388" s="459"/>
      <c r="T388" s="459"/>
      <c r="U388" s="459"/>
      <c r="V388" s="459"/>
      <c r="W388" s="459"/>
      <c r="X388" s="459"/>
      <c r="Y388" s="460"/>
      <c r="Z388" s="458"/>
      <c r="AA388" s="459"/>
      <c r="AB388" s="459"/>
      <c r="AC388" s="459"/>
      <c r="AD388" s="459"/>
      <c r="AE388" s="459"/>
      <c r="AF388" s="459"/>
      <c r="AG388" s="459"/>
      <c r="AH388" s="459"/>
      <c r="AI388" s="459"/>
      <c r="AJ388" s="459"/>
      <c r="AK388" s="460"/>
      <c r="AL388" s="458"/>
      <c r="AM388" s="459"/>
      <c r="AN388" s="459"/>
      <c r="AO388" s="459"/>
      <c r="AP388" s="459"/>
      <c r="AQ388" s="459"/>
      <c r="AR388" s="459"/>
      <c r="AS388" s="459"/>
      <c r="AT388" s="459"/>
      <c r="AU388" s="459"/>
      <c r="AV388" s="459"/>
      <c r="AW388" s="460"/>
    </row>
    <row r="389" spans="1:49" s="49" customFormat="1" ht="21" customHeight="1" thickBot="1" x14ac:dyDescent="0.3">
      <c r="A389" s="398"/>
      <c r="B389" s="405" t="str">
        <f>IF(ISBLANK(B387),"",CONCATENATE(LEFT(INDEX(B$127:B$157,MATCH(LEFT(B387,11)&amp;"*",B$127:B$157,0)+2),FIND("-",INDEX(B$127:B$157,MATCH(LEFT(B387,11)&amp;"*",B$127:B$157,0)+2))),A387))</f>
        <v>L061.24.09.S2-03</v>
      </c>
      <c r="C389" s="406"/>
      <c r="D389" s="407"/>
      <c r="E389" s="276">
        <v>3</v>
      </c>
      <c r="F389" s="277" t="s">
        <v>51</v>
      </c>
      <c r="G389" s="278">
        <v>0</v>
      </c>
      <c r="H389" s="279">
        <v>0</v>
      </c>
      <c r="I389" s="279">
        <v>0</v>
      </c>
      <c r="J389" s="280">
        <v>42</v>
      </c>
      <c r="K389" s="275"/>
      <c r="L389" s="277" t="s">
        <v>52</v>
      </c>
      <c r="M389" s="275">
        <v>33</v>
      </c>
      <c r="N389" s="405" t="str">
        <f>IF(ISBLANK(N387),"",CONCATENATE(LEFT(INDEX(N$127:N$157,MATCH(LEFT(N387,11)&amp;"*",N$127:N$157,0)+2),FIND("-",INDEX(N$127:N$157,MATCH(LEFT(N387,11)&amp;"*",N$127:N$157,0)+2))),$A387))</f>
        <v>L061.24.10.S2-03</v>
      </c>
      <c r="O389" s="406"/>
      <c r="P389" s="407"/>
      <c r="Q389" s="276">
        <v>3</v>
      </c>
      <c r="R389" s="277" t="s">
        <v>51</v>
      </c>
      <c r="S389" s="278">
        <v>0</v>
      </c>
      <c r="T389" s="279">
        <v>0</v>
      </c>
      <c r="U389" s="279">
        <v>0</v>
      </c>
      <c r="V389" s="280">
        <v>42</v>
      </c>
      <c r="W389" s="275"/>
      <c r="X389" s="277" t="s">
        <v>52</v>
      </c>
      <c r="Y389" s="275">
        <v>33</v>
      </c>
      <c r="Z389" s="405" t="str">
        <f>IF(ISBLANK(Z387),"",CONCATENATE(LEFT(INDEX(Z$127:Z$157,MATCH(LEFT(Z387,11)&amp;"*",Z$127:Z$157,0)+2),FIND("-",INDEX(Z$127:Z$157,MATCH(LEFT(Z387,11)&amp;"*",Z$127:Z$157,0)+2))),$A387))</f>
        <v/>
      </c>
      <c r="AA389" s="406"/>
      <c r="AB389" s="407"/>
      <c r="AC389" s="276"/>
      <c r="AD389" s="277"/>
      <c r="AE389" s="278"/>
      <c r="AF389" s="279"/>
      <c r="AG389" s="279"/>
      <c r="AH389" s="280"/>
      <c r="AI389" s="275"/>
      <c r="AJ389" s="277"/>
      <c r="AK389" s="275"/>
      <c r="AL389" s="405" t="str">
        <f>IF(ISBLANK(AL387),"",CONCATENATE(LEFT(INDEX(AL$127:AL$157,MATCH(LEFT(AL387,11)&amp;"*",AL$127:AL$157,0)+2),FIND("-",INDEX(AL$127:AL$157,MATCH(LEFT(AL387,11)&amp;"*",AL$127:AL$157,0)+2))),$A387))</f>
        <v/>
      </c>
      <c r="AM389" s="406"/>
      <c r="AN389" s="407"/>
      <c r="AO389" s="327"/>
      <c r="AP389" s="328"/>
      <c r="AQ389" s="329"/>
      <c r="AR389" s="330"/>
      <c r="AS389" s="330"/>
      <c r="AT389" s="331"/>
      <c r="AU389" s="332"/>
      <c r="AV389" s="328"/>
      <c r="AW389" s="332"/>
    </row>
    <row r="390" spans="1:49" s="49" customFormat="1" ht="21" customHeight="1" thickTop="1" x14ac:dyDescent="0.25">
      <c r="A390" s="396" t="s">
        <v>209</v>
      </c>
      <c r="B390" s="455" t="s">
        <v>470</v>
      </c>
      <c r="C390" s="456"/>
      <c r="D390" s="456"/>
      <c r="E390" s="456"/>
      <c r="F390" s="456"/>
      <c r="G390" s="456"/>
      <c r="H390" s="456"/>
      <c r="I390" s="456"/>
      <c r="J390" s="456"/>
      <c r="K390" s="456"/>
      <c r="L390" s="456"/>
      <c r="M390" s="457"/>
      <c r="N390" s="455" t="s">
        <v>471</v>
      </c>
      <c r="O390" s="456"/>
      <c r="P390" s="456"/>
      <c r="Q390" s="456"/>
      <c r="R390" s="456"/>
      <c r="S390" s="456"/>
      <c r="T390" s="456"/>
      <c r="U390" s="456"/>
      <c r="V390" s="456"/>
      <c r="W390" s="456"/>
      <c r="X390" s="456"/>
      <c r="Y390" s="457"/>
      <c r="Z390" s="455"/>
      <c r="AA390" s="456"/>
      <c r="AB390" s="456"/>
      <c r="AC390" s="456"/>
      <c r="AD390" s="456"/>
      <c r="AE390" s="456"/>
      <c r="AF390" s="456"/>
      <c r="AG390" s="456"/>
      <c r="AH390" s="456"/>
      <c r="AI390" s="456"/>
      <c r="AJ390" s="456"/>
      <c r="AK390" s="457"/>
      <c r="AL390" s="455"/>
      <c r="AM390" s="456"/>
      <c r="AN390" s="456"/>
      <c r="AO390" s="456"/>
      <c r="AP390" s="456"/>
      <c r="AQ390" s="456"/>
      <c r="AR390" s="456"/>
      <c r="AS390" s="456"/>
      <c r="AT390" s="456"/>
      <c r="AU390" s="456"/>
      <c r="AV390" s="456"/>
      <c r="AW390" s="457"/>
    </row>
    <row r="391" spans="1:49" s="49" customFormat="1" ht="21" customHeight="1" x14ac:dyDescent="0.25">
      <c r="A391" s="397"/>
      <c r="B391" s="458"/>
      <c r="C391" s="459"/>
      <c r="D391" s="459"/>
      <c r="E391" s="459"/>
      <c r="F391" s="459"/>
      <c r="G391" s="459"/>
      <c r="H391" s="459"/>
      <c r="I391" s="459"/>
      <c r="J391" s="459"/>
      <c r="K391" s="459"/>
      <c r="L391" s="459"/>
      <c r="M391" s="460"/>
      <c r="N391" s="458"/>
      <c r="O391" s="459"/>
      <c r="P391" s="459"/>
      <c r="Q391" s="459"/>
      <c r="R391" s="459"/>
      <c r="S391" s="459"/>
      <c r="T391" s="459"/>
      <c r="U391" s="459"/>
      <c r="V391" s="459"/>
      <c r="W391" s="459"/>
      <c r="X391" s="459"/>
      <c r="Y391" s="460"/>
      <c r="Z391" s="458"/>
      <c r="AA391" s="459"/>
      <c r="AB391" s="459"/>
      <c r="AC391" s="459"/>
      <c r="AD391" s="459"/>
      <c r="AE391" s="459"/>
      <c r="AF391" s="459"/>
      <c r="AG391" s="459"/>
      <c r="AH391" s="459"/>
      <c r="AI391" s="459"/>
      <c r="AJ391" s="459"/>
      <c r="AK391" s="460"/>
      <c r="AL391" s="458"/>
      <c r="AM391" s="459"/>
      <c r="AN391" s="459"/>
      <c r="AO391" s="459"/>
      <c r="AP391" s="459"/>
      <c r="AQ391" s="459"/>
      <c r="AR391" s="459"/>
      <c r="AS391" s="459"/>
      <c r="AT391" s="459"/>
      <c r="AU391" s="459"/>
      <c r="AV391" s="459"/>
      <c r="AW391" s="460"/>
    </row>
    <row r="392" spans="1:49" s="49" customFormat="1" ht="21" customHeight="1" thickBot="1" x14ac:dyDescent="0.3">
      <c r="A392" s="398"/>
      <c r="B392" s="405" t="str">
        <f>IF(ISBLANK(B390),"",CONCATENATE(LEFT(INDEX(B$127:B$157,MATCH(LEFT(B390,11)&amp;"*",B$127:B$157,0)+2),FIND("-",INDEX(B$127:B$157,MATCH(LEFT(B390,11)&amp;"*",B$127:B$157,0)+2))),A390))</f>
        <v>L061.24.09.S3-04</v>
      </c>
      <c r="C392" s="406"/>
      <c r="D392" s="407"/>
      <c r="E392" s="276">
        <v>2</v>
      </c>
      <c r="F392" s="277" t="s">
        <v>58</v>
      </c>
      <c r="G392" s="278">
        <v>28</v>
      </c>
      <c r="H392" s="279">
        <v>0</v>
      </c>
      <c r="I392" s="279">
        <v>0</v>
      </c>
      <c r="J392" s="280">
        <v>0</v>
      </c>
      <c r="K392" s="275"/>
      <c r="L392" s="277" t="s">
        <v>52</v>
      </c>
      <c r="M392" s="275">
        <v>22</v>
      </c>
      <c r="N392" s="405" t="str">
        <f>IF(ISBLANK(N390),"",CONCATENATE(LEFT(INDEX(N$127:N$157,MATCH(LEFT(N390,11)&amp;"*",N$127:N$157,0)+2),FIND("-",INDEX(N$127:N$157,MATCH(LEFT(N390,11)&amp;"*",N$127:N$157,0)+2))),$A390))</f>
        <v>L061.24.10.S3-04</v>
      </c>
      <c r="O392" s="406"/>
      <c r="P392" s="407"/>
      <c r="Q392" s="276">
        <v>2</v>
      </c>
      <c r="R392" s="277" t="s">
        <v>58</v>
      </c>
      <c r="S392" s="278">
        <v>28</v>
      </c>
      <c r="T392" s="279">
        <v>0</v>
      </c>
      <c r="U392" s="279">
        <v>0</v>
      </c>
      <c r="V392" s="280">
        <v>0</v>
      </c>
      <c r="W392" s="275"/>
      <c r="X392" s="277" t="s">
        <v>52</v>
      </c>
      <c r="Y392" s="275">
        <v>22</v>
      </c>
      <c r="Z392" s="405" t="str">
        <f>IF(ISBLANK(Z390),"",CONCATENATE(LEFT(INDEX(Z$127:Z$157,MATCH(LEFT(Z390,11)&amp;"*",Z$127:Z$157,0)+2),FIND("-",INDEX(Z$127:Z$157,MATCH(LEFT(Z390,11)&amp;"*",Z$127:Z$157,0)+2))),$A390))</f>
        <v/>
      </c>
      <c r="AA392" s="406"/>
      <c r="AB392" s="407"/>
      <c r="AC392" s="276"/>
      <c r="AD392" s="277"/>
      <c r="AE392" s="278"/>
      <c r="AF392" s="279"/>
      <c r="AG392" s="279"/>
      <c r="AH392" s="280"/>
      <c r="AI392" s="275"/>
      <c r="AJ392" s="277"/>
      <c r="AK392" s="275"/>
      <c r="AL392" s="405" t="str">
        <f>IF(ISBLANK(AL390),"",CONCATENATE(LEFT(INDEX(AL$127:AL$157,MATCH(LEFT(AL390,11)&amp;"*",AL$127:AL$157,0)+2),FIND("-",INDEX(AL$127:AL$157,MATCH(LEFT(AL390,11)&amp;"*",AL$127:AL$157,0)+2))),$A390))</f>
        <v/>
      </c>
      <c r="AM392" s="406"/>
      <c r="AN392" s="407"/>
      <c r="AO392" s="327"/>
      <c r="AP392" s="328"/>
      <c r="AQ392" s="329"/>
      <c r="AR392" s="330"/>
      <c r="AS392" s="330"/>
      <c r="AT392" s="331"/>
      <c r="AU392" s="332"/>
      <c r="AV392" s="328"/>
      <c r="AW392" s="332"/>
    </row>
    <row r="393" spans="1:49" s="49" customFormat="1" ht="21" customHeight="1" thickTop="1" x14ac:dyDescent="0.25">
      <c r="A393" s="396" t="s">
        <v>210</v>
      </c>
      <c r="B393" s="455" t="s">
        <v>255</v>
      </c>
      <c r="C393" s="456"/>
      <c r="D393" s="456"/>
      <c r="E393" s="456"/>
      <c r="F393" s="456"/>
      <c r="G393" s="456"/>
      <c r="H393" s="456"/>
      <c r="I393" s="456"/>
      <c r="J393" s="456"/>
      <c r="K393" s="456"/>
      <c r="L393" s="456"/>
      <c r="M393" s="457"/>
      <c r="N393" s="455" t="s">
        <v>256</v>
      </c>
      <c r="O393" s="456"/>
      <c r="P393" s="456"/>
      <c r="Q393" s="456"/>
      <c r="R393" s="456"/>
      <c r="S393" s="456"/>
      <c r="T393" s="456"/>
      <c r="U393" s="456"/>
      <c r="V393" s="456"/>
      <c r="W393" s="456"/>
      <c r="X393" s="456"/>
      <c r="Y393" s="457"/>
      <c r="Z393" s="455"/>
      <c r="AA393" s="456"/>
      <c r="AB393" s="456"/>
      <c r="AC393" s="456"/>
      <c r="AD393" s="456"/>
      <c r="AE393" s="456"/>
      <c r="AF393" s="456"/>
      <c r="AG393" s="456"/>
      <c r="AH393" s="456"/>
      <c r="AI393" s="456"/>
      <c r="AJ393" s="456"/>
      <c r="AK393" s="457"/>
      <c r="AL393" s="455"/>
      <c r="AM393" s="456"/>
      <c r="AN393" s="456"/>
      <c r="AO393" s="456"/>
      <c r="AP393" s="456"/>
      <c r="AQ393" s="456"/>
      <c r="AR393" s="456"/>
      <c r="AS393" s="456"/>
      <c r="AT393" s="456"/>
      <c r="AU393" s="456"/>
      <c r="AV393" s="456"/>
      <c r="AW393" s="457"/>
    </row>
    <row r="394" spans="1:49" s="49" customFormat="1" ht="21" customHeight="1" x14ac:dyDescent="0.25">
      <c r="A394" s="397"/>
      <c r="B394" s="458"/>
      <c r="C394" s="459"/>
      <c r="D394" s="459"/>
      <c r="E394" s="459"/>
      <c r="F394" s="459"/>
      <c r="G394" s="459"/>
      <c r="H394" s="459"/>
      <c r="I394" s="459"/>
      <c r="J394" s="459"/>
      <c r="K394" s="459"/>
      <c r="L394" s="459"/>
      <c r="M394" s="460"/>
      <c r="N394" s="458"/>
      <c r="O394" s="459"/>
      <c r="P394" s="459"/>
      <c r="Q394" s="459"/>
      <c r="R394" s="459"/>
      <c r="S394" s="459"/>
      <c r="T394" s="459"/>
      <c r="U394" s="459"/>
      <c r="V394" s="459"/>
      <c r="W394" s="459"/>
      <c r="X394" s="459"/>
      <c r="Y394" s="460"/>
      <c r="Z394" s="458"/>
      <c r="AA394" s="459"/>
      <c r="AB394" s="459"/>
      <c r="AC394" s="459"/>
      <c r="AD394" s="459"/>
      <c r="AE394" s="459"/>
      <c r="AF394" s="459"/>
      <c r="AG394" s="459"/>
      <c r="AH394" s="459"/>
      <c r="AI394" s="459"/>
      <c r="AJ394" s="459"/>
      <c r="AK394" s="460"/>
      <c r="AL394" s="458"/>
      <c r="AM394" s="459"/>
      <c r="AN394" s="459"/>
      <c r="AO394" s="459"/>
      <c r="AP394" s="459"/>
      <c r="AQ394" s="459"/>
      <c r="AR394" s="459"/>
      <c r="AS394" s="459"/>
      <c r="AT394" s="459"/>
      <c r="AU394" s="459"/>
      <c r="AV394" s="459"/>
      <c r="AW394" s="460"/>
    </row>
    <row r="395" spans="1:49" s="49" customFormat="1" ht="21" customHeight="1" thickBot="1" x14ac:dyDescent="0.3">
      <c r="A395" s="398"/>
      <c r="B395" s="405" t="str">
        <f>IF(ISBLANK(B393),"",CONCATENATE(LEFT(INDEX(B$127:B$157,MATCH(LEFT(B393,11)&amp;"*",B$127:B$157,0)+2),FIND("-",INDEX(B$127:B$157,MATCH(LEFT(B393,11)&amp;"*",B$127:B$157,0)+2))),A393))</f>
        <v>L061.24.09.S3-05</v>
      </c>
      <c r="C395" s="406"/>
      <c r="D395" s="407"/>
      <c r="E395" s="276">
        <v>2</v>
      </c>
      <c r="F395" s="277" t="s">
        <v>58</v>
      </c>
      <c r="G395" s="278">
        <v>28</v>
      </c>
      <c r="H395" s="279">
        <v>0</v>
      </c>
      <c r="I395" s="279">
        <v>0</v>
      </c>
      <c r="J395" s="280">
        <v>0</v>
      </c>
      <c r="K395" s="275"/>
      <c r="L395" s="277" t="s">
        <v>52</v>
      </c>
      <c r="M395" s="275">
        <v>22</v>
      </c>
      <c r="N395" s="405" t="str">
        <f>IF(ISBLANK(N393),"",CONCATENATE(LEFT(INDEX(N$127:N$157,MATCH(LEFT(N393,11)&amp;"*",N$127:N$157,0)+2),FIND("-",INDEX(N$127:N$157,MATCH(LEFT(N393,11)&amp;"*",N$127:N$157,0)+2))),$A393))</f>
        <v>L061.24.10.S3-05</v>
      </c>
      <c r="O395" s="406"/>
      <c r="P395" s="407"/>
      <c r="Q395" s="276">
        <v>2</v>
      </c>
      <c r="R395" s="277" t="s">
        <v>58</v>
      </c>
      <c r="S395" s="278">
        <v>28</v>
      </c>
      <c r="T395" s="279">
        <v>0</v>
      </c>
      <c r="U395" s="279">
        <v>0</v>
      </c>
      <c r="V395" s="280">
        <v>0</v>
      </c>
      <c r="W395" s="275"/>
      <c r="X395" s="277" t="s">
        <v>52</v>
      </c>
      <c r="Y395" s="275">
        <v>22</v>
      </c>
      <c r="Z395" s="405" t="str">
        <f>IF(ISBLANK(Z393),"",CONCATENATE(LEFT(INDEX(Z$127:Z$157,MATCH(LEFT(Z393,11)&amp;"*",Z$127:Z$157,0)+2),FIND("-",INDEX(Z$127:Z$157,MATCH(LEFT(Z393,11)&amp;"*",Z$127:Z$157,0)+2))),$A393))</f>
        <v/>
      </c>
      <c r="AA395" s="406"/>
      <c r="AB395" s="407"/>
      <c r="AC395" s="276"/>
      <c r="AD395" s="277"/>
      <c r="AE395" s="278"/>
      <c r="AF395" s="279"/>
      <c r="AG395" s="279"/>
      <c r="AH395" s="280"/>
      <c r="AI395" s="275"/>
      <c r="AJ395" s="277"/>
      <c r="AK395" s="275"/>
      <c r="AL395" s="405" t="str">
        <f>IF(ISBLANK(AL393),"",CONCATENATE(LEFT(INDEX(AL$127:AL$157,MATCH(LEFT(AL393,11)&amp;"*",AL$127:AL$157,0)+2),FIND("-",INDEX(AL$127:AL$157,MATCH(LEFT(AL393,11)&amp;"*",AL$127:AL$157,0)+2))),$A393))</f>
        <v/>
      </c>
      <c r="AM395" s="406"/>
      <c r="AN395" s="407"/>
      <c r="AO395" s="327"/>
      <c r="AP395" s="328"/>
      <c r="AQ395" s="329"/>
      <c r="AR395" s="330"/>
      <c r="AS395" s="330"/>
      <c r="AT395" s="331"/>
      <c r="AU395" s="332"/>
      <c r="AV395" s="328"/>
      <c r="AW395" s="332"/>
    </row>
    <row r="396" spans="1:49" s="49" customFormat="1" ht="21" customHeight="1" thickTop="1" x14ac:dyDescent="0.25">
      <c r="A396" s="396" t="s">
        <v>211</v>
      </c>
      <c r="B396" s="455" t="s">
        <v>459</v>
      </c>
      <c r="C396" s="456"/>
      <c r="D396" s="456"/>
      <c r="E396" s="456"/>
      <c r="F396" s="456"/>
      <c r="G396" s="456"/>
      <c r="H396" s="456"/>
      <c r="I396" s="456"/>
      <c r="J396" s="456"/>
      <c r="K396" s="456"/>
      <c r="L396" s="456"/>
      <c r="M396" s="457"/>
      <c r="N396" s="455" t="s">
        <v>458</v>
      </c>
      <c r="O396" s="456"/>
      <c r="P396" s="456"/>
      <c r="Q396" s="456"/>
      <c r="R396" s="456"/>
      <c r="S396" s="456"/>
      <c r="T396" s="456"/>
      <c r="U396" s="456"/>
      <c r="V396" s="456"/>
      <c r="W396" s="456"/>
      <c r="X396" s="456"/>
      <c r="Y396" s="457"/>
      <c r="Z396" s="455"/>
      <c r="AA396" s="456"/>
      <c r="AB396" s="456"/>
      <c r="AC396" s="456"/>
      <c r="AD396" s="456"/>
      <c r="AE396" s="456"/>
      <c r="AF396" s="456"/>
      <c r="AG396" s="456"/>
      <c r="AH396" s="456"/>
      <c r="AI396" s="456"/>
      <c r="AJ396" s="456"/>
      <c r="AK396" s="457"/>
      <c r="AL396" s="455"/>
      <c r="AM396" s="456"/>
      <c r="AN396" s="456"/>
      <c r="AO396" s="456"/>
      <c r="AP396" s="456"/>
      <c r="AQ396" s="456"/>
      <c r="AR396" s="456"/>
      <c r="AS396" s="456"/>
      <c r="AT396" s="456"/>
      <c r="AU396" s="456"/>
      <c r="AV396" s="456"/>
      <c r="AW396" s="457"/>
    </row>
    <row r="397" spans="1:49" s="49" customFormat="1" ht="21" customHeight="1" x14ac:dyDescent="0.25">
      <c r="A397" s="397"/>
      <c r="B397" s="458"/>
      <c r="C397" s="459"/>
      <c r="D397" s="459"/>
      <c r="E397" s="459"/>
      <c r="F397" s="459"/>
      <c r="G397" s="459"/>
      <c r="H397" s="459"/>
      <c r="I397" s="459"/>
      <c r="J397" s="459"/>
      <c r="K397" s="459"/>
      <c r="L397" s="459"/>
      <c r="M397" s="460"/>
      <c r="N397" s="458"/>
      <c r="O397" s="459"/>
      <c r="P397" s="459"/>
      <c r="Q397" s="459"/>
      <c r="R397" s="459"/>
      <c r="S397" s="459"/>
      <c r="T397" s="459"/>
      <c r="U397" s="459"/>
      <c r="V397" s="459"/>
      <c r="W397" s="459"/>
      <c r="X397" s="459"/>
      <c r="Y397" s="460"/>
      <c r="Z397" s="458"/>
      <c r="AA397" s="459"/>
      <c r="AB397" s="459"/>
      <c r="AC397" s="459"/>
      <c r="AD397" s="459"/>
      <c r="AE397" s="459"/>
      <c r="AF397" s="459"/>
      <c r="AG397" s="459"/>
      <c r="AH397" s="459"/>
      <c r="AI397" s="459"/>
      <c r="AJ397" s="459"/>
      <c r="AK397" s="460"/>
      <c r="AL397" s="458"/>
      <c r="AM397" s="459"/>
      <c r="AN397" s="459"/>
      <c r="AO397" s="459"/>
      <c r="AP397" s="459"/>
      <c r="AQ397" s="459"/>
      <c r="AR397" s="459"/>
      <c r="AS397" s="459"/>
      <c r="AT397" s="459"/>
      <c r="AU397" s="459"/>
      <c r="AV397" s="459"/>
      <c r="AW397" s="460"/>
    </row>
    <row r="398" spans="1:49" s="49" customFormat="1" ht="21" customHeight="1" thickBot="1" x14ac:dyDescent="0.3">
      <c r="A398" s="398"/>
      <c r="B398" s="405" t="str">
        <f>IF(ISBLANK(B396),"",CONCATENATE(LEFT(INDEX(B$127:B$157,MATCH(LEFT(B396,11)&amp;"*",B$127:B$157,0)+2),FIND("-",INDEX(B$127:B$157,MATCH(LEFT(B396,11)&amp;"*",B$127:B$157,0)+2))),A396))</f>
        <v>L061.24.09.S3-06</v>
      </c>
      <c r="C398" s="406"/>
      <c r="D398" s="407"/>
      <c r="E398" s="276">
        <v>2</v>
      </c>
      <c r="F398" s="277" t="s">
        <v>58</v>
      </c>
      <c r="G398" s="278">
        <v>28</v>
      </c>
      <c r="H398" s="279">
        <v>0</v>
      </c>
      <c r="I398" s="279">
        <v>0</v>
      </c>
      <c r="J398" s="280">
        <v>0</v>
      </c>
      <c r="K398" s="275"/>
      <c r="L398" s="277" t="s">
        <v>52</v>
      </c>
      <c r="M398" s="275">
        <v>22</v>
      </c>
      <c r="N398" s="405" t="str">
        <f>IF(ISBLANK(N396),"",CONCATENATE(LEFT(INDEX(N$127:N$157,MATCH(LEFT(N396,11)&amp;"*",N$127:N$157,0)+2),FIND("-",INDEX(N$127:N$157,MATCH(LEFT(N396,11)&amp;"*",N$127:N$157,0)+2))),$A396))</f>
        <v>L061.24.10.S3-06</v>
      </c>
      <c r="O398" s="406"/>
      <c r="P398" s="407"/>
      <c r="Q398" s="276">
        <v>3</v>
      </c>
      <c r="R398" s="277" t="s">
        <v>58</v>
      </c>
      <c r="S398" s="278">
        <v>28</v>
      </c>
      <c r="T398" s="279">
        <v>14</v>
      </c>
      <c r="U398" s="279">
        <v>0</v>
      </c>
      <c r="V398" s="280">
        <v>0</v>
      </c>
      <c r="W398" s="275"/>
      <c r="X398" s="277" t="s">
        <v>74</v>
      </c>
      <c r="Y398" s="275">
        <v>33</v>
      </c>
      <c r="Z398" s="405" t="str">
        <f>IF(ISBLANK(Z396),"",CONCATENATE(LEFT(INDEX(Z$127:Z$157,MATCH(LEFT(Z396,11)&amp;"*",Z$127:Z$157,0)+2),FIND("-",INDEX(Z$127:Z$157,MATCH(LEFT(Z396,11)&amp;"*",Z$127:Z$157,0)+2))),$A396))</f>
        <v/>
      </c>
      <c r="AA398" s="406"/>
      <c r="AB398" s="407"/>
      <c r="AC398" s="327"/>
      <c r="AD398" s="328"/>
      <c r="AE398" s="329"/>
      <c r="AF398" s="330"/>
      <c r="AG398" s="330"/>
      <c r="AH398" s="331"/>
      <c r="AI398" s="332"/>
      <c r="AJ398" s="328"/>
      <c r="AK398" s="332"/>
      <c r="AL398" s="405" t="str">
        <f>IF(ISBLANK(AL396),"",CONCATENATE(LEFT(INDEX(AL$127:AL$157,MATCH(LEFT(AL396,11)&amp;"*",AL$127:AL$157,0)+2),FIND("-",INDEX(AL$127:AL$157,MATCH(LEFT(AL396,11)&amp;"*",AL$127:AL$157,0)+2))),$A396))</f>
        <v/>
      </c>
      <c r="AM398" s="406"/>
      <c r="AN398" s="407"/>
      <c r="AO398" s="327"/>
      <c r="AP398" s="328"/>
      <c r="AQ398" s="329"/>
      <c r="AR398" s="330"/>
      <c r="AS398" s="330"/>
      <c r="AT398" s="331"/>
      <c r="AU398" s="332"/>
      <c r="AV398" s="328"/>
      <c r="AW398" s="332"/>
    </row>
    <row r="399" spans="1:49" s="49" customFormat="1" ht="21" customHeight="1" thickTop="1" x14ac:dyDescent="0.25">
      <c r="A399" s="396" t="s">
        <v>212</v>
      </c>
      <c r="B399" s="455" t="s">
        <v>461</v>
      </c>
      <c r="C399" s="456"/>
      <c r="D399" s="456"/>
      <c r="E399" s="456"/>
      <c r="F399" s="456"/>
      <c r="G399" s="456"/>
      <c r="H399" s="456"/>
      <c r="I399" s="456"/>
      <c r="J399" s="456"/>
      <c r="K399" s="456"/>
      <c r="L399" s="456"/>
      <c r="M399" s="457"/>
      <c r="N399" s="455" t="s">
        <v>460</v>
      </c>
      <c r="O399" s="456"/>
      <c r="P399" s="456"/>
      <c r="Q399" s="456"/>
      <c r="R399" s="456"/>
      <c r="S399" s="456"/>
      <c r="T399" s="456"/>
      <c r="U399" s="456"/>
      <c r="V399" s="456"/>
      <c r="W399" s="456"/>
      <c r="X399" s="456"/>
      <c r="Y399" s="457"/>
      <c r="Z399" s="455"/>
      <c r="AA399" s="456"/>
      <c r="AB399" s="456"/>
      <c r="AC399" s="456"/>
      <c r="AD399" s="456"/>
      <c r="AE399" s="456"/>
      <c r="AF399" s="456"/>
      <c r="AG399" s="456"/>
      <c r="AH399" s="456"/>
      <c r="AI399" s="456"/>
      <c r="AJ399" s="456"/>
      <c r="AK399" s="457"/>
      <c r="AL399" s="455"/>
      <c r="AM399" s="456"/>
      <c r="AN399" s="456"/>
      <c r="AO399" s="456"/>
      <c r="AP399" s="456"/>
      <c r="AQ399" s="456"/>
      <c r="AR399" s="456"/>
      <c r="AS399" s="456"/>
      <c r="AT399" s="456"/>
      <c r="AU399" s="456"/>
      <c r="AV399" s="456"/>
      <c r="AW399" s="457"/>
    </row>
    <row r="400" spans="1:49" s="49" customFormat="1" ht="21" customHeight="1" x14ac:dyDescent="0.25">
      <c r="A400" s="397"/>
      <c r="B400" s="458"/>
      <c r="C400" s="459"/>
      <c r="D400" s="459"/>
      <c r="E400" s="459"/>
      <c r="F400" s="459"/>
      <c r="G400" s="459"/>
      <c r="H400" s="459"/>
      <c r="I400" s="459"/>
      <c r="J400" s="459"/>
      <c r="K400" s="459"/>
      <c r="L400" s="459"/>
      <c r="M400" s="460"/>
      <c r="N400" s="458"/>
      <c r="O400" s="459"/>
      <c r="P400" s="459"/>
      <c r="Q400" s="459"/>
      <c r="R400" s="459"/>
      <c r="S400" s="459"/>
      <c r="T400" s="459"/>
      <c r="U400" s="459"/>
      <c r="V400" s="459"/>
      <c r="W400" s="459"/>
      <c r="X400" s="459"/>
      <c r="Y400" s="460"/>
      <c r="Z400" s="458"/>
      <c r="AA400" s="459"/>
      <c r="AB400" s="459"/>
      <c r="AC400" s="459"/>
      <c r="AD400" s="459"/>
      <c r="AE400" s="459"/>
      <c r="AF400" s="459"/>
      <c r="AG400" s="459"/>
      <c r="AH400" s="459"/>
      <c r="AI400" s="459"/>
      <c r="AJ400" s="459"/>
      <c r="AK400" s="460"/>
      <c r="AL400" s="458"/>
      <c r="AM400" s="459"/>
      <c r="AN400" s="459"/>
      <c r="AO400" s="459"/>
      <c r="AP400" s="459"/>
      <c r="AQ400" s="459"/>
      <c r="AR400" s="459"/>
      <c r="AS400" s="459"/>
      <c r="AT400" s="459"/>
      <c r="AU400" s="459"/>
      <c r="AV400" s="459"/>
      <c r="AW400" s="460"/>
    </row>
    <row r="401" spans="1:49" s="49" customFormat="1" ht="21" customHeight="1" thickBot="1" x14ac:dyDescent="0.3">
      <c r="A401" s="398"/>
      <c r="B401" s="405" t="str">
        <f>IF(ISBLANK(B399),"",CONCATENATE(LEFT(INDEX(B$127:B$157,MATCH(LEFT(B399,11)&amp;"*",B$127:B$157,0)+2),FIND("-",INDEX(B$127:B$157,MATCH(LEFT(B399,11)&amp;"*",B$127:B$157,0)+2))),A399))</f>
        <v>L061.24.09.D6-07</v>
      </c>
      <c r="C401" s="406"/>
      <c r="D401" s="407"/>
      <c r="E401" s="276">
        <v>3</v>
      </c>
      <c r="F401" s="277" t="s">
        <v>58</v>
      </c>
      <c r="G401" s="278">
        <v>28</v>
      </c>
      <c r="H401" s="279">
        <v>14</v>
      </c>
      <c r="I401" s="279">
        <v>0</v>
      </c>
      <c r="J401" s="280">
        <v>0</v>
      </c>
      <c r="K401" s="275"/>
      <c r="L401" s="277" t="s">
        <v>74</v>
      </c>
      <c r="M401" s="275">
        <v>33</v>
      </c>
      <c r="N401" s="405" t="str">
        <f>IF(ISBLANK(N399),"",CONCATENATE(LEFT(INDEX(N$127:N$157,MATCH(LEFT(N399,11)&amp;"*",N$127:N$157,0)+2),FIND("-",INDEX(N$127:N$157,MATCH(LEFT(N399,11)&amp;"*",N$127:N$157,0)+2))),$A399))</f>
        <v>L061.24.10.D6-07</v>
      </c>
      <c r="O401" s="406"/>
      <c r="P401" s="407"/>
      <c r="Q401" s="276">
        <v>3</v>
      </c>
      <c r="R401" s="277" t="s">
        <v>58</v>
      </c>
      <c r="S401" s="278">
        <v>28</v>
      </c>
      <c r="T401" s="279">
        <v>14</v>
      </c>
      <c r="U401" s="279">
        <v>0</v>
      </c>
      <c r="V401" s="280">
        <v>0</v>
      </c>
      <c r="W401" s="275"/>
      <c r="X401" s="277" t="s">
        <v>74</v>
      </c>
      <c r="Y401" s="275">
        <v>33</v>
      </c>
      <c r="Z401" s="405" t="str">
        <f>IF(ISBLANK(Z399),"",CONCATENATE(LEFT(INDEX(Z$127:Z$157,MATCH(LEFT(Z399,11)&amp;"*",Z$127:Z$157,0)+2),FIND("-",INDEX(Z$127:Z$157,MATCH(LEFT(Z399,11)&amp;"*",Z$127:Z$157,0)+2))),$A399))</f>
        <v/>
      </c>
      <c r="AA401" s="406"/>
      <c r="AB401" s="407"/>
      <c r="AC401" s="327"/>
      <c r="AD401" s="328"/>
      <c r="AE401" s="329"/>
      <c r="AF401" s="330"/>
      <c r="AG401" s="330"/>
      <c r="AH401" s="331"/>
      <c r="AI401" s="332"/>
      <c r="AJ401" s="328"/>
      <c r="AK401" s="332"/>
      <c r="AL401" s="405" t="str">
        <f>IF(ISBLANK(AL399),"",CONCATENATE(LEFT(INDEX(AL$127:AL$157,MATCH(LEFT(AL399,11)&amp;"*",AL$127:AL$157,0)+2),FIND("-",INDEX(AL$127:AL$157,MATCH(LEFT(AL399,11)&amp;"*",AL$127:AL$157,0)+2))),$A399))</f>
        <v/>
      </c>
      <c r="AM401" s="406"/>
      <c r="AN401" s="407"/>
      <c r="AO401" s="327"/>
      <c r="AP401" s="328"/>
      <c r="AQ401" s="329"/>
      <c r="AR401" s="330"/>
      <c r="AS401" s="330"/>
      <c r="AT401" s="331"/>
      <c r="AU401" s="332"/>
      <c r="AV401" s="328"/>
      <c r="AW401" s="332"/>
    </row>
    <row r="402" spans="1:49" s="49" customFormat="1" ht="21" customHeight="1" thickTop="1" x14ac:dyDescent="0.25">
      <c r="A402" s="396" t="s">
        <v>213</v>
      </c>
      <c r="B402" s="455" t="s">
        <v>257</v>
      </c>
      <c r="C402" s="456"/>
      <c r="D402" s="456"/>
      <c r="E402" s="456"/>
      <c r="F402" s="456"/>
      <c r="G402" s="456"/>
      <c r="H402" s="456"/>
      <c r="I402" s="456"/>
      <c r="J402" s="456"/>
      <c r="K402" s="456"/>
      <c r="L402" s="456"/>
      <c r="M402" s="457"/>
      <c r="N402" s="455" t="s">
        <v>258</v>
      </c>
      <c r="O402" s="456"/>
      <c r="P402" s="456"/>
      <c r="Q402" s="456"/>
      <c r="R402" s="456"/>
      <c r="S402" s="456"/>
      <c r="T402" s="456"/>
      <c r="U402" s="456"/>
      <c r="V402" s="456"/>
      <c r="W402" s="456"/>
      <c r="X402" s="456"/>
      <c r="Y402" s="457"/>
      <c r="Z402" s="455"/>
      <c r="AA402" s="456"/>
      <c r="AB402" s="456"/>
      <c r="AC402" s="456"/>
      <c r="AD402" s="456"/>
      <c r="AE402" s="456"/>
      <c r="AF402" s="456"/>
      <c r="AG402" s="456"/>
      <c r="AH402" s="456"/>
      <c r="AI402" s="456"/>
      <c r="AJ402" s="456"/>
      <c r="AK402" s="457"/>
      <c r="AL402" s="455"/>
      <c r="AM402" s="456"/>
      <c r="AN402" s="456"/>
      <c r="AO402" s="456"/>
      <c r="AP402" s="456"/>
      <c r="AQ402" s="456"/>
      <c r="AR402" s="456"/>
      <c r="AS402" s="456"/>
      <c r="AT402" s="456"/>
      <c r="AU402" s="456"/>
      <c r="AV402" s="456"/>
      <c r="AW402" s="457"/>
    </row>
    <row r="403" spans="1:49" s="49" customFormat="1" ht="21" customHeight="1" x14ac:dyDescent="0.25">
      <c r="A403" s="397"/>
      <c r="B403" s="458"/>
      <c r="C403" s="459"/>
      <c r="D403" s="459"/>
      <c r="E403" s="459"/>
      <c r="F403" s="459"/>
      <c r="G403" s="459"/>
      <c r="H403" s="459"/>
      <c r="I403" s="459"/>
      <c r="J403" s="459"/>
      <c r="K403" s="459"/>
      <c r="L403" s="459"/>
      <c r="M403" s="460"/>
      <c r="N403" s="458"/>
      <c r="O403" s="459"/>
      <c r="P403" s="459"/>
      <c r="Q403" s="459"/>
      <c r="R403" s="459"/>
      <c r="S403" s="459"/>
      <c r="T403" s="459"/>
      <c r="U403" s="459"/>
      <c r="V403" s="459"/>
      <c r="W403" s="459"/>
      <c r="X403" s="459"/>
      <c r="Y403" s="460"/>
      <c r="Z403" s="458"/>
      <c r="AA403" s="459"/>
      <c r="AB403" s="459"/>
      <c r="AC403" s="459"/>
      <c r="AD403" s="459"/>
      <c r="AE403" s="459"/>
      <c r="AF403" s="459"/>
      <c r="AG403" s="459"/>
      <c r="AH403" s="459"/>
      <c r="AI403" s="459"/>
      <c r="AJ403" s="459"/>
      <c r="AK403" s="460"/>
      <c r="AL403" s="458"/>
      <c r="AM403" s="459"/>
      <c r="AN403" s="459"/>
      <c r="AO403" s="459"/>
      <c r="AP403" s="459"/>
      <c r="AQ403" s="459"/>
      <c r="AR403" s="459"/>
      <c r="AS403" s="459"/>
      <c r="AT403" s="459"/>
      <c r="AU403" s="459"/>
      <c r="AV403" s="459"/>
      <c r="AW403" s="460"/>
    </row>
    <row r="404" spans="1:49" s="49" customFormat="1" ht="21" customHeight="1" thickBot="1" x14ac:dyDescent="0.3">
      <c r="A404" s="398"/>
      <c r="B404" s="405" t="str">
        <f>IF(ISBLANK(B402),"",CONCATENATE(LEFT(INDEX(B$127:B$157,MATCH(LEFT(B402,11)&amp;"*",B$127:B$157,0)+2),FIND("-",INDEX(B$127:B$157,MATCH(LEFT(B402,11)&amp;"*",B$127:B$157,0)+2))),A402))</f>
        <v>L061.24.09.D6-08</v>
      </c>
      <c r="C404" s="406"/>
      <c r="D404" s="407"/>
      <c r="E404" s="276">
        <v>3</v>
      </c>
      <c r="F404" s="277" t="s">
        <v>58</v>
      </c>
      <c r="G404" s="278">
        <v>28</v>
      </c>
      <c r="H404" s="279">
        <v>14</v>
      </c>
      <c r="I404" s="279">
        <v>0</v>
      </c>
      <c r="J404" s="280">
        <v>0</v>
      </c>
      <c r="K404" s="275"/>
      <c r="L404" s="277" t="s">
        <v>74</v>
      </c>
      <c r="M404" s="275">
        <v>33</v>
      </c>
      <c r="N404" s="405" t="str">
        <f>IF(ISBLANK(N402),"",CONCATENATE(LEFT(INDEX(N$127:N$157,MATCH(LEFT(N402,11)&amp;"*",N$127:N$157,0)+2),FIND("-",INDEX(N$127:N$157,MATCH(LEFT(N402,11)&amp;"*",N$127:N$157,0)+2))),$A402))</f>
        <v>L061.24.10.D6-08</v>
      </c>
      <c r="O404" s="406"/>
      <c r="P404" s="407"/>
      <c r="Q404" s="276">
        <v>3</v>
      </c>
      <c r="R404" s="277" t="s">
        <v>58</v>
      </c>
      <c r="S404" s="278">
        <v>28</v>
      </c>
      <c r="T404" s="279">
        <v>14</v>
      </c>
      <c r="U404" s="279">
        <v>0</v>
      </c>
      <c r="V404" s="280">
        <v>0</v>
      </c>
      <c r="W404" s="275"/>
      <c r="X404" s="277" t="s">
        <v>74</v>
      </c>
      <c r="Y404" s="275">
        <v>33</v>
      </c>
      <c r="Z404" s="405" t="str">
        <f>IF(ISBLANK(Z402),"",CONCATENATE(LEFT(INDEX(Z$127:Z$157,MATCH(LEFT(Z402,11)&amp;"*",Z$127:Z$157,0)+2),FIND("-",INDEX(Z$127:Z$157,MATCH(LEFT(Z402,11)&amp;"*",Z$127:Z$157,0)+2))),$A402))</f>
        <v/>
      </c>
      <c r="AA404" s="406"/>
      <c r="AB404" s="407"/>
      <c r="AC404" s="327"/>
      <c r="AD404" s="328"/>
      <c r="AE404" s="329"/>
      <c r="AF404" s="330"/>
      <c r="AG404" s="330"/>
      <c r="AH404" s="331"/>
      <c r="AI404" s="332"/>
      <c r="AJ404" s="328"/>
      <c r="AK404" s="332"/>
      <c r="AL404" s="405" t="str">
        <f>IF(ISBLANK(AL402),"",CONCATENATE(LEFT(INDEX(AL$127:AL$157,MATCH(LEFT(AL402,11)&amp;"*",AL$127:AL$157,0)+2),FIND("-",INDEX(AL$127:AL$157,MATCH(LEFT(AL402,11)&amp;"*",AL$127:AL$157,0)+2))),$A402))</f>
        <v/>
      </c>
      <c r="AM404" s="406"/>
      <c r="AN404" s="407"/>
      <c r="AO404" s="327"/>
      <c r="AP404" s="328"/>
      <c r="AQ404" s="329"/>
      <c r="AR404" s="330"/>
      <c r="AS404" s="330"/>
      <c r="AT404" s="331"/>
      <c r="AU404" s="332"/>
      <c r="AV404" s="328"/>
      <c r="AW404" s="332"/>
    </row>
    <row r="405" spans="1:49" s="49" customFormat="1" ht="21" customHeight="1" thickTop="1" x14ac:dyDescent="0.25">
      <c r="A405" s="396" t="s">
        <v>214</v>
      </c>
      <c r="B405" s="455"/>
      <c r="C405" s="456"/>
      <c r="D405" s="456"/>
      <c r="E405" s="456"/>
      <c r="F405" s="456"/>
      <c r="G405" s="456"/>
      <c r="H405" s="456"/>
      <c r="I405" s="456"/>
      <c r="J405" s="456"/>
      <c r="K405" s="456"/>
      <c r="L405" s="456"/>
      <c r="M405" s="457"/>
      <c r="N405" s="455"/>
      <c r="O405" s="456"/>
      <c r="P405" s="456"/>
      <c r="Q405" s="456"/>
      <c r="R405" s="456"/>
      <c r="S405" s="456"/>
      <c r="T405" s="456"/>
      <c r="U405" s="456"/>
      <c r="V405" s="456"/>
      <c r="W405" s="456"/>
      <c r="X405" s="456"/>
      <c r="Y405" s="457"/>
      <c r="Z405" s="455"/>
      <c r="AA405" s="456"/>
      <c r="AB405" s="456"/>
      <c r="AC405" s="456"/>
      <c r="AD405" s="456"/>
      <c r="AE405" s="456"/>
      <c r="AF405" s="456"/>
      <c r="AG405" s="456"/>
      <c r="AH405" s="456"/>
      <c r="AI405" s="456"/>
      <c r="AJ405" s="456"/>
      <c r="AK405" s="457"/>
      <c r="AL405" s="455"/>
      <c r="AM405" s="456"/>
      <c r="AN405" s="456"/>
      <c r="AO405" s="456"/>
      <c r="AP405" s="456"/>
      <c r="AQ405" s="456"/>
      <c r="AR405" s="456"/>
      <c r="AS405" s="456"/>
      <c r="AT405" s="456"/>
      <c r="AU405" s="456"/>
      <c r="AV405" s="456"/>
      <c r="AW405" s="457"/>
    </row>
    <row r="406" spans="1:49" s="49" customFormat="1" ht="21" customHeight="1" x14ac:dyDescent="0.25">
      <c r="A406" s="397"/>
      <c r="B406" s="458"/>
      <c r="C406" s="459"/>
      <c r="D406" s="459"/>
      <c r="E406" s="459"/>
      <c r="F406" s="459"/>
      <c r="G406" s="459"/>
      <c r="H406" s="459"/>
      <c r="I406" s="459"/>
      <c r="J406" s="459"/>
      <c r="K406" s="459"/>
      <c r="L406" s="459"/>
      <c r="M406" s="460"/>
      <c r="N406" s="458"/>
      <c r="O406" s="459"/>
      <c r="P406" s="459"/>
      <c r="Q406" s="459"/>
      <c r="R406" s="459"/>
      <c r="S406" s="459"/>
      <c r="T406" s="459"/>
      <c r="U406" s="459"/>
      <c r="V406" s="459"/>
      <c r="W406" s="459"/>
      <c r="X406" s="459"/>
      <c r="Y406" s="460"/>
      <c r="Z406" s="458"/>
      <c r="AA406" s="459"/>
      <c r="AB406" s="459"/>
      <c r="AC406" s="459"/>
      <c r="AD406" s="459"/>
      <c r="AE406" s="459"/>
      <c r="AF406" s="459"/>
      <c r="AG406" s="459"/>
      <c r="AH406" s="459"/>
      <c r="AI406" s="459"/>
      <c r="AJ406" s="459"/>
      <c r="AK406" s="460"/>
      <c r="AL406" s="458"/>
      <c r="AM406" s="459"/>
      <c r="AN406" s="459"/>
      <c r="AO406" s="459"/>
      <c r="AP406" s="459"/>
      <c r="AQ406" s="459"/>
      <c r="AR406" s="459"/>
      <c r="AS406" s="459"/>
      <c r="AT406" s="459"/>
      <c r="AU406" s="459"/>
      <c r="AV406" s="459"/>
      <c r="AW406" s="460"/>
    </row>
    <row r="407" spans="1:49" s="49" customFormat="1" ht="21" customHeight="1" thickBot="1" x14ac:dyDescent="0.3">
      <c r="A407" s="398"/>
      <c r="B407" s="405" t="str">
        <f>IF(ISBLANK(B405),"",CONCATENATE(LEFT(INDEX(B$127:B$157,MATCH(LEFT(B405,11)&amp;"*",B$127:B$157,0)+2),FIND("-",INDEX(B$127:B$157,MATCH(LEFT(B405,11)&amp;"*",B$127:B$157,0)+2))),A405))</f>
        <v/>
      </c>
      <c r="C407" s="406"/>
      <c r="D407" s="407"/>
      <c r="E407" s="160"/>
      <c r="F407" s="170"/>
      <c r="G407" s="162"/>
      <c r="H407" s="163"/>
      <c r="I407" s="163"/>
      <c r="J407" s="164"/>
      <c r="K407" s="165"/>
      <c r="L407" s="165"/>
      <c r="M407" s="165"/>
      <c r="N407" s="405" t="str">
        <f>IF(ISBLANK(N405),"",CONCATENATE(LEFT(INDEX(N$127:N$157,MATCH(LEFT(N405,11)&amp;"*",N$127:N$157,0)+2),FIND("-",INDEX(N$127:N$157,MATCH(LEFT(N405,11)&amp;"*",N$127:N$157,0)+2))),$A405))</f>
        <v/>
      </c>
      <c r="O407" s="406"/>
      <c r="P407" s="407"/>
      <c r="Q407" s="327"/>
      <c r="R407" s="328"/>
      <c r="S407" s="329"/>
      <c r="T407" s="330"/>
      <c r="U407" s="330"/>
      <c r="V407" s="331"/>
      <c r="W407" s="332"/>
      <c r="X407" s="328"/>
      <c r="Y407" s="332"/>
      <c r="Z407" s="405" t="str">
        <f>IF(ISBLANK(Z405),"",CONCATENATE(LEFT(INDEX(Z$127:Z$157,MATCH(LEFT(Z405,11)&amp;"*",Z$127:Z$157,0)+2),FIND("-",INDEX(Z$127:Z$157,MATCH(LEFT(Z405,11)&amp;"*",Z$127:Z$157,0)+2))),$A405))</f>
        <v/>
      </c>
      <c r="AA407" s="406"/>
      <c r="AB407" s="407"/>
      <c r="AC407" s="327"/>
      <c r="AD407" s="328"/>
      <c r="AE407" s="329"/>
      <c r="AF407" s="330"/>
      <c r="AG407" s="330"/>
      <c r="AH407" s="331"/>
      <c r="AI407" s="332"/>
      <c r="AJ407" s="328"/>
      <c r="AK407" s="332"/>
      <c r="AL407" s="405" t="str">
        <f>IF(ISBLANK(AL405),"",CONCATENATE(LEFT(INDEX(AL$127:AL$157,MATCH(LEFT(AL405,11)&amp;"*",AL$127:AL$157,0)+2),FIND("-",INDEX(AL$127:AL$157,MATCH(LEFT(AL405,11)&amp;"*",AL$127:AL$157,0)+2))),$A405))</f>
        <v/>
      </c>
      <c r="AM407" s="406"/>
      <c r="AN407" s="407"/>
      <c r="AO407" s="327"/>
      <c r="AP407" s="328"/>
      <c r="AQ407" s="329"/>
      <c r="AR407" s="330"/>
      <c r="AS407" s="330"/>
      <c r="AT407" s="331"/>
      <c r="AU407" s="332"/>
      <c r="AV407" s="328"/>
      <c r="AW407" s="332"/>
    </row>
    <row r="408" spans="1:49" s="49" customFormat="1" ht="21" customHeight="1" thickTop="1" x14ac:dyDescent="0.25">
      <c r="A408" s="396" t="s">
        <v>95</v>
      </c>
      <c r="B408" s="455"/>
      <c r="C408" s="456"/>
      <c r="D408" s="456"/>
      <c r="E408" s="456"/>
      <c r="F408" s="456"/>
      <c r="G408" s="456"/>
      <c r="H408" s="456"/>
      <c r="I408" s="456"/>
      <c r="J408" s="456"/>
      <c r="K408" s="456"/>
      <c r="L408" s="456"/>
      <c r="M408" s="457"/>
      <c r="N408" s="455"/>
      <c r="O408" s="456"/>
      <c r="P408" s="456"/>
      <c r="Q408" s="456"/>
      <c r="R408" s="456"/>
      <c r="S408" s="456"/>
      <c r="T408" s="456"/>
      <c r="U408" s="456"/>
      <c r="V408" s="456"/>
      <c r="W408" s="456"/>
      <c r="X408" s="456"/>
      <c r="Y408" s="457"/>
      <c r="Z408" s="455"/>
      <c r="AA408" s="456"/>
      <c r="AB408" s="456"/>
      <c r="AC408" s="456"/>
      <c r="AD408" s="456"/>
      <c r="AE408" s="456"/>
      <c r="AF408" s="456"/>
      <c r="AG408" s="456"/>
      <c r="AH408" s="456"/>
      <c r="AI408" s="456"/>
      <c r="AJ408" s="456"/>
      <c r="AK408" s="457"/>
      <c r="AL408" s="455"/>
      <c r="AM408" s="456"/>
      <c r="AN408" s="456"/>
      <c r="AO408" s="456"/>
      <c r="AP408" s="456"/>
      <c r="AQ408" s="456"/>
      <c r="AR408" s="456"/>
      <c r="AS408" s="456"/>
      <c r="AT408" s="456"/>
      <c r="AU408" s="456"/>
      <c r="AV408" s="456"/>
      <c r="AW408" s="457"/>
    </row>
    <row r="409" spans="1:49" s="49" customFormat="1" ht="21" customHeight="1" x14ac:dyDescent="0.25">
      <c r="A409" s="397"/>
      <c r="B409" s="458"/>
      <c r="C409" s="459"/>
      <c r="D409" s="459"/>
      <c r="E409" s="459"/>
      <c r="F409" s="459"/>
      <c r="G409" s="459"/>
      <c r="H409" s="459"/>
      <c r="I409" s="459"/>
      <c r="J409" s="459"/>
      <c r="K409" s="459"/>
      <c r="L409" s="459"/>
      <c r="M409" s="460"/>
      <c r="N409" s="458"/>
      <c r="O409" s="459"/>
      <c r="P409" s="459"/>
      <c r="Q409" s="459"/>
      <c r="R409" s="459"/>
      <c r="S409" s="459"/>
      <c r="T409" s="459"/>
      <c r="U409" s="459"/>
      <c r="V409" s="459"/>
      <c r="W409" s="459"/>
      <c r="X409" s="459"/>
      <c r="Y409" s="460"/>
      <c r="Z409" s="458"/>
      <c r="AA409" s="459"/>
      <c r="AB409" s="459"/>
      <c r="AC409" s="459"/>
      <c r="AD409" s="459"/>
      <c r="AE409" s="459"/>
      <c r="AF409" s="459"/>
      <c r="AG409" s="459"/>
      <c r="AH409" s="459"/>
      <c r="AI409" s="459"/>
      <c r="AJ409" s="459"/>
      <c r="AK409" s="460"/>
      <c r="AL409" s="458"/>
      <c r="AM409" s="459"/>
      <c r="AN409" s="459"/>
      <c r="AO409" s="459"/>
      <c r="AP409" s="459"/>
      <c r="AQ409" s="459"/>
      <c r="AR409" s="459"/>
      <c r="AS409" s="459"/>
      <c r="AT409" s="459"/>
      <c r="AU409" s="459"/>
      <c r="AV409" s="459"/>
      <c r="AW409" s="460"/>
    </row>
    <row r="410" spans="1:49" s="49" customFormat="1" ht="21" customHeight="1" thickBot="1" x14ac:dyDescent="0.3">
      <c r="A410" s="398"/>
      <c r="B410" s="405" t="str">
        <f>IF(ISBLANK(B408),"",CONCATENATE(LEFT(INDEX(B$127:B$157,MATCH(LEFT(B408,11)&amp;"*",B$127:B$157,0)+2),FIND("-",INDEX(B$127:B$157,MATCH(LEFT(B408,11)&amp;"*",B$127:B$157,0)+2))),A408))</f>
        <v/>
      </c>
      <c r="C410" s="406"/>
      <c r="D410" s="407"/>
      <c r="E410" s="160"/>
      <c r="F410" s="170"/>
      <c r="G410" s="162"/>
      <c r="H410" s="163"/>
      <c r="I410" s="163"/>
      <c r="J410" s="164"/>
      <c r="K410" s="165"/>
      <c r="L410" s="165"/>
      <c r="M410" s="165"/>
      <c r="N410" s="405" t="str">
        <f>IF(ISBLANK(N408),"",CONCATENATE(LEFT(INDEX(N$127:N$157,MATCH(LEFT(N408,11)&amp;"*",N$127:N$157,0)+2),FIND("-",INDEX(N$127:N$157,MATCH(LEFT(N408,11)&amp;"*",N$127:N$157,0)+2))),$A408))</f>
        <v/>
      </c>
      <c r="O410" s="406"/>
      <c r="P410" s="407"/>
      <c r="Q410" s="327"/>
      <c r="R410" s="328"/>
      <c r="S410" s="329"/>
      <c r="T410" s="330"/>
      <c r="U410" s="330"/>
      <c r="V410" s="331"/>
      <c r="W410" s="332"/>
      <c r="X410" s="328"/>
      <c r="Y410" s="332"/>
      <c r="Z410" s="405" t="str">
        <f>IF(ISBLANK(Z408),"",CONCATENATE(LEFT(INDEX(Z$127:Z$157,MATCH(LEFT(Z408,11)&amp;"*",Z$127:Z$157,0)+2),FIND("-",INDEX(Z$127:Z$157,MATCH(LEFT(Z408,11)&amp;"*",Z$127:Z$157,0)+2))),$A408))</f>
        <v/>
      </c>
      <c r="AA410" s="406"/>
      <c r="AB410" s="407"/>
      <c r="AC410" s="327"/>
      <c r="AD410" s="328"/>
      <c r="AE410" s="329"/>
      <c r="AF410" s="330"/>
      <c r="AG410" s="330"/>
      <c r="AH410" s="331"/>
      <c r="AI410" s="332"/>
      <c r="AJ410" s="328"/>
      <c r="AK410" s="332"/>
      <c r="AL410" s="405" t="str">
        <f>IF(ISBLANK(AL408),"",CONCATENATE(LEFT(INDEX(AL$127:AL$157,MATCH(LEFT(AL408,11)&amp;"*",AL$127:AL$157,0)+2),FIND("-",INDEX(AL$127:AL$157,MATCH(LEFT(AL408,11)&amp;"*",AL$127:AL$157,0)+2))),$A408))</f>
        <v/>
      </c>
      <c r="AM410" s="406"/>
      <c r="AN410" s="407"/>
      <c r="AO410" s="327"/>
      <c r="AP410" s="328"/>
      <c r="AQ410" s="329"/>
      <c r="AR410" s="330"/>
      <c r="AS410" s="330"/>
      <c r="AT410" s="331"/>
      <c r="AU410" s="332"/>
      <c r="AV410" s="328"/>
      <c r="AW410" s="332"/>
    </row>
    <row r="411" spans="1:49" s="49" customFormat="1" ht="21" customHeight="1" thickTop="1" x14ac:dyDescent="0.25">
      <c r="A411" s="396" t="s">
        <v>100</v>
      </c>
      <c r="B411" s="455"/>
      <c r="C411" s="456"/>
      <c r="D411" s="456"/>
      <c r="E411" s="456"/>
      <c r="F411" s="456"/>
      <c r="G411" s="456"/>
      <c r="H411" s="456"/>
      <c r="I411" s="456"/>
      <c r="J411" s="456"/>
      <c r="K411" s="456"/>
      <c r="L411" s="456"/>
      <c r="M411" s="457"/>
      <c r="N411" s="455"/>
      <c r="O411" s="456"/>
      <c r="P411" s="456"/>
      <c r="Q411" s="456"/>
      <c r="R411" s="456"/>
      <c r="S411" s="456"/>
      <c r="T411" s="456"/>
      <c r="U411" s="456"/>
      <c r="V411" s="456"/>
      <c r="W411" s="456"/>
      <c r="X411" s="456"/>
      <c r="Y411" s="457"/>
      <c r="Z411" s="455"/>
      <c r="AA411" s="456"/>
      <c r="AB411" s="456"/>
      <c r="AC411" s="456"/>
      <c r="AD411" s="456"/>
      <c r="AE411" s="456"/>
      <c r="AF411" s="456"/>
      <c r="AG411" s="456"/>
      <c r="AH411" s="456"/>
      <c r="AI411" s="456"/>
      <c r="AJ411" s="456"/>
      <c r="AK411" s="457"/>
      <c r="AL411" s="455"/>
      <c r="AM411" s="456"/>
      <c r="AN411" s="456"/>
      <c r="AO411" s="456"/>
      <c r="AP411" s="456"/>
      <c r="AQ411" s="456"/>
      <c r="AR411" s="456"/>
      <c r="AS411" s="456"/>
      <c r="AT411" s="456"/>
      <c r="AU411" s="456"/>
      <c r="AV411" s="456"/>
      <c r="AW411" s="457"/>
    </row>
    <row r="412" spans="1:49" s="49" customFormat="1" ht="21" customHeight="1" x14ac:dyDescent="0.25">
      <c r="A412" s="397"/>
      <c r="B412" s="458"/>
      <c r="C412" s="459"/>
      <c r="D412" s="459"/>
      <c r="E412" s="459"/>
      <c r="F412" s="459"/>
      <c r="G412" s="459"/>
      <c r="H412" s="459"/>
      <c r="I412" s="459"/>
      <c r="J412" s="459"/>
      <c r="K412" s="459"/>
      <c r="L412" s="459"/>
      <c r="M412" s="460"/>
      <c r="N412" s="458"/>
      <c r="O412" s="459"/>
      <c r="P412" s="459"/>
      <c r="Q412" s="459"/>
      <c r="R412" s="459"/>
      <c r="S412" s="459"/>
      <c r="T412" s="459"/>
      <c r="U412" s="459"/>
      <c r="V412" s="459"/>
      <c r="W412" s="459"/>
      <c r="X412" s="459"/>
      <c r="Y412" s="460"/>
      <c r="Z412" s="458"/>
      <c r="AA412" s="459"/>
      <c r="AB412" s="459"/>
      <c r="AC412" s="459"/>
      <c r="AD412" s="459"/>
      <c r="AE412" s="459"/>
      <c r="AF412" s="459"/>
      <c r="AG412" s="459"/>
      <c r="AH412" s="459"/>
      <c r="AI412" s="459"/>
      <c r="AJ412" s="459"/>
      <c r="AK412" s="460"/>
      <c r="AL412" s="458"/>
      <c r="AM412" s="459"/>
      <c r="AN412" s="459"/>
      <c r="AO412" s="459"/>
      <c r="AP412" s="459"/>
      <c r="AQ412" s="459"/>
      <c r="AR412" s="459"/>
      <c r="AS412" s="459"/>
      <c r="AT412" s="459"/>
      <c r="AU412" s="459"/>
      <c r="AV412" s="459"/>
      <c r="AW412" s="460"/>
    </row>
    <row r="413" spans="1:49" s="49" customFormat="1" ht="21" customHeight="1" thickBot="1" x14ac:dyDescent="0.3">
      <c r="A413" s="398"/>
      <c r="B413" s="405" t="str">
        <f>IF(ISBLANK(B411),"",CONCATENATE(LEFT(INDEX(B$127:B$157,MATCH(LEFT(B411,11)&amp;"*",B$127:B$157,0)+2),FIND("-",INDEX(B$127:B$157,MATCH(LEFT(B411,11)&amp;"*",B$127:B$157,0)+2))),A411))</f>
        <v/>
      </c>
      <c r="C413" s="406"/>
      <c r="D413" s="407"/>
      <c r="E413" s="160"/>
      <c r="F413" s="170"/>
      <c r="G413" s="162"/>
      <c r="H413" s="163"/>
      <c r="I413" s="163"/>
      <c r="J413" s="164"/>
      <c r="K413" s="165"/>
      <c r="L413" s="165"/>
      <c r="M413" s="165"/>
      <c r="N413" s="405" t="str">
        <f>IF(ISBLANK(N411),"",CONCATENATE(LEFT(INDEX(N$127:N$157,MATCH(LEFT(N411,11)&amp;"*",N$127:N$157,0)+2),FIND("-",INDEX(N$127:N$157,MATCH(LEFT(N411,11)&amp;"*",N$127:N$157,0)+2))),$A411))</f>
        <v/>
      </c>
      <c r="O413" s="406"/>
      <c r="P413" s="407"/>
      <c r="Q413" s="160"/>
      <c r="R413" s="161"/>
      <c r="S413" s="162"/>
      <c r="T413" s="163"/>
      <c r="U413" s="163"/>
      <c r="V413" s="164"/>
      <c r="W413" s="165"/>
      <c r="X413" s="161"/>
      <c r="Y413" s="165"/>
      <c r="Z413" s="405" t="str">
        <f>IF(ISBLANK(Z411),"",CONCATENATE(LEFT(INDEX(Z$127:Z$157,MATCH(LEFT(Z411,11)&amp;"*",Z$127:Z$157,0)+2),FIND("-",INDEX(Z$127:Z$157,MATCH(LEFT(Z411,11)&amp;"*",Z$127:Z$157,0)+2))),$A411))</f>
        <v/>
      </c>
      <c r="AA413" s="406"/>
      <c r="AB413" s="407"/>
      <c r="AC413" s="327"/>
      <c r="AD413" s="328"/>
      <c r="AE413" s="329"/>
      <c r="AF413" s="330"/>
      <c r="AG413" s="330"/>
      <c r="AH413" s="331"/>
      <c r="AI413" s="332"/>
      <c r="AJ413" s="328"/>
      <c r="AK413" s="332"/>
      <c r="AL413" s="405" t="str">
        <f>IF(ISBLANK(AL411),"",CONCATENATE(LEFT(INDEX(AL$127:AL$157,MATCH(LEFT(AL411,11)&amp;"*",AL$127:AL$157,0)+2),FIND("-",INDEX(AL$127:AL$157,MATCH(LEFT(AL411,11)&amp;"*",AL$127:AL$157,0)+2))),$A411))</f>
        <v/>
      </c>
      <c r="AM413" s="406"/>
      <c r="AN413" s="407"/>
      <c r="AO413" s="160"/>
      <c r="AP413" s="161"/>
      <c r="AQ413" s="162"/>
      <c r="AR413" s="163"/>
      <c r="AS413" s="163"/>
      <c r="AT413" s="164"/>
      <c r="AU413" s="165"/>
      <c r="AV413" s="161"/>
      <c r="AW413" s="165"/>
    </row>
    <row r="414" spans="1:49" s="49" customFormat="1" ht="21" customHeight="1" thickTop="1" x14ac:dyDescent="0.25">
      <c r="A414" s="396" t="s">
        <v>103</v>
      </c>
      <c r="B414" s="455"/>
      <c r="C414" s="456"/>
      <c r="D414" s="456"/>
      <c r="E414" s="456"/>
      <c r="F414" s="456"/>
      <c r="G414" s="456"/>
      <c r="H414" s="456"/>
      <c r="I414" s="456"/>
      <c r="J414" s="456"/>
      <c r="K414" s="456"/>
      <c r="L414" s="456"/>
      <c r="M414" s="457"/>
      <c r="N414" s="455"/>
      <c r="O414" s="456"/>
      <c r="P414" s="456"/>
      <c r="Q414" s="456"/>
      <c r="R414" s="456"/>
      <c r="S414" s="456"/>
      <c r="T414" s="456"/>
      <c r="U414" s="456"/>
      <c r="V414" s="456"/>
      <c r="W414" s="456"/>
      <c r="X414" s="456"/>
      <c r="Y414" s="457"/>
      <c r="Z414" s="455"/>
      <c r="AA414" s="456"/>
      <c r="AB414" s="456"/>
      <c r="AC414" s="456"/>
      <c r="AD414" s="456"/>
      <c r="AE414" s="456"/>
      <c r="AF414" s="456"/>
      <c r="AG414" s="456"/>
      <c r="AH414" s="456"/>
      <c r="AI414" s="456"/>
      <c r="AJ414" s="456"/>
      <c r="AK414" s="457"/>
      <c r="AL414" s="455"/>
      <c r="AM414" s="456"/>
      <c r="AN414" s="456"/>
      <c r="AO414" s="456"/>
      <c r="AP414" s="456"/>
      <c r="AQ414" s="456"/>
      <c r="AR414" s="456"/>
      <c r="AS414" s="456"/>
      <c r="AT414" s="456"/>
      <c r="AU414" s="456"/>
      <c r="AV414" s="456"/>
      <c r="AW414" s="457"/>
    </row>
    <row r="415" spans="1:49" s="49" customFormat="1" ht="21" customHeight="1" x14ac:dyDescent="0.25">
      <c r="A415" s="397"/>
      <c r="B415" s="458"/>
      <c r="C415" s="459"/>
      <c r="D415" s="459"/>
      <c r="E415" s="459"/>
      <c r="F415" s="459"/>
      <c r="G415" s="459"/>
      <c r="H415" s="459"/>
      <c r="I415" s="459"/>
      <c r="J415" s="459"/>
      <c r="K415" s="459"/>
      <c r="L415" s="459"/>
      <c r="M415" s="460"/>
      <c r="N415" s="458"/>
      <c r="O415" s="459"/>
      <c r="P415" s="459"/>
      <c r="Q415" s="459"/>
      <c r="R415" s="459"/>
      <c r="S415" s="459"/>
      <c r="T415" s="459"/>
      <c r="U415" s="459"/>
      <c r="V415" s="459"/>
      <c r="W415" s="459"/>
      <c r="X415" s="459"/>
      <c r="Y415" s="460"/>
      <c r="Z415" s="458"/>
      <c r="AA415" s="459"/>
      <c r="AB415" s="459"/>
      <c r="AC415" s="459"/>
      <c r="AD415" s="459"/>
      <c r="AE415" s="459"/>
      <c r="AF415" s="459"/>
      <c r="AG415" s="459"/>
      <c r="AH415" s="459"/>
      <c r="AI415" s="459"/>
      <c r="AJ415" s="459"/>
      <c r="AK415" s="460"/>
      <c r="AL415" s="458"/>
      <c r="AM415" s="459"/>
      <c r="AN415" s="459"/>
      <c r="AO415" s="459"/>
      <c r="AP415" s="459"/>
      <c r="AQ415" s="459"/>
      <c r="AR415" s="459"/>
      <c r="AS415" s="459"/>
      <c r="AT415" s="459"/>
      <c r="AU415" s="459"/>
      <c r="AV415" s="459"/>
      <c r="AW415" s="460"/>
    </row>
    <row r="416" spans="1:49" s="49" customFormat="1" ht="21" customHeight="1" thickBot="1" x14ac:dyDescent="0.3">
      <c r="A416" s="398"/>
      <c r="B416" s="405" t="str">
        <f>IF(ISBLANK(B414),"",CONCATENATE(LEFT(INDEX(B$127:B$157,MATCH(LEFT(B414,11)&amp;"*",B$127:B$157,0)+2),FIND("-",INDEX(B$127:B$157,MATCH(LEFT(B414,11)&amp;"*",B$127:B$157,0)+2))),A414))</f>
        <v/>
      </c>
      <c r="C416" s="406"/>
      <c r="D416" s="407"/>
      <c r="E416" s="160"/>
      <c r="F416" s="170"/>
      <c r="G416" s="162"/>
      <c r="H416" s="163"/>
      <c r="I416" s="163"/>
      <c r="J416" s="164"/>
      <c r="K416" s="165"/>
      <c r="L416" s="165"/>
      <c r="M416" s="165"/>
      <c r="N416" s="405" t="str">
        <f>IF(ISBLANK(N414),"",CONCATENATE(LEFT(INDEX(N$127:N$157,MATCH(LEFT(N414,11)&amp;"*",N$127:N$157,0)+2),FIND("-",INDEX(N$127:N$157,MATCH(LEFT(N414,11)&amp;"*",N$127:N$157,0)+2))),$A414))</f>
        <v/>
      </c>
      <c r="O416" s="406"/>
      <c r="P416" s="407"/>
      <c r="Q416" s="160"/>
      <c r="R416" s="161"/>
      <c r="S416" s="162"/>
      <c r="T416" s="163"/>
      <c r="U416" s="163"/>
      <c r="V416" s="164"/>
      <c r="W416" s="165"/>
      <c r="X416" s="161"/>
      <c r="Y416" s="165"/>
      <c r="Z416" s="405" t="str">
        <f>IF(ISBLANK(Z414),"",CONCATENATE(LEFT(INDEX(Z$127:Z$157,MATCH(LEFT(Z414,11)&amp;"*",Z$127:Z$157,0)+2),FIND("-",INDEX(Z$127:Z$157,MATCH(LEFT(Z414,11)&amp;"*",Z$127:Z$157,0)+2))),$A414))</f>
        <v/>
      </c>
      <c r="AA416" s="406"/>
      <c r="AB416" s="407"/>
      <c r="AC416" s="327"/>
      <c r="AD416" s="328"/>
      <c r="AE416" s="329"/>
      <c r="AF416" s="330"/>
      <c r="AG416" s="330"/>
      <c r="AH416" s="331"/>
      <c r="AI416" s="332"/>
      <c r="AJ416" s="328"/>
      <c r="AK416" s="332"/>
      <c r="AL416" s="405" t="str">
        <f>IF(ISBLANK(AL414),"",CONCATENATE(LEFT(INDEX(AL$127:AL$157,MATCH(LEFT(AL414,11)&amp;"*",AL$127:AL$157,0)+2),FIND("-",INDEX(AL$127:AL$157,MATCH(LEFT(AL414,11)&amp;"*",AL$127:AL$157,0)+2))),$A414))</f>
        <v/>
      </c>
      <c r="AM416" s="406"/>
      <c r="AN416" s="407"/>
      <c r="AO416" s="160"/>
      <c r="AP416" s="161"/>
      <c r="AQ416" s="162"/>
      <c r="AR416" s="163"/>
      <c r="AS416" s="163"/>
      <c r="AT416" s="164"/>
      <c r="AU416" s="165"/>
      <c r="AV416" s="161"/>
      <c r="AW416" s="165"/>
    </row>
    <row r="417" spans="1:49" s="49" customFormat="1" ht="21" customHeight="1" thickTop="1" x14ac:dyDescent="0.25">
      <c r="A417" s="396" t="s">
        <v>233</v>
      </c>
      <c r="B417" s="455"/>
      <c r="C417" s="456"/>
      <c r="D417" s="456"/>
      <c r="E417" s="456"/>
      <c r="F417" s="456"/>
      <c r="G417" s="456"/>
      <c r="H417" s="456"/>
      <c r="I417" s="456"/>
      <c r="J417" s="456"/>
      <c r="K417" s="456"/>
      <c r="L417" s="456"/>
      <c r="M417" s="457"/>
      <c r="N417" s="455"/>
      <c r="O417" s="456"/>
      <c r="P417" s="456"/>
      <c r="Q417" s="456"/>
      <c r="R417" s="456"/>
      <c r="S417" s="456"/>
      <c r="T417" s="456"/>
      <c r="U417" s="456"/>
      <c r="V417" s="456"/>
      <c r="W417" s="456"/>
      <c r="X417" s="456"/>
      <c r="Y417" s="457"/>
      <c r="Z417" s="455"/>
      <c r="AA417" s="456"/>
      <c r="AB417" s="456"/>
      <c r="AC417" s="456"/>
      <c r="AD417" s="456"/>
      <c r="AE417" s="456"/>
      <c r="AF417" s="456"/>
      <c r="AG417" s="456"/>
      <c r="AH417" s="456"/>
      <c r="AI417" s="456"/>
      <c r="AJ417" s="456"/>
      <c r="AK417" s="457"/>
      <c r="AL417" s="455"/>
      <c r="AM417" s="456"/>
      <c r="AN417" s="456"/>
      <c r="AO417" s="456"/>
      <c r="AP417" s="456"/>
      <c r="AQ417" s="456"/>
      <c r="AR417" s="456"/>
      <c r="AS417" s="456"/>
      <c r="AT417" s="456"/>
      <c r="AU417" s="456"/>
      <c r="AV417" s="456"/>
      <c r="AW417" s="457"/>
    </row>
    <row r="418" spans="1:49" s="49" customFormat="1" ht="21" customHeight="1" x14ac:dyDescent="0.25">
      <c r="A418" s="397"/>
      <c r="B418" s="458"/>
      <c r="C418" s="459"/>
      <c r="D418" s="459"/>
      <c r="E418" s="459"/>
      <c r="F418" s="459"/>
      <c r="G418" s="459"/>
      <c r="H418" s="459"/>
      <c r="I418" s="459"/>
      <c r="J418" s="459"/>
      <c r="K418" s="459"/>
      <c r="L418" s="459"/>
      <c r="M418" s="460"/>
      <c r="N418" s="458"/>
      <c r="O418" s="459"/>
      <c r="P418" s="459"/>
      <c r="Q418" s="459"/>
      <c r="R418" s="459"/>
      <c r="S418" s="459"/>
      <c r="T418" s="459"/>
      <c r="U418" s="459"/>
      <c r="V418" s="459"/>
      <c r="W418" s="459"/>
      <c r="X418" s="459"/>
      <c r="Y418" s="460"/>
      <c r="Z418" s="458"/>
      <c r="AA418" s="459"/>
      <c r="AB418" s="459"/>
      <c r="AC418" s="459"/>
      <c r="AD418" s="459"/>
      <c r="AE418" s="459"/>
      <c r="AF418" s="459"/>
      <c r="AG418" s="459"/>
      <c r="AH418" s="459"/>
      <c r="AI418" s="459"/>
      <c r="AJ418" s="459"/>
      <c r="AK418" s="460"/>
      <c r="AL418" s="458"/>
      <c r="AM418" s="459"/>
      <c r="AN418" s="459"/>
      <c r="AO418" s="459"/>
      <c r="AP418" s="459"/>
      <c r="AQ418" s="459"/>
      <c r="AR418" s="459"/>
      <c r="AS418" s="459"/>
      <c r="AT418" s="459"/>
      <c r="AU418" s="459"/>
      <c r="AV418" s="459"/>
      <c r="AW418" s="460"/>
    </row>
    <row r="419" spans="1:49" s="49" customFormat="1" ht="21" customHeight="1" thickBot="1" x14ac:dyDescent="0.3">
      <c r="A419" s="398"/>
      <c r="B419" s="405" t="str">
        <f>IF(ISBLANK(B417),"",CONCATENATE(LEFT(INDEX(B$127:B$157,MATCH(LEFT(B417,11)&amp;"*",B$127:B$157,0)+2),FIND("-",INDEX(B$127:B$157,MATCH(LEFT(B417,11)&amp;"*",B$127:B$157,0)+2))),A417))</f>
        <v/>
      </c>
      <c r="C419" s="406"/>
      <c r="D419" s="407"/>
      <c r="E419" s="160"/>
      <c r="F419" s="170"/>
      <c r="G419" s="162"/>
      <c r="H419" s="163"/>
      <c r="I419" s="163"/>
      <c r="J419" s="164"/>
      <c r="K419" s="165"/>
      <c r="L419" s="165"/>
      <c r="M419" s="165"/>
      <c r="N419" s="405" t="str">
        <f>IF(ISBLANK(N417),"",CONCATENATE(LEFT(INDEX(N$127:N$157,MATCH(LEFT(N417,11)&amp;"*",N$127:N$157,0)+2),FIND("-",INDEX(N$127:N$157,MATCH(LEFT(N417,11)&amp;"*",N$127:N$157,0)+2))),$A417))</f>
        <v/>
      </c>
      <c r="O419" s="406"/>
      <c r="P419" s="407"/>
      <c r="Q419" s="160"/>
      <c r="R419" s="161"/>
      <c r="S419" s="162"/>
      <c r="T419" s="163"/>
      <c r="U419" s="163"/>
      <c r="V419" s="164"/>
      <c r="W419" s="165"/>
      <c r="X419" s="161"/>
      <c r="Y419" s="165"/>
      <c r="Z419" s="405" t="str">
        <f>IF(ISBLANK(Z417),"",CONCATENATE(LEFT(INDEX(Z$127:Z$157,MATCH(LEFT(Z417,11)&amp;"*",Z$127:Z$157,0)+2),FIND("-",INDEX(Z$127:Z$157,MATCH(LEFT(Z417,11)&amp;"*",Z$127:Z$157,0)+2))),$A417))</f>
        <v/>
      </c>
      <c r="AA419" s="406"/>
      <c r="AB419" s="407"/>
      <c r="AC419" s="327"/>
      <c r="AD419" s="328"/>
      <c r="AE419" s="329"/>
      <c r="AF419" s="330"/>
      <c r="AG419" s="330"/>
      <c r="AH419" s="331"/>
      <c r="AI419" s="332"/>
      <c r="AJ419" s="328"/>
      <c r="AK419" s="332"/>
      <c r="AL419" s="405" t="str">
        <f>IF(ISBLANK(AL417),"",CONCATENATE(LEFT(INDEX(AL$127:AL$157,MATCH(LEFT(AL417,11)&amp;"*",AL$127:AL$157,0)+2),FIND("-",INDEX(AL$127:AL$157,MATCH(LEFT(AL417,11)&amp;"*",AL$127:AL$157,0)+2))),$A417))</f>
        <v/>
      </c>
      <c r="AM419" s="406"/>
      <c r="AN419" s="407"/>
      <c r="AO419" s="160"/>
      <c r="AP419" s="161"/>
      <c r="AQ419" s="162"/>
      <c r="AR419" s="163"/>
      <c r="AS419" s="163"/>
      <c r="AT419" s="164"/>
      <c r="AU419" s="165"/>
      <c r="AV419" s="161"/>
      <c r="AW419" s="165"/>
    </row>
    <row r="420" spans="1:49" s="47" customFormat="1" ht="21" customHeight="1" thickTop="1" thickBot="1" x14ac:dyDescent="0.25">
      <c r="A420" s="68"/>
      <c r="B420" s="13"/>
      <c r="C420" s="13"/>
      <c r="D420" s="13"/>
      <c r="E420" s="13"/>
      <c r="F420" s="13"/>
      <c r="G420" s="13"/>
      <c r="H420" s="13"/>
      <c r="I420" s="13"/>
      <c r="J420" s="13"/>
      <c r="K420" s="13"/>
      <c r="L420" s="14"/>
      <c r="M420" s="14"/>
      <c r="N420" s="13"/>
      <c r="O420" s="297"/>
      <c r="P420" s="13"/>
      <c r="Q420" s="13"/>
      <c r="R420" s="13"/>
      <c r="S420" s="13"/>
      <c r="T420" s="13"/>
      <c r="U420" s="13"/>
      <c r="V420" s="13"/>
      <c r="W420" s="13"/>
      <c r="X420" s="14"/>
      <c r="Y420" s="14"/>
      <c r="Z420" s="13"/>
      <c r="AA420" s="13"/>
      <c r="AB420" s="13"/>
      <c r="AC420" s="13"/>
      <c r="AD420" s="13"/>
      <c r="AE420" s="13"/>
      <c r="AF420" s="13"/>
      <c r="AG420" s="13"/>
      <c r="AH420" s="13"/>
      <c r="AI420" s="13"/>
      <c r="AJ420" s="14"/>
      <c r="AK420" s="14"/>
      <c r="AL420" s="13"/>
      <c r="AM420" s="13"/>
      <c r="AN420" s="13"/>
      <c r="AO420" s="13"/>
      <c r="AP420" s="13"/>
      <c r="AQ420" s="13"/>
      <c r="AR420" s="13"/>
      <c r="AS420" s="13"/>
      <c r="AT420" s="13"/>
      <c r="AU420" s="13"/>
      <c r="AV420" s="14"/>
      <c r="AW420" s="14"/>
    </row>
    <row r="421" spans="1:49" s="47" customFormat="1" ht="18" customHeight="1" thickBot="1" x14ac:dyDescent="0.25">
      <c r="B421" s="59"/>
      <c r="C421" s="59"/>
      <c r="D421" s="59"/>
      <c r="E421" s="59"/>
      <c r="F421" s="59"/>
      <c r="G421" s="59"/>
      <c r="H421" s="449" t="s">
        <v>215</v>
      </c>
      <c r="I421" s="450"/>
      <c r="J421" s="450"/>
      <c r="K421" s="450"/>
      <c r="L421" s="450"/>
      <c r="M421" s="450"/>
      <c r="N421" s="450"/>
      <c r="O421" s="450"/>
      <c r="P421" s="450"/>
      <c r="Q421" s="450"/>
      <c r="R421" s="450"/>
      <c r="S421" s="450"/>
      <c r="T421" s="450"/>
      <c r="U421" s="450"/>
      <c r="V421" s="450"/>
      <c r="W421" s="450"/>
      <c r="X421" s="450"/>
      <c r="Y421" s="450"/>
      <c r="Z421" s="450"/>
      <c r="AA421" s="450"/>
      <c r="AB421" s="450"/>
      <c r="AC421" s="450"/>
      <c r="AD421" s="450"/>
      <c r="AE421" s="450"/>
      <c r="AF421" s="450"/>
      <c r="AG421" s="450"/>
      <c r="AH421" s="450"/>
      <c r="AI421" s="450"/>
      <c r="AJ421" s="450"/>
      <c r="AK421" s="450"/>
      <c r="AL421" s="450"/>
      <c r="AM421" s="450"/>
      <c r="AN421" s="450"/>
      <c r="AO421" s="450"/>
      <c r="AP421" s="450"/>
      <c r="AQ421" s="450"/>
      <c r="AR421" s="451"/>
      <c r="AS421" s="59"/>
      <c r="AT421" s="59"/>
      <c r="AU421" s="59"/>
      <c r="AV421" s="60"/>
      <c r="AW421" s="60"/>
    </row>
    <row r="422" spans="1:49" s="47" customFormat="1" ht="15" customHeight="1" x14ac:dyDescent="0.2">
      <c r="B422" s="59"/>
      <c r="C422" s="59"/>
      <c r="D422" s="59"/>
      <c r="E422" s="59"/>
      <c r="F422" s="59"/>
      <c r="G422" s="59"/>
      <c r="H422" s="59"/>
      <c r="I422" s="59"/>
      <c r="J422" s="59"/>
      <c r="K422" s="59"/>
      <c r="L422" s="60"/>
      <c r="M422" s="60"/>
      <c r="N422" s="59"/>
      <c r="O422" s="291"/>
      <c r="P422" s="59"/>
      <c r="Q422" s="59"/>
      <c r="R422" s="235"/>
      <c r="S422" s="235"/>
      <c r="T422" s="235"/>
      <c r="U422" s="235"/>
      <c r="V422" s="235"/>
      <c r="W422" s="235"/>
      <c r="X422" s="235"/>
      <c r="Y422" s="235"/>
      <c r="Z422" s="235"/>
      <c r="AA422" s="235"/>
      <c r="AB422" s="235"/>
      <c r="AC422" s="235"/>
      <c r="AD422" s="235"/>
      <c r="AE422" s="235"/>
      <c r="AF422" s="235"/>
      <c r="AG422" s="235"/>
      <c r="AH422" s="235"/>
      <c r="AI422" s="235"/>
      <c r="AJ422" s="235"/>
      <c r="AK422" s="235"/>
      <c r="AL422" s="235"/>
      <c r="AM422" s="235"/>
      <c r="AN422" s="59"/>
      <c r="AO422" s="59"/>
      <c r="AP422" s="59"/>
      <c r="AQ422" s="59"/>
      <c r="AR422" s="59"/>
      <c r="AS422" s="59"/>
      <c r="AT422" s="59"/>
      <c r="AU422" s="59"/>
      <c r="AV422" s="60"/>
      <c r="AW422" s="60"/>
    </row>
    <row r="423" spans="1:49" s="47" customFormat="1" ht="15" customHeight="1" x14ac:dyDescent="0.25">
      <c r="A423" s="415" t="s">
        <v>234</v>
      </c>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c r="AD423" s="415"/>
      <c r="AE423" s="415"/>
      <c r="AF423" s="415"/>
      <c r="AG423" s="415"/>
      <c r="AH423" s="415"/>
      <c r="AI423" s="415"/>
      <c r="AJ423" s="415"/>
      <c r="AK423" s="415"/>
      <c r="AL423" s="415"/>
      <c r="AM423" s="415"/>
      <c r="AN423" s="415"/>
      <c r="AO423" s="415"/>
      <c r="AP423" s="415"/>
      <c r="AQ423" s="415"/>
      <c r="AR423" s="415"/>
      <c r="AS423" s="415"/>
      <c r="AT423" s="415"/>
      <c r="AU423" s="415"/>
      <c r="AV423" s="415"/>
      <c r="AW423" s="415"/>
    </row>
    <row r="424" spans="1:49" s="47" customFormat="1" ht="15" customHeight="1" x14ac:dyDescent="0.2">
      <c r="O424" s="299"/>
      <c r="AV424" s="60"/>
      <c r="AW424" s="60"/>
    </row>
    <row r="425" spans="1:49" ht="21" customHeight="1" x14ac:dyDescent="0.25">
      <c r="A425" s="47"/>
      <c r="B425" s="442" t="s">
        <v>15</v>
      </c>
      <c r="C425" s="442"/>
      <c r="D425" s="442"/>
      <c r="E425" s="442"/>
      <c r="F425" s="442"/>
      <c r="G425" s="442"/>
      <c r="H425" s="442"/>
      <c r="I425" s="442"/>
      <c r="J425" s="75"/>
      <c r="K425" s="75"/>
      <c r="L425" s="39"/>
      <c r="M425" s="39"/>
      <c r="N425" s="73"/>
      <c r="O425" s="290"/>
      <c r="P425" s="73"/>
      <c r="Q425" s="73"/>
      <c r="R425" s="74"/>
      <c r="S425" s="75"/>
      <c r="T425" s="75"/>
      <c r="U425" s="75"/>
      <c r="V425" s="75"/>
      <c r="W425" s="75"/>
      <c r="X425" s="39"/>
      <c r="Y425" s="39"/>
      <c r="Z425" s="73"/>
      <c r="AA425" s="73"/>
      <c r="AB425" s="73"/>
      <c r="AC425" s="73"/>
      <c r="AD425" s="74"/>
      <c r="AE425" s="75"/>
      <c r="AF425" s="75"/>
      <c r="AG425" s="75"/>
      <c r="AH425" s="75"/>
      <c r="AI425" s="75"/>
      <c r="AJ425" s="39"/>
      <c r="AK425" s="39"/>
      <c r="AL425" s="73"/>
      <c r="AM425" s="73"/>
      <c r="AN425" s="442" t="s">
        <v>16</v>
      </c>
      <c r="AO425" s="442"/>
      <c r="AP425" s="442"/>
      <c r="AQ425" s="442"/>
      <c r="AR425" s="442"/>
      <c r="AS425" s="442"/>
      <c r="AT425" s="442"/>
      <c r="AU425" s="442"/>
      <c r="AV425" s="39"/>
      <c r="AW425" s="39"/>
    </row>
    <row r="426" spans="1:49" s="47" customFormat="1" ht="21" customHeight="1" x14ac:dyDescent="0.2">
      <c r="B426" s="443" t="str">
        <f>Coperta!B$46</f>
        <v>Conf.univ.dr.ing. Florin DRĂGAN</v>
      </c>
      <c r="C426" s="443"/>
      <c r="D426" s="443"/>
      <c r="E426" s="443"/>
      <c r="F426" s="443"/>
      <c r="G426" s="443"/>
      <c r="H426" s="443"/>
      <c r="I426" s="443"/>
      <c r="J426" s="59"/>
      <c r="K426" s="59"/>
      <c r="L426" s="60"/>
      <c r="M426" s="60"/>
      <c r="N426" s="59"/>
      <c r="O426" s="291"/>
      <c r="P426" s="59"/>
      <c r="Q426" s="59"/>
      <c r="R426" s="59"/>
      <c r="S426" s="59"/>
      <c r="T426" s="59"/>
      <c r="U426" s="59"/>
      <c r="V426" s="59"/>
      <c r="W426" s="59"/>
      <c r="X426" s="60"/>
      <c r="Y426" s="60"/>
      <c r="Z426" s="59"/>
      <c r="AA426" s="59"/>
      <c r="AB426" s="59"/>
      <c r="AC426" s="59"/>
      <c r="AD426" s="59"/>
      <c r="AE426" s="59"/>
      <c r="AF426" s="59"/>
      <c r="AG426" s="59"/>
      <c r="AH426" s="59"/>
      <c r="AI426" s="59"/>
      <c r="AJ426" s="60"/>
      <c r="AK426" s="60"/>
      <c r="AL426" s="59"/>
      <c r="AM426" s="59"/>
      <c r="AN426" s="443" t="str">
        <f>Coperta!N$46</f>
        <v>Conf.univ.dr.arh. Cristian BLIDARIU</v>
      </c>
      <c r="AO426" s="443"/>
      <c r="AP426" s="443"/>
      <c r="AQ426" s="443"/>
      <c r="AR426" s="443"/>
      <c r="AS426" s="443"/>
      <c r="AT426" s="443"/>
      <c r="AU426" s="443"/>
      <c r="AV426" s="60"/>
      <c r="AW426" s="60"/>
    </row>
    <row r="427" spans="1:49" s="47" customFormat="1" ht="21" customHeight="1" x14ac:dyDescent="0.2">
      <c r="B427" s="59"/>
      <c r="C427" s="59"/>
      <c r="D427" s="59"/>
      <c r="E427" s="59"/>
      <c r="F427" s="59"/>
      <c r="G427" s="59"/>
      <c r="H427" s="59"/>
      <c r="I427" s="59"/>
      <c r="J427" s="59"/>
      <c r="K427" s="59"/>
      <c r="L427" s="60"/>
      <c r="M427" s="60"/>
      <c r="N427" s="59"/>
      <c r="O427" s="291"/>
      <c r="P427" s="59"/>
      <c r="Q427" s="59"/>
      <c r="R427" s="59"/>
      <c r="S427" s="59"/>
      <c r="T427" s="59"/>
      <c r="U427" s="59"/>
      <c r="V427" s="59"/>
      <c r="W427" s="59"/>
      <c r="X427" s="60"/>
      <c r="Y427" s="60"/>
      <c r="Z427" s="59"/>
      <c r="AA427" s="59"/>
      <c r="AB427" s="59"/>
      <c r="AC427" s="59"/>
      <c r="AD427" s="59"/>
      <c r="AE427" s="59"/>
      <c r="AF427" s="59"/>
      <c r="AG427" s="59"/>
      <c r="AH427" s="59"/>
      <c r="AI427" s="59"/>
      <c r="AJ427" s="60"/>
      <c r="AK427" s="60"/>
      <c r="AL427" s="59"/>
      <c r="AM427" s="59"/>
      <c r="AN427" s="59"/>
      <c r="AO427" s="59"/>
      <c r="AP427" s="59"/>
      <c r="AQ427" s="59"/>
      <c r="AR427" s="59"/>
      <c r="AS427" s="59"/>
      <c r="AT427" s="59"/>
      <c r="AU427" s="59"/>
      <c r="AV427" s="60"/>
      <c r="AW427" s="60"/>
    </row>
    <row r="428" spans="1:49" ht="21" customHeight="1" x14ac:dyDescent="0.25">
      <c r="A428" s="1"/>
    </row>
    <row r="429" spans="1:49" ht="15" x14ac:dyDescent="0.25">
      <c r="A429" s="1"/>
    </row>
    <row r="430" spans="1:49" ht="15" x14ac:dyDescent="0.25">
      <c r="A430" s="1"/>
    </row>
    <row r="431" spans="1:49" ht="21" customHeight="1" x14ac:dyDescent="0.25">
      <c r="A431" s="1" t="s">
        <v>0</v>
      </c>
      <c r="B431" s="2"/>
      <c r="C431" s="2"/>
      <c r="D431" s="2"/>
      <c r="E431" s="2"/>
      <c r="F431" s="2"/>
      <c r="G431" s="2"/>
      <c r="H431" s="2"/>
      <c r="I431" s="2"/>
      <c r="J431" s="2"/>
      <c r="K431" s="2"/>
      <c r="L431" s="3"/>
      <c r="M431" s="3"/>
      <c r="N431" s="2"/>
      <c r="O431" s="288"/>
      <c r="P431" s="2"/>
      <c r="Q431" s="2"/>
      <c r="R431" s="2"/>
      <c r="S431" s="2"/>
      <c r="T431" s="2"/>
      <c r="U431" s="2"/>
      <c r="V431" s="2"/>
      <c r="W431" s="2"/>
      <c r="X431" s="3"/>
      <c r="Y431" s="3"/>
    </row>
    <row r="432" spans="1:49" ht="14.25" x14ac:dyDescent="0.2">
      <c r="A432" s="123" t="str">
        <f>Coperta!A$4</f>
        <v xml:space="preserve">Facultatea Arhitectură şi Urbanism </v>
      </c>
    </row>
    <row r="433" spans="1:49" ht="14.25" x14ac:dyDescent="0.2">
      <c r="C433" s="6"/>
      <c r="D433" s="6"/>
      <c r="E433" s="6"/>
      <c r="F433" s="6"/>
      <c r="G433" s="6"/>
      <c r="H433" s="6"/>
      <c r="I433" s="6"/>
      <c r="J433" s="6"/>
      <c r="K433" s="6"/>
      <c r="L433" s="7"/>
      <c r="M433" s="7"/>
    </row>
    <row r="434" spans="1:49" ht="15" x14ac:dyDescent="0.25">
      <c r="A434" s="6" t="s">
        <v>29</v>
      </c>
      <c r="C434" s="6"/>
      <c r="D434" s="6"/>
      <c r="E434" s="6"/>
      <c r="F434" s="6"/>
      <c r="G434" s="6"/>
      <c r="H434" s="123" t="str">
        <f>Coperta!J$27</f>
        <v>Ştiinţe umaniste şi arte</v>
      </c>
      <c r="I434" s="6"/>
      <c r="J434" s="6"/>
      <c r="K434" s="6"/>
      <c r="L434" s="7"/>
      <c r="M434" s="7"/>
    </row>
    <row r="435" spans="1:49" ht="15" x14ac:dyDescent="0.25">
      <c r="A435" s="6" t="s">
        <v>30</v>
      </c>
      <c r="C435" s="6"/>
      <c r="D435" s="6"/>
      <c r="E435" s="6"/>
      <c r="F435" s="6"/>
      <c r="G435" s="6"/>
      <c r="H435" s="123" t="str">
        <f>Coperta!J$29</f>
        <v>Arhitectură şi urbanism</v>
      </c>
      <c r="I435" s="6"/>
      <c r="J435" s="6"/>
      <c r="K435" s="6"/>
      <c r="L435" s="7"/>
      <c r="M435" s="7"/>
    </row>
    <row r="436" spans="1:49" ht="15" x14ac:dyDescent="0.25">
      <c r="A436" s="6" t="s">
        <v>31</v>
      </c>
      <c r="C436" s="6"/>
      <c r="D436" s="6"/>
      <c r="E436" s="6"/>
      <c r="F436" s="6"/>
      <c r="G436" s="6"/>
      <c r="H436" s="123" t="str">
        <f>Coperta!J$31</f>
        <v xml:space="preserve"> Arhitectură</v>
      </c>
      <c r="I436" s="6"/>
      <c r="J436" s="6"/>
      <c r="K436" s="6"/>
      <c r="L436" s="7"/>
      <c r="M436" s="7"/>
      <c r="S436" s="4" t="s">
        <v>28</v>
      </c>
    </row>
    <row r="437" spans="1:49" ht="14.25" x14ac:dyDescent="0.2">
      <c r="A437" s="6" t="s">
        <v>3</v>
      </c>
      <c r="C437" s="6"/>
      <c r="D437" s="6"/>
      <c r="E437" s="6"/>
      <c r="F437" s="6"/>
      <c r="G437" s="6"/>
      <c r="H437" s="123" t="str">
        <f>Coperta!J$25</f>
        <v>Arhitectură</v>
      </c>
    </row>
    <row r="438" spans="1:49" ht="9.75" customHeight="1" x14ac:dyDescent="0.25">
      <c r="A438" s="1"/>
    </row>
    <row r="439" spans="1:49" s="9" customFormat="1" ht="18" x14ac:dyDescent="0.25">
      <c r="A439" s="452" t="s">
        <v>259</v>
      </c>
      <c r="B439" s="452"/>
      <c r="C439" s="452"/>
      <c r="D439" s="452"/>
      <c r="E439" s="452"/>
      <c r="F439" s="452"/>
      <c r="G439" s="452"/>
      <c r="H439" s="452"/>
      <c r="I439" s="452"/>
      <c r="J439" s="452"/>
      <c r="K439" s="452"/>
      <c r="L439" s="452"/>
      <c r="M439" s="452"/>
      <c r="N439" s="452"/>
      <c r="O439" s="452"/>
      <c r="P439" s="452"/>
      <c r="Q439" s="452"/>
      <c r="R439" s="452"/>
      <c r="S439" s="452"/>
      <c r="T439" s="452"/>
      <c r="U439" s="452"/>
      <c r="V439" s="452"/>
      <c r="W439" s="452"/>
      <c r="X439" s="452"/>
      <c r="Y439" s="452"/>
      <c r="Z439" s="452"/>
      <c r="AA439" s="452"/>
      <c r="AB439" s="452"/>
      <c r="AC439" s="452"/>
      <c r="AD439" s="452"/>
      <c r="AE439" s="452"/>
      <c r="AF439" s="452"/>
      <c r="AG439" s="452"/>
      <c r="AH439" s="452"/>
      <c r="AI439" s="452"/>
      <c r="AJ439" s="452"/>
      <c r="AK439" s="452"/>
      <c r="AL439" s="452"/>
      <c r="AM439" s="452"/>
      <c r="AN439" s="452"/>
      <c r="AO439" s="452"/>
      <c r="AP439" s="452"/>
      <c r="AQ439" s="452"/>
      <c r="AR439" s="452"/>
      <c r="AS439" s="452"/>
      <c r="AT439" s="452"/>
      <c r="AU439" s="452"/>
      <c r="AV439" s="452"/>
      <c r="AW439" s="452"/>
    </row>
    <row r="440" spans="1:49" s="46" customFormat="1" ht="18.75" thickBot="1" x14ac:dyDescent="0.3">
      <c r="A440" s="452" t="str">
        <f>A16</f>
        <v>Pentru seria de studenti 2024-2030</v>
      </c>
      <c r="B440" s="452"/>
      <c r="C440" s="452"/>
      <c r="D440" s="452"/>
      <c r="E440" s="452"/>
      <c r="F440" s="452"/>
      <c r="G440" s="452"/>
      <c r="H440" s="452"/>
      <c r="I440" s="452"/>
      <c r="J440" s="452"/>
      <c r="K440" s="452"/>
      <c r="L440" s="452"/>
      <c r="M440" s="452"/>
      <c r="N440" s="452"/>
      <c r="O440" s="452"/>
      <c r="P440" s="452"/>
      <c r="Q440" s="452"/>
      <c r="R440" s="452"/>
      <c r="S440" s="452"/>
      <c r="T440" s="452"/>
      <c r="U440" s="452"/>
      <c r="V440" s="452"/>
      <c r="W440" s="452"/>
      <c r="X440" s="452"/>
      <c r="Y440" s="452"/>
      <c r="Z440" s="452"/>
      <c r="AA440" s="452"/>
      <c r="AB440" s="452"/>
      <c r="AC440" s="452"/>
      <c r="AD440" s="452"/>
      <c r="AE440" s="452"/>
      <c r="AF440" s="452"/>
      <c r="AG440" s="452"/>
      <c r="AH440" s="452"/>
      <c r="AI440" s="452"/>
      <c r="AJ440" s="452"/>
      <c r="AK440" s="452"/>
      <c r="AL440" s="452"/>
      <c r="AM440" s="452"/>
      <c r="AN440" s="452"/>
      <c r="AO440" s="452"/>
      <c r="AP440" s="452"/>
      <c r="AQ440" s="452"/>
      <c r="AR440" s="452"/>
      <c r="AS440" s="452"/>
      <c r="AT440" s="452"/>
      <c r="AU440" s="452"/>
      <c r="AV440" s="452"/>
      <c r="AW440" s="452"/>
    </row>
    <row r="441" spans="1:49" s="9" customFormat="1" ht="21" customHeight="1" thickTop="1" thickBot="1" x14ac:dyDescent="0.3">
      <c r="B441" s="447" t="str">
        <f>B17</f>
        <v>ANUL I (2024-2025)</v>
      </c>
      <c r="C441" s="448"/>
      <c r="D441" s="448"/>
      <c r="E441" s="448"/>
      <c r="F441" s="448"/>
      <c r="G441" s="448"/>
      <c r="H441" s="448"/>
      <c r="I441" s="448"/>
      <c r="J441" s="448"/>
      <c r="K441" s="448"/>
      <c r="L441" s="448"/>
      <c r="M441" s="448"/>
      <c r="N441" s="448"/>
      <c r="O441" s="448"/>
      <c r="P441" s="448"/>
      <c r="Q441" s="448"/>
      <c r="R441" s="448"/>
      <c r="S441" s="448"/>
      <c r="T441" s="448"/>
      <c r="U441" s="448"/>
      <c r="V441" s="448"/>
      <c r="W441" s="448"/>
      <c r="X441" s="448"/>
      <c r="Y441" s="448"/>
      <c r="Z441" s="447" t="str">
        <f>Z17</f>
        <v>ANUL II (2025-2026)</v>
      </c>
      <c r="AA441" s="448"/>
      <c r="AB441" s="448"/>
      <c r="AC441" s="448"/>
      <c r="AD441" s="448"/>
      <c r="AE441" s="448"/>
      <c r="AF441" s="448"/>
      <c r="AG441" s="448"/>
      <c r="AH441" s="448"/>
      <c r="AI441" s="448"/>
      <c r="AJ441" s="448"/>
      <c r="AK441" s="448"/>
      <c r="AL441" s="448"/>
      <c r="AM441" s="448"/>
      <c r="AN441" s="448"/>
      <c r="AO441" s="448"/>
      <c r="AP441" s="448"/>
      <c r="AQ441" s="448"/>
      <c r="AR441" s="448"/>
      <c r="AS441" s="448"/>
      <c r="AT441" s="448"/>
      <c r="AU441" s="448"/>
      <c r="AV441" s="448"/>
      <c r="AW441" s="448"/>
    </row>
    <row r="442" spans="1:49" s="9" customFormat="1" ht="21" customHeight="1" thickTop="1" thickBot="1" x14ac:dyDescent="0.3">
      <c r="A442" s="15"/>
      <c r="B442" s="447" t="s">
        <v>42</v>
      </c>
      <c r="C442" s="448"/>
      <c r="D442" s="448"/>
      <c r="E442" s="448"/>
      <c r="F442" s="448"/>
      <c r="G442" s="448"/>
      <c r="H442" s="448"/>
      <c r="I442" s="448"/>
      <c r="J442" s="448"/>
      <c r="K442" s="448"/>
      <c r="L442" s="448"/>
      <c r="M442" s="448"/>
      <c r="N442" s="447" t="s">
        <v>43</v>
      </c>
      <c r="O442" s="448"/>
      <c r="P442" s="448"/>
      <c r="Q442" s="448"/>
      <c r="R442" s="448"/>
      <c r="S442" s="448"/>
      <c r="T442" s="448"/>
      <c r="U442" s="448"/>
      <c r="V442" s="448"/>
      <c r="W442" s="448"/>
      <c r="X442" s="448"/>
      <c r="Y442" s="448"/>
      <c r="Z442" s="447" t="s">
        <v>44</v>
      </c>
      <c r="AA442" s="448"/>
      <c r="AB442" s="448"/>
      <c r="AC442" s="448"/>
      <c r="AD442" s="448"/>
      <c r="AE442" s="448"/>
      <c r="AF442" s="448"/>
      <c r="AG442" s="448"/>
      <c r="AH442" s="448"/>
      <c r="AI442" s="448"/>
      <c r="AJ442" s="448"/>
      <c r="AK442" s="448"/>
      <c r="AL442" s="447" t="s">
        <v>45</v>
      </c>
      <c r="AM442" s="448"/>
      <c r="AN442" s="448"/>
      <c r="AO442" s="448"/>
      <c r="AP442" s="448"/>
      <c r="AQ442" s="448"/>
      <c r="AR442" s="448"/>
      <c r="AS442" s="448"/>
      <c r="AT442" s="448"/>
      <c r="AU442" s="448"/>
      <c r="AV442" s="448"/>
      <c r="AW442" s="448"/>
    </row>
    <row r="443" spans="1:49" s="9" customFormat="1" ht="21" customHeight="1" thickTop="1" x14ac:dyDescent="0.25">
      <c r="A443" s="396" t="s">
        <v>206</v>
      </c>
      <c r="B443" s="408" t="s">
        <v>260</v>
      </c>
      <c r="C443" s="409"/>
      <c r="D443" s="409"/>
      <c r="E443" s="409"/>
      <c r="F443" s="409"/>
      <c r="G443" s="409"/>
      <c r="H443" s="409"/>
      <c r="I443" s="409"/>
      <c r="J443" s="409"/>
      <c r="K443" s="409"/>
      <c r="L443" s="409"/>
      <c r="M443" s="410"/>
      <c r="N443" s="408" t="s">
        <v>261</v>
      </c>
      <c r="O443" s="409"/>
      <c r="P443" s="409"/>
      <c r="Q443" s="409"/>
      <c r="R443" s="409"/>
      <c r="S443" s="409"/>
      <c r="T443" s="409"/>
      <c r="U443" s="409"/>
      <c r="V443" s="409"/>
      <c r="W443" s="409"/>
      <c r="X443" s="409"/>
      <c r="Y443" s="410"/>
      <c r="Z443" s="408" t="s">
        <v>262</v>
      </c>
      <c r="AA443" s="409"/>
      <c r="AB443" s="409"/>
      <c r="AC443" s="409"/>
      <c r="AD443" s="409"/>
      <c r="AE443" s="409"/>
      <c r="AF443" s="409"/>
      <c r="AG443" s="409"/>
      <c r="AH443" s="409"/>
      <c r="AI443" s="409"/>
      <c r="AJ443" s="409"/>
      <c r="AK443" s="410"/>
      <c r="AL443" s="408" t="s">
        <v>263</v>
      </c>
      <c r="AM443" s="409"/>
      <c r="AN443" s="409"/>
      <c r="AO443" s="409"/>
      <c r="AP443" s="409"/>
      <c r="AQ443" s="409"/>
      <c r="AR443" s="409"/>
      <c r="AS443" s="409"/>
      <c r="AT443" s="409"/>
      <c r="AU443" s="409"/>
      <c r="AV443" s="409"/>
      <c r="AW443" s="410"/>
    </row>
    <row r="444" spans="1:49" s="9" customFormat="1" ht="21" customHeight="1" x14ac:dyDescent="0.25">
      <c r="A444" s="397"/>
      <c r="B444" s="411"/>
      <c r="C444" s="412"/>
      <c r="D444" s="412"/>
      <c r="E444" s="412"/>
      <c r="F444" s="412"/>
      <c r="G444" s="412"/>
      <c r="H444" s="412"/>
      <c r="I444" s="412"/>
      <c r="J444" s="412"/>
      <c r="K444" s="412"/>
      <c r="L444" s="412"/>
      <c r="M444" s="413"/>
      <c r="N444" s="411"/>
      <c r="O444" s="412"/>
      <c r="P444" s="412"/>
      <c r="Q444" s="412"/>
      <c r="R444" s="412"/>
      <c r="S444" s="412"/>
      <c r="T444" s="412"/>
      <c r="U444" s="412"/>
      <c r="V444" s="412"/>
      <c r="W444" s="412"/>
      <c r="X444" s="412"/>
      <c r="Y444" s="413"/>
      <c r="Z444" s="411"/>
      <c r="AA444" s="412"/>
      <c r="AB444" s="412"/>
      <c r="AC444" s="412"/>
      <c r="AD444" s="412"/>
      <c r="AE444" s="412"/>
      <c r="AF444" s="412"/>
      <c r="AG444" s="412"/>
      <c r="AH444" s="412"/>
      <c r="AI444" s="412"/>
      <c r="AJ444" s="412"/>
      <c r="AK444" s="413"/>
      <c r="AL444" s="411"/>
      <c r="AM444" s="412"/>
      <c r="AN444" s="412"/>
      <c r="AO444" s="412"/>
      <c r="AP444" s="412"/>
      <c r="AQ444" s="412"/>
      <c r="AR444" s="412"/>
      <c r="AS444" s="412"/>
      <c r="AT444" s="412"/>
      <c r="AU444" s="412"/>
      <c r="AV444" s="412"/>
      <c r="AW444" s="413"/>
    </row>
    <row r="445" spans="1:49" s="9" customFormat="1" ht="21" customHeight="1" thickBot="1" x14ac:dyDescent="0.3">
      <c r="A445" s="398"/>
      <c r="B445" s="405" t="str">
        <f>IF(ISBLANK(B443),"",CONCATENATE($E$12,$F$12,".",$G$12,".","0",RIGHT($B$442,1),".",RIGHT(L445,1),$A$55,"-",A443))</f>
        <v>L061.24.01.f13-01</v>
      </c>
      <c r="C445" s="406"/>
      <c r="D445" s="407"/>
      <c r="E445" s="276">
        <v>5</v>
      </c>
      <c r="F445" s="277" t="s">
        <v>58</v>
      </c>
      <c r="G445" s="278">
        <v>28</v>
      </c>
      <c r="H445" s="279">
        <v>28</v>
      </c>
      <c r="I445" s="279">
        <v>0</v>
      </c>
      <c r="J445" s="280">
        <v>0</v>
      </c>
      <c r="K445" s="275"/>
      <c r="L445" s="277" t="s">
        <v>105</v>
      </c>
      <c r="M445" s="275"/>
      <c r="N445" s="405" t="str">
        <f>IF(ISBLANK(N443),"",CONCATENATE($E$12,$F$12,".",$G$12,".","0",RIGHT($N$442,1),".",RIGHT(X445,1),$A$55,"-",A443))</f>
        <v>L061.24.02.f13-01</v>
      </c>
      <c r="O445" s="406"/>
      <c r="P445" s="407"/>
      <c r="Q445" s="276">
        <v>5</v>
      </c>
      <c r="R445" s="277" t="s">
        <v>58</v>
      </c>
      <c r="S445" s="278">
        <v>28</v>
      </c>
      <c r="T445" s="279">
        <v>28</v>
      </c>
      <c r="U445" s="279">
        <v>0</v>
      </c>
      <c r="V445" s="280">
        <v>0</v>
      </c>
      <c r="W445" s="275"/>
      <c r="X445" s="277" t="s">
        <v>105</v>
      </c>
      <c r="Y445" s="275"/>
      <c r="Z445" s="405" t="str">
        <f>IF(ISBLANK(Z443),"",CONCATENATE($E$12,$F$12,".",$G$12,".","0",RIGHT($Z$442,1),".",RIGHT(AJ445,1),$A$55,"-",A443))</f>
        <v>L061.24.03.f13-01</v>
      </c>
      <c r="AA445" s="406"/>
      <c r="AB445" s="407"/>
      <c r="AC445" s="276">
        <v>5</v>
      </c>
      <c r="AD445" s="277" t="s">
        <v>58</v>
      </c>
      <c r="AE445" s="278">
        <v>28</v>
      </c>
      <c r="AF445" s="279">
        <v>28</v>
      </c>
      <c r="AG445" s="279">
        <v>0</v>
      </c>
      <c r="AH445" s="280">
        <v>0</v>
      </c>
      <c r="AI445" s="275"/>
      <c r="AJ445" s="277" t="s">
        <v>105</v>
      </c>
      <c r="AK445" s="275"/>
      <c r="AL445" s="405" t="str">
        <f>IF(ISBLANK(AL443),"",CONCATENATE($E$12,$F$12,".",$G$12,".","0",RIGHT($AL$442,1),".",RIGHT(AV445,1),$A$55,"-",A443))</f>
        <v>L061.24.04.f13-01</v>
      </c>
      <c r="AM445" s="406"/>
      <c r="AN445" s="407"/>
      <c r="AO445" s="276">
        <v>2</v>
      </c>
      <c r="AP445" s="277" t="s">
        <v>58</v>
      </c>
      <c r="AQ445" s="278">
        <v>28</v>
      </c>
      <c r="AR445" s="279">
        <v>28</v>
      </c>
      <c r="AS445" s="279">
        <v>0</v>
      </c>
      <c r="AT445" s="280">
        <v>0</v>
      </c>
      <c r="AU445" s="275"/>
      <c r="AV445" s="277" t="s">
        <v>105</v>
      </c>
      <c r="AW445" s="275"/>
    </row>
    <row r="446" spans="1:49" s="9" customFormat="1" ht="21" customHeight="1" thickTop="1" x14ac:dyDescent="0.25">
      <c r="A446" s="396" t="s">
        <v>207</v>
      </c>
      <c r="B446" s="408" t="s">
        <v>463</v>
      </c>
      <c r="C446" s="409"/>
      <c r="D446" s="409"/>
      <c r="E446" s="409"/>
      <c r="F446" s="409"/>
      <c r="G446" s="409"/>
      <c r="H446" s="409"/>
      <c r="I446" s="409"/>
      <c r="J446" s="409"/>
      <c r="K446" s="409"/>
      <c r="L446" s="409"/>
      <c r="M446" s="410"/>
      <c r="N446" s="408" t="s">
        <v>264</v>
      </c>
      <c r="O446" s="409"/>
      <c r="P446" s="409"/>
      <c r="Q446" s="409"/>
      <c r="R446" s="409"/>
      <c r="S446" s="409"/>
      <c r="T446" s="409"/>
      <c r="U446" s="409"/>
      <c r="V446" s="409"/>
      <c r="W446" s="409"/>
      <c r="X446" s="409"/>
      <c r="Y446" s="410"/>
      <c r="Z446" s="408" t="s">
        <v>456</v>
      </c>
      <c r="AA446" s="409"/>
      <c r="AB446" s="409"/>
      <c r="AC446" s="409"/>
      <c r="AD446" s="409"/>
      <c r="AE446" s="409"/>
      <c r="AF446" s="409"/>
      <c r="AG446" s="409"/>
      <c r="AH446" s="409"/>
      <c r="AI446" s="409"/>
      <c r="AJ446" s="409"/>
      <c r="AK446" s="410"/>
      <c r="AL446" s="408" t="s">
        <v>265</v>
      </c>
      <c r="AM446" s="409"/>
      <c r="AN446" s="409"/>
      <c r="AO446" s="409"/>
      <c r="AP446" s="409"/>
      <c r="AQ446" s="409"/>
      <c r="AR446" s="409"/>
      <c r="AS446" s="409"/>
      <c r="AT446" s="409"/>
      <c r="AU446" s="409"/>
      <c r="AV446" s="409"/>
      <c r="AW446" s="410"/>
    </row>
    <row r="447" spans="1:49" s="9" customFormat="1" ht="21" customHeight="1" x14ac:dyDescent="0.25">
      <c r="A447" s="397"/>
      <c r="B447" s="411"/>
      <c r="C447" s="412"/>
      <c r="D447" s="412"/>
      <c r="E447" s="412"/>
      <c r="F447" s="412"/>
      <c r="G447" s="412"/>
      <c r="H447" s="412"/>
      <c r="I447" s="412"/>
      <c r="J447" s="412"/>
      <c r="K447" s="412"/>
      <c r="L447" s="412"/>
      <c r="M447" s="413"/>
      <c r="N447" s="411"/>
      <c r="O447" s="412"/>
      <c r="P447" s="412"/>
      <c r="Q447" s="412"/>
      <c r="R447" s="412"/>
      <c r="S447" s="412"/>
      <c r="T447" s="412"/>
      <c r="U447" s="412"/>
      <c r="V447" s="412"/>
      <c r="W447" s="412"/>
      <c r="X447" s="412"/>
      <c r="Y447" s="413"/>
      <c r="Z447" s="411"/>
      <c r="AA447" s="412"/>
      <c r="AB447" s="412"/>
      <c r="AC447" s="412"/>
      <c r="AD447" s="412"/>
      <c r="AE447" s="412"/>
      <c r="AF447" s="412"/>
      <c r="AG447" s="412"/>
      <c r="AH447" s="412"/>
      <c r="AI447" s="412"/>
      <c r="AJ447" s="412"/>
      <c r="AK447" s="413"/>
      <c r="AL447" s="411"/>
      <c r="AM447" s="412"/>
      <c r="AN447" s="412"/>
      <c r="AO447" s="412"/>
      <c r="AP447" s="412"/>
      <c r="AQ447" s="412"/>
      <c r="AR447" s="412"/>
      <c r="AS447" s="412"/>
      <c r="AT447" s="412"/>
      <c r="AU447" s="412"/>
      <c r="AV447" s="412"/>
      <c r="AW447" s="413"/>
    </row>
    <row r="448" spans="1:49" s="9" customFormat="1" ht="21" customHeight="1" thickBot="1" x14ac:dyDescent="0.3">
      <c r="A448" s="398"/>
      <c r="B448" s="405" t="str">
        <f>IF(ISBLANK(B446),"",CONCATENATE($E$12,$F$12,".",$G$12,".","0",RIGHT($B$442,1),".",RIGHT(L448,1),$A$55,"-",A446))</f>
        <v>L061.24.01.f13-02</v>
      </c>
      <c r="C448" s="406"/>
      <c r="D448" s="407"/>
      <c r="E448" s="276">
        <v>1</v>
      </c>
      <c r="F448" s="277" t="s">
        <v>99</v>
      </c>
      <c r="G448" s="278">
        <v>0</v>
      </c>
      <c r="H448" s="279">
        <v>14</v>
      </c>
      <c r="I448" s="279">
        <v>0</v>
      </c>
      <c r="J448" s="280">
        <v>0</v>
      </c>
      <c r="K448" s="275"/>
      <c r="L448" s="277" t="s">
        <v>105</v>
      </c>
      <c r="M448" s="275"/>
      <c r="N448" s="405" t="str">
        <f>IF(ISBLANK(N446),"",CONCATENATE($E$12,$F$12,".",$G$12,".","0",RIGHT($N$442,1),".",RIGHT(X448,1),$A$55,"-",A446))</f>
        <v>L061.24.02.f13-02</v>
      </c>
      <c r="O448" s="406"/>
      <c r="P448" s="407"/>
      <c r="Q448" s="276">
        <v>2</v>
      </c>
      <c r="R448" s="277" t="s">
        <v>99</v>
      </c>
      <c r="S448" s="278">
        <v>0</v>
      </c>
      <c r="T448" s="279">
        <v>0</v>
      </c>
      <c r="U448" s="279">
        <v>28</v>
      </c>
      <c r="V448" s="280">
        <v>0</v>
      </c>
      <c r="W448" s="275"/>
      <c r="X448" s="277" t="s">
        <v>105</v>
      </c>
      <c r="Y448" s="275"/>
      <c r="Z448" s="405" t="str">
        <f>IF(ISBLANK(Z446),"",CONCATENATE($E$12,$F$12,".",$G$12,".","0",RIGHT($Z$442,1),".",RIGHT(AJ448,1),$A$55,"-",A446))</f>
        <v>L061.24.03.f13-02</v>
      </c>
      <c r="AA448" s="406"/>
      <c r="AB448" s="407"/>
      <c r="AC448" s="276">
        <v>2</v>
      </c>
      <c r="AD448" s="277" t="s">
        <v>99</v>
      </c>
      <c r="AE448" s="278">
        <v>14</v>
      </c>
      <c r="AF448" s="279">
        <v>14</v>
      </c>
      <c r="AG448" s="279">
        <v>0</v>
      </c>
      <c r="AH448" s="280">
        <v>0</v>
      </c>
      <c r="AI448" s="275"/>
      <c r="AJ448" s="277" t="s">
        <v>105</v>
      </c>
      <c r="AK448" s="275">
        <v>22</v>
      </c>
      <c r="AL448" s="405" t="str">
        <f>IF(ISBLANK(AL446),"",CONCATENATE($E$12,$F$12,".",$G$12,".","0",RIGHT($AL$442,1),".",RIGHT(AV448,1),$A$55,"-",A446))</f>
        <v>L061.24.04.f13-02</v>
      </c>
      <c r="AM448" s="406"/>
      <c r="AN448" s="407"/>
      <c r="AO448" s="276">
        <v>2</v>
      </c>
      <c r="AP448" s="277" t="s">
        <v>58</v>
      </c>
      <c r="AQ448" s="278">
        <v>28</v>
      </c>
      <c r="AR448" s="279">
        <v>28</v>
      </c>
      <c r="AS448" s="279">
        <v>0</v>
      </c>
      <c r="AT448" s="280">
        <v>0</v>
      </c>
      <c r="AU448" s="275"/>
      <c r="AV448" s="277" t="s">
        <v>105</v>
      </c>
      <c r="AW448" s="275"/>
    </row>
    <row r="449" spans="1:49" s="9" customFormat="1" ht="21" customHeight="1" thickTop="1" x14ac:dyDescent="0.25">
      <c r="A449" s="396" t="s">
        <v>208</v>
      </c>
      <c r="B449" s="399" t="s">
        <v>476</v>
      </c>
      <c r="C449" s="400"/>
      <c r="D449" s="400"/>
      <c r="E449" s="400"/>
      <c r="F449" s="400"/>
      <c r="G449" s="400"/>
      <c r="H449" s="400"/>
      <c r="I449" s="400"/>
      <c r="J449" s="400"/>
      <c r="K449" s="400"/>
      <c r="L449" s="400"/>
      <c r="M449" s="401"/>
      <c r="N449" s="408" t="s">
        <v>452</v>
      </c>
      <c r="O449" s="409"/>
      <c r="P449" s="409"/>
      <c r="Q449" s="409"/>
      <c r="R449" s="409"/>
      <c r="S449" s="409"/>
      <c r="T449" s="409"/>
      <c r="U449" s="409"/>
      <c r="V449" s="409"/>
      <c r="W449" s="409"/>
      <c r="X449" s="409"/>
      <c r="Y449" s="410"/>
      <c r="Z449" s="399"/>
      <c r="AA449" s="400"/>
      <c r="AB449" s="400"/>
      <c r="AC449" s="400"/>
      <c r="AD449" s="400"/>
      <c r="AE449" s="400"/>
      <c r="AF449" s="400"/>
      <c r="AG449" s="400"/>
      <c r="AH449" s="400"/>
      <c r="AI449" s="400"/>
      <c r="AJ449" s="400"/>
      <c r="AK449" s="401"/>
      <c r="AL449" s="408" t="s">
        <v>264</v>
      </c>
      <c r="AM449" s="409"/>
      <c r="AN449" s="409"/>
      <c r="AO449" s="409"/>
      <c r="AP449" s="409"/>
      <c r="AQ449" s="409"/>
      <c r="AR449" s="409"/>
      <c r="AS449" s="409"/>
      <c r="AT449" s="409"/>
      <c r="AU449" s="409"/>
      <c r="AV449" s="409"/>
      <c r="AW449" s="410"/>
    </row>
    <row r="450" spans="1:49" s="9" customFormat="1" ht="21" customHeight="1" x14ac:dyDescent="0.25">
      <c r="A450" s="397"/>
      <c r="B450" s="402"/>
      <c r="C450" s="403"/>
      <c r="D450" s="403"/>
      <c r="E450" s="403"/>
      <c r="F450" s="403"/>
      <c r="G450" s="403"/>
      <c r="H450" s="403"/>
      <c r="I450" s="403"/>
      <c r="J450" s="403"/>
      <c r="K450" s="403"/>
      <c r="L450" s="403"/>
      <c r="M450" s="404"/>
      <c r="N450" s="411"/>
      <c r="O450" s="412"/>
      <c r="P450" s="412"/>
      <c r="Q450" s="412"/>
      <c r="R450" s="412"/>
      <c r="S450" s="412"/>
      <c r="T450" s="412"/>
      <c r="U450" s="412"/>
      <c r="V450" s="412"/>
      <c r="W450" s="412"/>
      <c r="X450" s="412"/>
      <c r="Y450" s="413"/>
      <c r="Z450" s="402"/>
      <c r="AA450" s="403"/>
      <c r="AB450" s="403"/>
      <c r="AC450" s="403"/>
      <c r="AD450" s="403"/>
      <c r="AE450" s="403"/>
      <c r="AF450" s="403"/>
      <c r="AG450" s="403"/>
      <c r="AH450" s="403"/>
      <c r="AI450" s="403"/>
      <c r="AJ450" s="403"/>
      <c r="AK450" s="404"/>
      <c r="AL450" s="411"/>
      <c r="AM450" s="412"/>
      <c r="AN450" s="412"/>
      <c r="AO450" s="412"/>
      <c r="AP450" s="412"/>
      <c r="AQ450" s="412"/>
      <c r="AR450" s="412"/>
      <c r="AS450" s="412"/>
      <c r="AT450" s="412"/>
      <c r="AU450" s="412"/>
      <c r="AV450" s="412"/>
      <c r="AW450" s="413"/>
    </row>
    <row r="451" spans="1:49" s="9" customFormat="1" ht="21" customHeight="1" thickBot="1" x14ac:dyDescent="0.3">
      <c r="A451" s="398"/>
      <c r="B451" s="405" t="str">
        <f>IF(ISBLANK(B449),"",CONCATENATE($E$12,$F$12,".",$G$12,".","0",RIGHT($B$442,1),".",RIGHT(L451,1),$A$55,"-",A449))</f>
        <v>L061.24.01.f13-03</v>
      </c>
      <c r="C451" s="406"/>
      <c r="D451" s="407"/>
      <c r="E451" s="276"/>
      <c r="F451" s="277"/>
      <c r="G451" s="278"/>
      <c r="H451" s="279"/>
      <c r="I451" s="279"/>
      <c r="J451" s="280"/>
      <c r="K451" s="275"/>
      <c r="L451" s="277" t="s">
        <v>105</v>
      </c>
      <c r="M451" s="275"/>
      <c r="N451" s="405" t="str">
        <f>IF(ISBLANK(N449),"",CONCATENATE($E$12,$F$12,".",$G$12,".","0",RIGHT($N$442,1),".",RIGHT(X451,1),$A$55,"-",A449))</f>
        <v>L061.24.02.f13-03</v>
      </c>
      <c r="O451" s="406"/>
      <c r="P451" s="407"/>
      <c r="Q451" s="276">
        <v>2</v>
      </c>
      <c r="R451" s="277" t="s">
        <v>58</v>
      </c>
      <c r="S451" s="278">
        <v>14</v>
      </c>
      <c r="T451" s="279">
        <v>0</v>
      </c>
      <c r="U451" s="279">
        <v>14</v>
      </c>
      <c r="V451" s="280">
        <v>0</v>
      </c>
      <c r="W451" s="275"/>
      <c r="X451" s="277" t="s">
        <v>105</v>
      </c>
      <c r="Y451" s="275">
        <v>22</v>
      </c>
      <c r="Z451" s="405" t="str">
        <f>IF(ISBLANK(Z449),"",CONCATENATE($E$12,$F$12,".",$G$12,".","0",RIGHT($Z$442,1),".",RIGHT(AJ451,1),$A$55,"-",A449))</f>
        <v/>
      </c>
      <c r="AA451" s="406"/>
      <c r="AB451" s="407"/>
      <c r="AC451" s="276"/>
      <c r="AD451" s="277"/>
      <c r="AE451" s="278"/>
      <c r="AF451" s="279"/>
      <c r="AG451" s="279"/>
      <c r="AH451" s="280"/>
      <c r="AI451" s="275"/>
      <c r="AJ451" s="277"/>
      <c r="AK451" s="275"/>
      <c r="AL451" s="405" t="str">
        <f>IF(ISBLANK(AL449),"",CONCATENATE($E$12,$F$12,".",$G$12,".","0",RIGHT($AL$442,1),".",RIGHT(AV451,1),$A$55,"-",A449))</f>
        <v>L061.24.04.f13-03</v>
      </c>
      <c r="AM451" s="406"/>
      <c r="AN451" s="407"/>
      <c r="AO451" s="276">
        <v>2</v>
      </c>
      <c r="AP451" s="277" t="s">
        <v>99</v>
      </c>
      <c r="AQ451" s="278">
        <v>0</v>
      </c>
      <c r="AR451" s="279">
        <v>0</v>
      </c>
      <c r="AS451" s="279">
        <v>28</v>
      </c>
      <c r="AT451" s="280">
        <v>0</v>
      </c>
      <c r="AU451" s="275"/>
      <c r="AV451" s="277" t="s">
        <v>105</v>
      </c>
      <c r="AW451" s="275"/>
    </row>
    <row r="452" spans="1:49" s="9" customFormat="1" ht="21" customHeight="1" thickTop="1" x14ac:dyDescent="0.25">
      <c r="A452" s="396" t="s">
        <v>209</v>
      </c>
      <c r="B452" s="399" t="s">
        <v>476</v>
      </c>
      <c r="C452" s="400"/>
      <c r="D452" s="400"/>
      <c r="E452" s="400"/>
      <c r="F452" s="400"/>
      <c r="G452" s="400"/>
      <c r="H452" s="400"/>
      <c r="I452" s="400"/>
      <c r="J452" s="400"/>
      <c r="K452" s="400"/>
      <c r="L452" s="400"/>
      <c r="M452" s="401"/>
      <c r="N452" s="408" t="s">
        <v>464</v>
      </c>
      <c r="O452" s="409"/>
      <c r="P452" s="409"/>
      <c r="Q452" s="409"/>
      <c r="R452" s="409"/>
      <c r="S452" s="409"/>
      <c r="T452" s="409"/>
      <c r="U452" s="409"/>
      <c r="V452" s="409"/>
      <c r="W452" s="409"/>
      <c r="X452" s="409"/>
      <c r="Y452" s="410"/>
      <c r="Z452" s="408" t="s">
        <v>266</v>
      </c>
      <c r="AA452" s="409"/>
      <c r="AB452" s="409"/>
      <c r="AC452" s="409"/>
      <c r="AD452" s="409"/>
      <c r="AE452" s="409"/>
      <c r="AF452" s="409"/>
      <c r="AG452" s="409"/>
      <c r="AH452" s="409"/>
      <c r="AI452" s="409"/>
      <c r="AJ452" s="409"/>
      <c r="AK452" s="410"/>
      <c r="AL452" s="408" t="s">
        <v>267</v>
      </c>
      <c r="AM452" s="409"/>
      <c r="AN452" s="409"/>
      <c r="AO452" s="409"/>
      <c r="AP452" s="409"/>
      <c r="AQ452" s="409"/>
      <c r="AR452" s="409"/>
      <c r="AS452" s="409"/>
      <c r="AT452" s="409"/>
      <c r="AU452" s="409"/>
      <c r="AV452" s="409"/>
      <c r="AW452" s="410"/>
    </row>
    <row r="453" spans="1:49" s="9" customFormat="1" ht="21" customHeight="1" x14ac:dyDescent="0.25">
      <c r="A453" s="397"/>
      <c r="B453" s="402"/>
      <c r="C453" s="403"/>
      <c r="D453" s="403"/>
      <c r="E453" s="403"/>
      <c r="F453" s="403"/>
      <c r="G453" s="403"/>
      <c r="H453" s="403"/>
      <c r="I453" s="403"/>
      <c r="J453" s="403"/>
      <c r="K453" s="403"/>
      <c r="L453" s="403"/>
      <c r="M453" s="404"/>
      <c r="N453" s="411"/>
      <c r="O453" s="412"/>
      <c r="P453" s="412"/>
      <c r="Q453" s="412"/>
      <c r="R453" s="412"/>
      <c r="S453" s="412"/>
      <c r="T453" s="412"/>
      <c r="U453" s="412"/>
      <c r="V453" s="412"/>
      <c r="W453" s="412"/>
      <c r="X453" s="412"/>
      <c r="Y453" s="413"/>
      <c r="Z453" s="411"/>
      <c r="AA453" s="412"/>
      <c r="AB453" s="412"/>
      <c r="AC453" s="412"/>
      <c r="AD453" s="412"/>
      <c r="AE453" s="412"/>
      <c r="AF453" s="412"/>
      <c r="AG453" s="412"/>
      <c r="AH453" s="412"/>
      <c r="AI453" s="412"/>
      <c r="AJ453" s="412"/>
      <c r="AK453" s="413"/>
      <c r="AL453" s="411"/>
      <c r="AM453" s="412"/>
      <c r="AN453" s="412"/>
      <c r="AO453" s="412"/>
      <c r="AP453" s="412"/>
      <c r="AQ453" s="412"/>
      <c r="AR453" s="412"/>
      <c r="AS453" s="412"/>
      <c r="AT453" s="412"/>
      <c r="AU453" s="412"/>
      <c r="AV453" s="412"/>
      <c r="AW453" s="413"/>
    </row>
    <row r="454" spans="1:49" s="9" customFormat="1" ht="21" customHeight="1" thickBot="1" x14ac:dyDescent="0.3">
      <c r="A454" s="398"/>
      <c r="B454" s="405" t="str">
        <f>IF(ISBLANK(B452),"",CONCATENATE($E$12,$F$12,".",$G$12,".","0",RIGHT($B$442,1),".",RIGHT(L454,1),$A$55,"-",A452))</f>
        <v>L061.24.01.f13-04</v>
      </c>
      <c r="C454" s="406"/>
      <c r="D454" s="407"/>
      <c r="E454" s="315"/>
      <c r="F454" s="316"/>
      <c r="G454" s="317"/>
      <c r="H454" s="318"/>
      <c r="I454" s="318"/>
      <c r="J454" s="319"/>
      <c r="K454" s="320"/>
      <c r="L454" s="320" t="s">
        <v>105</v>
      </c>
      <c r="M454" s="320"/>
      <c r="N454" s="405" t="str">
        <f>IF(ISBLANK(N452),"",CONCATENATE($E$12,$F$12,".",$G$12,".","0",RIGHT($N$442,1),".",RIGHT(X454,1),$A$55,"-",A452))</f>
        <v>L061.24.02.f13-04</v>
      </c>
      <c r="O454" s="406"/>
      <c r="P454" s="407"/>
      <c r="Q454" s="276">
        <v>1</v>
      </c>
      <c r="R454" s="277" t="s">
        <v>99</v>
      </c>
      <c r="S454" s="278">
        <v>0</v>
      </c>
      <c r="T454" s="279">
        <v>14</v>
      </c>
      <c r="U454" s="279">
        <v>0</v>
      </c>
      <c r="V454" s="280">
        <v>0</v>
      </c>
      <c r="W454" s="275"/>
      <c r="X454" s="277" t="s">
        <v>105</v>
      </c>
      <c r="Y454" s="275"/>
      <c r="Z454" s="405" t="str">
        <f>IF(ISBLANK(Z452),"",CONCATENATE($E$12,$F$12,".",$G$12,".","0",RIGHT($Z$442,1),".",RIGHT(AJ454,1),$A$55,"-",A452))</f>
        <v>L061.24.03.C13-04</v>
      </c>
      <c r="AA454" s="406"/>
      <c r="AB454" s="407"/>
      <c r="AC454" s="276">
        <v>2</v>
      </c>
      <c r="AD454" s="277" t="s">
        <v>65</v>
      </c>
      <c r="AE454" s="278">
        <v>0</v>
      </c>
      <c r="AF454" s="279">
        <v>28</v>
      </c>
      <c r="AG454" s="279">
        <v>0</v>
      </c>
      <c r="AH454" s="280">
        <v>0</v>
      </c>
      <c r="AI454" s="275"/>
      <c r="AJ454" s="277" t="s">
        <v>85</v>
      </c>
      <c r="AK454" s="275">
        <v>22</v>
      </c>
      <c r="AL454" s="405" t="str">
        <f>IF(ISBLANK(AL452),"",CONCATENATE($E$12,$F$12,".",$G$12,".","0",RIGHT($AL$442,1),".",RIGHT(AV454,1),$A$55,"-",A452))</f>
        <v>L061.24.04.C13-04</v>
      </c>
      <c r="AM454" s="406"/>
      <c r="AN454" s="407"/>
      <c r="AO454" s="276">
        <v>2</v>
      </c>
      <c r="AP454" s="277" t="s">
        <v>65</v>
      </c>
      <c r="AQ454" s="278">
        <v>0</v>
      </c>
      <c r="AR454" s="279">
        <v>28</v>
      </c>
      <c r="AS454" s="279">
        <v>0</v>
      </c>
      <c r="AT454" s="280">
        <v>0</v>
      </c>
      <c r="AU454" s="275"/>
      <c r="AV454" s="277" t="s">
        <v>85</v>
      </c>
      <c r="AW454" s="275">
        <v>22</v>
      </c>
    </row>
    <row r="455" spans="1:49" s="9" customFormat="1" ht="21" customHeight="1" thickTop="1" x14ac:dyDescent="0.25">
      <c r="A455" s="396" t="s">
        <v>210</v>
      </c>
      <c r="B455" s="399" t="s">
        <v>475</v>
      </c>
      <c r="C455" s="400"/>
      <c r="D455" s="400"/>
      <c r="E455" s="400"/>
      <c r="F455" s="400"/>
      <c r="G455" s="400"/>
      <c r="H455" s="400"/>
      <c r="I455" s="400"/>
      <c r="J455" s="400"/>
      <c r="K455" s="400"/>
      <c r="L455" s="400"/>
      <c r="M455" s="401"/>
      <c r="N455" s="408" t="s">
        <v>464</v>
      </c>
      <c r="O455" s="409"/>
      <c r="P455" s="409"/>
      <c r="Q455" s="409"/>
      <c r="R455" s="409"/>
      <c r="S455" s="409"/>
      <c r="T455" s="409"/>
      <c r="U455" s="409"/>
      <c r="V455" s="409"/>
      <c r="W455" s="409"/>
      <c r="X455" s="409"/>
      <c r="Y455" s="410"/>
      <c r="Z455" s="408" t="s">
        <v>266</v>
      </c>
      <c r="AA455" s="409"/>
      <c r="AB455" s="409"/>
      <c r="AC455" s="409"/>
      <c r="AD455" s="409"/>
      <c r="AE455" s="409"/>
      <c r="AF455" s="409"/>
      <c r="AG455" s="409"/>
      <c r="AH455" s="409"/>
      <c r="AI455" s="409"/>
      <c r="AJ455" s="409"/>
      <c r="AK455" s="410"/>
      <c r="AL455" s="408" t="s">
        <v>267</v>
      </c>
      <c r="AM455" s="409"/>
      <c r="AN455" s="409"/>
      <c r="AO455" s="409"/>
      <c r="AP455" s="409"/>
      <c r="AQ455" s="409"/>
      <c r="AR455" s="409"/>
      <c r="AS455" s="409"/>
      <c r="AT455" s="409"/>
      <c r="AU455" s="409"/>
      <c r="AV455" s="409"/>
      <c r="AW455" s="410"/>
    </row>
    <row r="456" spans="1:49" s="9" customFormat="1" ht="21" customHeight="1" x14ac:dyDescent="0.25">
      <c r="A456" s="397"/>
      <c r="B456" s="402"/>
      <c r="C456" s="403"/>
      <c r="D456" s="403"/>
      <c r="E456" s="403"/>
      <c r="F456" s="403"/>
      <c r="G456" s="403"/>
      <c r="H456" s="403"/>
      <c r="I456" s="403"/>
      <c r="J456" s="403"/>
      <c r="K456" s="403"/>
      <c r="L456" s="403"/>
      <c r="M456" s="404"/>
      <c r="N456" s="411"/>
      <c r="O456" s="412"/>
      <c r="P456" s="412"/>
      <c r="Q456" s="412"/>
      <c r="R456" s="412"/>
      <c r="S456" s="412"/>
      <c r="T456" s="412"/>
      <c r="U456" s="412"/>
      <c r="V456" s="412"/>
      <c r="W456" s="412"/>
      <c r="X456" s="412"/>
      <c r="Y456" s="413"/>
      <c r="Z456" s="411"/>
      <c r="AA456" s="412"/>
      <c r="AB456" s="412"/>
      <c r="AC456" s="412"/>
      <c r="AD456" s="412"/>
      <c r="AE456" s="412"/>
      <c r="AF456" s="412"/>
      <c r="AG456" s="412"/>
      <c r="AH456" s="412"/>
      <c r="AI456" s="412"/>
      <c r="AJ456" s="412"/>
      <c r="AK456" s="413"/>
      <c r="AL456" s="411"/>
      <c r="AM456" s="412"/>
      <c r="AN456" s="412"/>
      <c r="AO456" s="412"/>
      <c r="AP456" s="412"/>
      <c r="AQ456" s="412"/>
      <c r="AR456" s="412"/>
      <c r="AS456" s="412"/>
      <c r="AT456" s="412"/>
      <c r="AU456" s="412"/>
      <c r="AV456" s="412"/>
      <c r="AW456" s="413"/>
    </row>
    <row r="457" spans="1:49" s="9" customFormat="1" ht="21" customHeight="1" thickBot="1" x14ac:dyDescent="0.3">
      <c r="A457" s="398"/>
      <c r="B457" s="405" t="str">
        <f>IF(ISBLANK(B455),"",CONCATENATE($E$12,$F$12,".",$G$12,".","0",RIGHT($B$442,1),".",RIGHT(L457,1),$A$55,"-",A455))</f>
        <v>L061.24.01.f13-05</v>
      </c>
      <c r="C457" s="406"/>
      <c r="D457" s="407"/>
      <c r="E457" s="315"/>
      <c r="F457" s="316"/>
      <c r="G457" s="317"/>
      <c r="H457" s="318"/>
      <c r="I457" s="318"/>
      <c r="J457" s="319"/>
      <c r="K457" s="320"/>
      <c r="L457" s="320" t="s">
        <v>105</v>
      </c>
      <c r="M457" s="320"/>
      <c r="N457" s="405" t="str">
        <f>IF(ISBLANK(N455),"",CONCATENATE($E$12,$F$12,".",$G$12,".","0",RIGHT($N$442,1),".",RIGHT(X457,1),$A$55,"-",A455))</f>
        <v>L061.24.02.f13-05</v>
      </c>
      <c r="O457" s="406"/>
      <c r="P457" s="407"/>
      <c r="Q457" s="276">
        <v>1</v>
      </c>
      <c r="R457" s="277" t="s">
        <v>65</v>
      </c>
      <c r="S457" s="278">
        <v>0</v>
      </c>
      <c r="T457" s="279">
        <v>14</v>
      </c>
      <c r="U457" s="279">
        <v>0</v>
      </c>
      <c r="V457" s="280">
        <v>0</v>
      </c>
      <c r="W457" s="275"/>
      <c r="X457" s="277" t="s">
        <v>105</v>
      </c>
      <c r="Y457" s="275"/>
      <c r="Z457" s="405" t="str">
        <f>IF(ISBLANK(Z455),"",CONCATENATE($E$12,$F$12,".",$G$12,".","0",RIGHT($Z$442,1),".",RIGHT(AJ457,1),$A$55,"-",A455))</f>
        <v>L061.24.03.C13-05</v>
      </c>
      <c r="AA457" s="406"/>
      <c r="AB457" s="407"/>
      <c r="AC457" s="276">
        <v>2</v>
      </c>
      <c r="AD457" s="277" t="s">
        <v>58</v>
      </c>
      <c r="AE457" s="278">
        <v>0</v>
      </c>
      <c r="AF457" s="279">
        <v>28</v>
      </c>
      <c r="AG457" s="279">
        <v>0</v>
      </c>
      <c r="AH457" s="280">
        <v>0</v>
      </c>
      <c r="AI457" s="275"/>
      <c r="AJ457" s="277" t="s">
        <v>85</v>
      </c>
      <c r="AK457" s="275">
        <v>22</v>
      </c>
      <c r="AL457" s="405" t="str">
        <f>IF(ISBLANK(AL455),"",CONCATENATE($E$12,$F$12,".",$G$12,".","0",RIGHT($AL$442,1),".",RIGHT(AV457,1),$A$55,"-",A455))</f>
        <v>L061.24.04.C13-05</v>
      </c>
      <c r="AM457" s="406"/>
      <c r="AN457" s="407"/>
      <c r="AO457" s="276">
        <v>2</v>
      </c>
      <c r="AP457" s="277" t="s">
        <v>58</v>
      </c>
      <c r="AQ457" s="278">
        <v>0</v>
      </c>
      <c r="AR457" s="279">
        <v>28</v>
      </c>
      <c r="AS457" s="279">
        <v>0</v>
      </c>
      <c r="AT457" s="280">
        <v>0</v>
      </c>
      <c r="AU457" s="275"/>
      <c r="AV457" s="277" t="s">
        <v>85</v>
      </c>
      <c r="AW457" s="275">
        <v>22</v>
      </c>
    </row>
    <row r="458" spans="1:49" s="12" customFormat="1" ht="21" customHeight="1" thickTop="1" x14ac:dyDescent="0.2">
      <c r="A458" s="432" t="s">
        <v>106</v>
      </c>
      <c r="B458" s="434" t="s">
        <v>109</v>
      </c>
      <c r="C458" s="435"/>
      <c r="D458" s="51"/>
      <c r="E458" s="436">
        <f>SUM(G445:J445,G448:J448,G451:J451,G454:J454,G457:J457)</f>
        <v>70</v>
      </c>
      <c r="F458" s="437"/>
      <c r="G458" s="441" t="s">
        <v>108</v>
      </c>
      <c r="H458" s="436"/>
      <c r="I458" s="436"/>
      <c r="J458" s="437"/>
      <c r="K458" s="441">
        <f>SUM(M445,M448,M451,M454,M457)</f>
        <v>0</v>
      </c>
      <c r="L458" s="436"/>
      <c r="M458" s="437"/>
      <c r="N458" s="434" t="s">
        <v>109</v>
      </c>
      <c r="O458" s="435"/>
      <c r="P458" s="51"/>
      <c r="Q458" s="436">
        <f>SUM(S445:V445,S448:V448,S451:V451,S454:V454,S457:V457)</f>
        <v>140</v>
      </c>
      <c r="R458" s="437"/>
      <c r="S458" s="441" t="s">
        <v>108</v>
      </c>
      <c r="T458" s="436"/>
      <c r="U458" s="436"/>
      <c r="V458" s="437"/>
      <c r="W458" s="441">
        <f>SUM(Y445,Y448,Y451,Y454,Y457)</f>
        <v>22</v>
      </c>
      <c r="X458" s="436"/>
      <c r="Y458" s="437"/>
      <c r="Z458" s="434" t="s">
        <v>109</v>
      </c>
      <c r="AA458" s="435"/>
      <c r="AB458" s="51"/>
      <c r="AC458" s="436">
        <f>SUM(AE445:AH445,AE448:AH448,AE451:AH451,AE454:AH454,AE457:AH457)</f>
        <v>140</v>
      </c>
      <c r="AD458" s="437"/>
      <c r="AE458" s="441" t="s">
        <v>108</v>
      </c>
      <c r="AF458" s="436"/>
      <c r="AG458" s="436"/>
      <c r="AH458" s="437"/>
      <c r="AI458" s="441">
        <f>SUM(AK445,AK448,AK451,AK454,AK457)</f>
        <v>66</v>
      </c>
      <c r="AJ458" s="436"/>
      <c r="AK458" s="437"/>
      <c r="AL458" s="434" t="s">
        <v>109</v>
      </c>
      <c r="AM458" s="435"/>
      <c r="AN458" s="51"/>
      <c r="AO458" s="436">
        <f>SUM(AQ445:AT445,AQ448:AT448,AQ451:AT451,AQ454:AT454,AQ457:AT457)</f>
        <v>196</v>
      </c>
      <c r="AP458" s="437"/>
      <c r="AQ458" s="441" t="s">
        <v>108</v>
      </c>
      <c r="AR458" s="436"/>
      <c r="AS458" s="436"/>
      <c r="AT458" s="437"/>
      <c r="AU458" s="441">
        <f>SUM(AW445,AW448,AW451,AW454,AW457)</f>
        <v>44</v>
      </c>
      <c r="AV458" s="436"/>
      <c r="AW458" s="437"/>
    </row>
    <row r="459" spans="1:49" s="12" customFormat="1" ht="21" customHeight="1" thickBot="1" x14ac:dyDescent="0.25">
      <c r="A459" s="433"/>
      <c r="B459" s="427" t="s">
        <v>110</v>
      </c>
      <c r="C459" s="428"/>
      <c r="D459" s="53"/>
      <c r="E459" s="469">
        <f>SUM(E445,E448,E451,E454,E457)</f>
        <v>6</v>
      </c>
      <c r="F459" s="470"/>
      <c r="G459" s="427" t="s">
        <v>111</v>
      </c>
      <c r="H459" s="428"/>
      <c r="I459" s="428"/>
      <c r="J459" s="429"/>
      <c r="K459" s="427" t="str">
        <f>BD556</f>
        <v>1E,0V,1C</v>
      </c>
      <c r="L459" s="428"/>
      <c r="M459" s="429"/>
      <c r="N459" s="427" t="s">
        <v>110</v>
      </c>
      <c r="O459" s="428"/>
      <c r="P459" s="53"/>
      <c r="Q459" s="469">
        <f>SUM(Q445,Q448,Q451,Q454,Q457)</f>
        <v>11</v>
      </c>
      <c r="R459" s="470"/>
      <c r="S459" s="427" t="s">
        <v>111</v>
      </c>
      <c r="T459" s="428"/>
      <c r="U459" s="428"/>
      <c r="V459" s="429"/>
      <c r="W459" s="427" t="str">
        <f>BD557</f>
        <v>2E,0V,2C</v>
      </c>
      <c r="X459" s="428"/>
      <c r="Y459" s="429"/>
      <c r="Z459" s="427" t="s">
        <v>110</v>
      </c>
      <c r="AA459" s="428"/>
      <c r="AB459" s="53"/>
      <c r="AC459" s="469">
        <f>SUM(AC445,AC448,AC451,AC454,AC457)</f>
        <v>11</v>
      </c>
      <c r="AD459" s="470"/>
      <c r="AE459" s="427" t="s">
        <v>111</v>
      </c>
      <c r="AF459" s="428"/>
      <c r="AG459" s="428"/>
      <c r="AH459" s="429"/>
      <c r="AI459" s="427" t="str">
        <f>BD558</f>
        <v>2E,0V,1C</v>
      </c>
      <c r="AJ459" s="428"/>
      <c r="AK459" s="429"/>
      <c r="AL459" s="427" t="s">
        <v>110</v>
      </c>
      <c r="AM459" s="428"/>
      <c r="AN459" s="53"/>
      <c r="AO459" s="469">
        <f>SUM(AO445,AO448,AO451,AO454,AO457)</f>
        <v>10</v>
      </c>
      <c r="AP459" s="470"/>
      <c r="AQ459" s="427" t="s">
        <v>111</v>
      </c>
      <c r="AR459" s="428"/>
      <c r="AS459" s="428"/>
      <c r="AT459" s="429"/>
      <c r="AU459" s="427" t="str">
        <f>BD559</f>
        <v>3E,0V,1C</v>
      </c>
      <c r="AV459" s="428"/>
      <c r="AW459" s="429"/>
    </row>
    <row r="460" spans="1:49" s="12" customFormat="1" ht="21" customHeight="1" thickTop="1" x14ac:dyDescent="0.2">
      <c r="A460" s="432" t="s">
        <v>112</v>
      </c>
      <c r="B460" s="434" t="s">
        <v>109</v>
      </c>
      <c r="C460" s="435"/>
      <c r="D460" s="55"/>
      <c r="E460" s="444">
        <f>SUM(G461:J461)</f>
        <v>5</v>
      </c>
      <c r="F460" s="445"/>
      <c r="G460" s="56"/>
      <c r="H460" s="52"/>
      <c r="I460" s="52"/>
      <c r="J460" s="52"/>
      <c r="K460" s="52"/>
      <c r="L460" s="52"/>
      <c r="M460" s="61"/>
      <c r="N460" s="434" t="s">
        <v>109</v>
      </c>
      <c r="O460" s="435"/>
      <c r="P460" s="55"/>
      <c r="Q460" s="444">
        <f>SUM(S461:V461)</f>
        <v>10</v>
      </c>
      <c r="R460" s="445"/>
      <c r="S460" s="56"/>
      <c r="T460" s="52"/>
      <c r="U460" s="52"/>
      <c r="V460" s="52"/>
      <c r="W460" s="52"/>
      <c r="X460" s="52"/>
      <c r="Y460" s="61"/>
      <c r="Z460" s="434" t="s">
        <v>109</v>
      </c>
      <c r="AA460" s="435"/>
      <c r="AB460" s="55"/>
      <c r="AC460" s="444">
        <f>SUM(AE461:AH461)</f>
        <v>10</v>
      </c>
      <c r="AD460" s="445"/>
      <c r="AE460" s="56"/>
      <c r="AF460" s="52"/>
      <c r="AG460" s="52"/>
      <c r="AH460" s="52"/>
      <c r="AI460" s="52"/>
      <c r="AJ460" s="52"/>
      <c r="AK460" s="61"/>
      <c r="AL460" s="434" t="s">
        <v>109</v>
      </c>
      <c r="AM460" s="435"/>
      <c r="AN460" s="55"/>
      <c r="AO460" s="444">
        <f>SUM(AQ461:AT461)</f>
        <v>14</v>
      </c>
      <c r="AP460" s="445"/>
      <c r="AQ460" s="56"/>
      <c r="AR460" s="52"/>
      <c r="AS460" s="52"/>
      <c r="AT460" s="52"/>
      <c r="AU460" s="52"/>
      <c r="AV460" s="52"/>
      <c r="AW460" s="61"/>
    </row>
    <row r="461" spans="1:49" s="12" customFormat="1" ht="21" customHeight="1" thickBot="1" x14ac:dyDescent="0.25">
      <c r="A461" s="433"/>
      <c r="B461" s="427" t="s">
        <v>113</v>
      </c>
      <c r="C461" s="428"/>
      <c r="D461" s="53"/>
      <c r="E461" s="53"/>
      <c r="F461" s="122"/>
      <c r="G461" s="178">
        <f>(G445+G448+G451+G454+G457)/14</f>
        <v>2</v>
      </c>
      <c r="H461" s="178">
        <f>(H445+H448+H451+H454+H457)/14</f>
        <v>3</v>
      </c>
      <c r="I461" s="178">
        <f>(I445+I448+I451+I454+I457)/14</f>
        <v>0</v>
      </c>
      <c r="J461" s="178">
        <f>(J445+J448+J451+J454+J457)/14</f>
        <v>0</v>
      </c>
      <c r="K461" s="237"/>
      <c r="L461" s="446" t="s">
        <v>114</v>
      </c>
      <c r="M461" s="429"/>
      <c r="N461" s="427" t="s">
        <v>113</v>
      </c>
      <c r="O461" s="428"/>
      <c r="P461" s="53"/>
      <c r="Q461" s="53"/>
      <c r="R461" s="122"/>
      <c r="S461" s="178">
        <f>(S445+S448+S451+S454+S457)/14</f>
        <v>3</v>
      </c>
      <c r="T461" s="178">
        <f>(T445+T448+T451+T454+T457)/14</f>
        <v>4</v>
      </c>
      <c r="U461" s="178">
        <f>(U445+U448+U451+U454+U457)/14</f>
        <v>3</v>
      </c>
      <c r="V461" s="178">
        <f>(V445+V448+V451+V454+V457)/14</f>
        <v>0</v>
      </c>
      <c r="W461" s="237"/>
      <c r="X461" s="446" t="s">
        <v>114</v>
      </c>
      <c r="Y461" s="429"/>
      <c r="Z461" s="427" t="s">
        <v>113</v>
      </c>
      <c r="AA461" s="428"/>
      <c r="AB461" s="53"/>
      <c r="AC461" s="53"/>
      <c r="AD461" s="122"/>
      <c r="AE461" s="178">
        <f>(AE445+AE448+AE451+AE454+AE457)/14</f>
        <v>3</v>
      </c>
      <c r="AF461" s="178">
        <f>(AF445+AF448+AF451+AF454+AF457)/14</f>
        <v>7</v>
      </c>
      <c r="AG461" s="178">
        <f>(AG445+AG448+AG451+AG454+AG457)/14</f>
        <v>0</v>
      </c>
      <c r="AH461" s="178">
        <f>(AH445+AH448+AH451+AH454+AH457)/14</f>
        <v>0</v>
      </c>
      <c r="AI461" s="237"/>
      <c r="AJ461" s="446" t="s">
        <v>114</v>
      </c>
      <c r="AK461" s="429"/>
      <c r="AL461" s="427" t="s">
        <v>113</v>
      </c>
      <c r="AM461" s="428"/>
      <c r="AN461" s="53"/>
      <c r="AO461" s="53"/>
      <c r="AP461" s="122"/>
      <c r="AQ461" s="178">
        <f>(AQ445+AQ448+AQ451+AQ454+AQ457)/14</f>
        <v>4</v>
      </c>
      <c r="AR461" s="178">
        <f>(AR445+AR448+AR451+AR454+AR457)/14</f>
        <v>8</v>
      </c>
      <c r="AS461" s="178">
        <f>(AS445+AS448+AS451+AS454+AS457)/14</f>
        <v>2</v>
      </c>
      <c r="AT461" s="178">
        <f>(AT445+AT448+AT451+AT454+AT457)/14</f>
        <v>0</v>
      </c>
      <c r="AU461" s="237"/>
      <c r="AV461" s="446" t="s">
        <v>114</v>
      </c>
      <c r="AW461" s="429"/>
    </row>
    <row r="462" spans="1:49" s="9" customFormat="1" ht="21" customHeight="1" thickTop="1" x14ac:dyDescent="0.25">
      <c r="A462" s="16"/>
      <c r="B462" s="16"/>
      <c r="C462" s="16"/>
      <c r="D462" s="16"/>
      <c r="E462" s="16"/>
      <c r="F462" s="16"/>
      <c r="G462" s="16"/>
      <c r="H462" s="16"/>
      <c r="I462" s="16"/>
      <c r="J462" s="16"/>
      <c r="K462" s="16"/>
      <c r="L462" s="17"/>
      <c r="M462" s="17"/>
      <c r="N462" s="16"/>
      <c r="O462" s="300"/>
      <c r="P462" s="16"/>
      <c r="Q462" s="16"/>
      <c r="R462" s="16"/>
      <c r="S462" s="16"/>
      <c r="T462" s="16"/>
      <c r="U462" s="16"/>
      <c r="V462" s="16"/>
      <c r="W462" s="16"/>
      <c r="X462" s="17"/>
      <c r="Y462" s="17"/>
      <c r="Z462" s="16"/>
      <c r="AA462" s="16"/>
      <c r="AB462" s="16"/>
      <c r="AC462" s="16"/>
      <c r="AD462" s="16"/>
      <c r="AE462" s="16"/>
      <c r="AF462" s="16"/>
      <c r="AG462" s="16"/>
      <c r="AH462" s="16"/>
      <c r="AI462" s="16"/>
      <c r="AJ462" s="17"/>
      <c r="AK462" s="17"/>
      <c r="AL462" s="16"/>
      <c r="AM462" s="16"/>
      <c r="AN462" s="16"/>
      <c r="AO462" s="16"/>
      <c r="AP462" s="16"/>
      <c r="AQ462" s="16"/>
      <c r="AR462" s="16"/>
      <c r="AS462" s="16"/>
      <c r="AT462" s="16"/>
      <c r="AU462" s="16"/>
      <c r="AV462" s="17"/>
      <c r="AW462" s="17"/>
    </row>
    <row r="463" spans="1:49" s="9" customFormat="1" ht="21" customHeight="1" x14ac:dyDescent="0.25">
      <c r="A463" s="415" t="s">
        <v>268</v>
      </c>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c r="AA463" s="415"/>
      <c r="AB463" s="415"/>
      <c r="AC463" s="415"/>
      <c r="AD463" s="415"/>
      <c r="AE463" s="415"/>
      <c r="AF463" s="415"/>
      <c r="AG463" s="415"/>
      <c r="AH463" s="415"/>
      <c r="AI463" s="415"/>
      <c r="AJ463" s="415"/>
      <c r="AK463" s="415"/>
      <c r="AL463" s="415"/>
      <c r="AM463" s="415"/>
      <c r="AN463" s="415"/>
      <c r="AO463" s="415"/>
      <c r="AP463" s="415"/>
      <c r="AQ463" s="415"/>
      <c r="AR463" s="415"/>
      <c r="AS463" s="415"/>
      <c r="AT463" s="415"/>
      <c r="AU463" s="415"/>
      <c r="AV463" s="415"/>
      <c r="AW463" s="415"/>
    </row>
    <row r="464" spans="1:49" s="47" customFormat="1" ht="21" customHeight="1" x14ac:dyDescent="0.25">
      <c r="A464" s="1"/>
      <c r="B464" s="59"/>
      <c r="D464" s="59"/>
      <c r="E464" s="59"/>
      <c r="F464" s="59"/>
      <c r="G464" s="59"/>
      <c r="H464" s="59"/>
      <c r="I464" s="59"/>
      <c r="J464" s="59"/>
      <c r="K464" s="59"/>
      <c r="L464" s="60"/>
      <c r="M464" s="60"/>
      <c r="N464" s="59"/>
      <c r="O464" s="291"/>
      <c r="P464" s="59"/>
      <c r="Q464" s="59"/>
      <c r="R464" s="59"/>
      <c r="S464" s="59"/>
      <c r="T464" s="59"/>
      <c r="U464" s="59"/>
      <c r="V464" s="59"/>
      <c r="W464" s="59"/>
      <c r="X464" s="60"/>
      <c r="Y464" s="60"/>
      <c r="Z464" s="59"/>
      <c r="AA464" s="59"/>
      <c r="AB464" s="59"/>
      <c r="AC464" s="59"/>
      <c r="AD464" s="59"/>
      <c r="AE464" s="59"/>
      <c r="AF464" s="59"/>
      <c r="AG464" s="59"/>
      <c r="AH464" s="59"/>
      <c r="AI464" s="59"/>
      <c r="AJ464" s="60"/>
      <c r="AK464" s="60"/>
      <c r="AL464" s="59"/>
      <c r="AM464" s="59"/>
      <c r="AN464" s="59"/>
      <c r="AP464" s="59"/>
      <c r="AR464" s="59"/>
      <c r="AS464" s="59"/>
      <c r="AT464" s="59"/>
      <c r="AU464" s="59"/>
      <c r="AV464" s="60"/>
      <c r="AW464" s="60"/>
    </row>
    <row r="465" spans="1:49" s="49" customFormat="1" ht="21" customHeight="1" x14ac:dyDescent="0.25">
      <c r="A465" s="452" t="s">
        <v>259</v>
      </c>
      <c r="B465" s="452"/>
      <c r="C465" s="452"/>
      <c r="D465" s="452"/>
      <c r="E465" s="452"/>
      <c r="F465" s="452"/>
      <c r="G465" s="452"/>
      <c r="H465" s="452"/>
      <c r="I465" s="452"/>
      <c r="J465" s="452"/>
      <c r="K465" s="452"/>
      <c r="L465" s="452"/>
      <c r="M465" s="452"/>
      <c r="N465" s="452"/>
      <c r="O465" s="452"/>
      <c r="P465" s="452"/>
      <c r="Q465" s="452"/>
      <c r="R465" s="452"/>
      <c r="S465" s="452"/>
      <c r="T465" s="452"/>
      <c r="U465" s="452"/>
      <c r="V465" s="452"/>
      <c r="W465" s="452"/>
      <c r="X465" s="452"/>
      <c r="Y465" s="452"/>
      <c r="Z465" s="452"/>
      <c r="AA465" s="452"/>
      <c r="AB465" s="452"/>
      <c r="AC465" s="452"/>
      <c r="AD465" s="452"/>
      <c r="AE465" s="452"/>
      <c r="AF465" s="452"/>
      <c r="AG465" s="452"/>
      <c r="AH465" s="452"/>
      <c r="AI465" s="452"/>
      <c r="AJ465" s="452"/>
      <c r="AK465" s="452"/>
      <c r="AL465" s="452"/>
      <c r="AM465" s="452"/>
      <c r="AN465" s="452"/>
      <c r="AO465" s="452"/>
      <c r="AP465" s="452"/>
      <c r="AQ465" s="452"/>
      <c r="AR465" s="452"/>
      <c r="AS465" s="452"/>
      <c r="AT465" s="452"/>
      <c r="AU465" s="452"/>
      <c r="AV465" s="452"/>
      <c r="AW465" s="452"/>
    </row>
    <row r="466" spans="1:49" s="46" customFormat="1" ht="21" customHeight="1" thickBot="1" x14ac:dyDescent="0.3">
      <c r="A466" s="452" t="str">
        <f>A16</f>
        <v>Pentru seria de studenti 2024-2030</v>
      </c>
      <c r="B466" s="452"/>
      <c r="C466" s="452"/>
      <c r="D466" s="452"/>
      <c r="E466" s="452"/>
      <c r="F466" s="452"/>
      <c r="G466" s="452"/>
      <c r="H466" s="452"/>
      <c r="I466" s="452"/>
      <c r="J466" s="452"/>
      <c r="K466" s="452"/>
      <c r="L466" s="452"/>
      <c r="M466" s="452"/>
      <c r="N466" s="452"/>
      <c r="O466" s="452"/>
      <c r="P466" s="452"/>
      <c r="Q466" s="452"/>
      <c r="R466" s="452"/>
      <c r="S466" s="452"/>
      <c r="T466" s="452"/>
      <c r="U466" s="452"/>
      <c r="V466" s="452"/>
      <c r="W466" s="452"/>
      <c r="X466" s="452"/>
      <c r="Y466" s="452"/>
      <c r="Z466" s="452"/>
      <c r="AA466" s="452"/>
      <c r="AB466" s="452"/>
      <c r="AC466" s="452"/>
      <c r="AD466" s="452"/>
      <c r="AE466" s="452"/>
      <c r="AF466" s="452"/>
      <c r="AG466" s="452"/>
      <c r="AH466" s="452"/>
      <c r="AI466" s="452"/>
      <c r="AJ466" s="452"/>
      <c r="AK466" s="452"/>
      <c r="AL466" s="452"/>
      <c r="AM466" s="452"/>
      <c r="AN466" s="452"/>
      <c r="AO466" s="452"/>
      <c r="AP466" s="452"/>
      <c r="AQ466" s="452"/>
      <c r="AR466" s="452"/>
      <c r="AS466" s="452"/>
      <c r="AT466" s="452"/>
      <c r="AU466" s="452"/>
      <c r="AV466" s="452"/>
      <c r="AW466" s="452"/>
    </row>
    <row r="467" spans="1:49" s="49" customFormat="1" ht="21" customHeight="1" thickTop="1" thickBot="1" x14ac:dyDescent="0.3">
      <c r="B467" s="447" t="str">
        <f>B74</f>
        <v>ANUL III (2026-2027)</v>
      </c>
      <c r="C467" s="448"/>
      <c r="D467" s="448"/>
      <c r="E467" s="448"/>
      <c r="F467" s="448"/>
      <c r="G467" s="448"/>
      <c r="H467" s="448"/>
      <c r="I467" s="448"/>
      <c r="J467" s="448"/>
      <c r="K467" s="448"/>
      <c r="L467" s="448"/>
      <c r="M467" s="448"/>
      <c r="N467" s="448"/>
      <c r="O467" s="448"/>
      <c r="P467" s="448"/>
      <c r="Q467" s="448"/>
      <c r="R467" s="448"/>
      <c r="S467" s="448"/>
      <c r="T467" s="448"/>
      <c r="U467" s="448"/>
      <c r="V467" s="448"/>
      <c r="W467" s="448"/>
      <c r="X467" s="448"/>
      <c r="Y467" s="448"/>
      <c r="Z467" s="453" t="str">
        <f>Z74</f>
        <v>ANUL IV (2027-2028)</v>
      </c>
      <c r="AA467" s="454"/>
      <c r="AB467" s="454"/>
      <c r="AC467" s="454"/>
      <c r="AD467" s="454"/>
      <c r="AE467" s="454"/>
      <c r="AF467" s="454"/>
      <c r="AG467" s="454"/>
      <c r="AH467" s="454"/>
      <c r="AI467" s="454"/>
      <c r="AJ467" s="454"/>
      <c r="AK467" s="454"/>
      <c r="AL467" s="454"/>
      <c r="AM467" s="454"/>
      <c r="AN467" s="454"/>
      <c r="AO467" s="454"/>
      <c r="AP467" s="454"/>
      <c r="AQ467" s="454"/>
      <c r="AR467" s="454"/>
      <c r="AS467" s="454"/>
      <c r="AT467" s="454"/>
      <c r="AU467" s="454"/>
      <c r="AV467" s="454"/>
      <c r="AW467" s="454"/>
    </row>
    <row r="468" spans="1:49" s="49" customFormat="1" ht="21" customHeight="1" thickTop="1" thickBot="1" x14ac:dyDescent="0.3">
      <c r="A468" s="15"/>
      <c r="B468" s="447" t="s">
        <v>116</v>
      </c>
      <c r="C468" s="448"/>
      <c r="D468" s="448"/>
      <c r="E468" s="448"/>
      <c r="F468" s="448"/>
      <c r="G468" s="448"/>
      <c r="H468" s="448"/>
      <c r="I468" s="448"/>
      <c r="J468" s="448"/>
      <c r="K468" s="448"/>
      <c r="L468" s="448"/>
      <c r="M468" s="448"/>
      <c r="N468" s="447" t="s">
        <v>117</v>
      </c>
      <c r="O468" s="448"/>
      <c r="P468" s="448"/>
      <c r="Q468" s="448"/>
      <c r="R468" s="448"/>
      <c r="S468" s="448"/>
      <c r="T468" s="448"/>
      <c r="U468" s="448"/>
      <c r="V468" s="448"/>
      <c r="W468" s="448"/>
      <c r="X468" s="448"/>
      <c r="Y468" s="448"/>
      <c r="Z468" s="447" t="s">
        <v>118</v>
      </c>
      <c r="AA468" s="448"/>
      <c r="AB468" s="448"/>
      <c r="AC468" s="448"/>
      <c r="AD468" s="448"/>
      <c r="AE468" s="448"/>
      <c r="AF468" s="448"/>
      <c r="AG468" s="448"/>
      <c r="AH468" s="448"/>
      <c r="AI468" s="448"/>
      <c r="AJ468" s="448"/>
      <c r="AK468" s="448"/>
      <c r="AL468" s="447" t="s">
        <v>119</v>
      </c>
      <c r="AM468" s="448"/>
      <c r="AN468" s="448"/>
      <c r="AO468" s="448"/>
      <c r="AP468" s="448"/>
      <c r="AQ468" s="448"/>
      <c r="AR468" s="448"/>
      <c r="AS468" s="448"/>
      <c r="AT468" s="448"/>
      <c r="AU468" s="448"/>
      <c r="AV468" s="448"/>
      <c r="AW468" s="448"/>
    </row>
    <row r="469" spans="1:49" s="49" customFormat="1" ht="21" customHeight="1" thickTop="1" x14ac:dyDescent="0.25">
      <c r="A469" s="396" t="s">
        <v>206</v>
      </c>
      <c r="B469" s="408" t="s">
        <v>269</v>
      </c>
      <c r="C469" s="409"/>
      <c r="D469" s="409"/>
      <c r="E469" s="409"/>
      <c r="F469" s="409"/>
      <c r="G469" s="409"/>
      <c r="H469" s="409"/>
      <c r="I469" s="409"/>
      <c r="J469" s="409"/>
      <c r="K469" s="409"/>
      <c r="L469" s="409"/>
      <c r="M469" s="410"/>
      <c r="N469" s="408" t="s">
        <v>270</v>
      </c>
      <c r="O469" s="409"/>
      <c r="P469" s="409"/>
      <c r="Q469" s="409"/>
      <c r="R469" s="409"/>
      <c r="S469" s="409"/>
      <c r="T469" s="409"/>
      <c r="U469" s="409"/>
      <c r="V469" s="409"/>
      <c r="W469" s="409"/>
      <c r="X469" s="409"/>
      <c r="Y469" s="410"/>
      <c r="Z469" s="399"/>
      <c r="AA469" s="400"/>
      <c r="AB469" s="400"/>
      <c r="AC469" s="400"/>
      <c r="AD469" s="400"/>
      <c r="AE469" s="400"/>
      <c r="AF469" s="400"/>
      <c r="AG469" s="400"/>
      <c r="AH469" s="400"/>
      <c r="AI469" s="400"/>
      <c r="AJ469" s="400"/>
      <c r="AK469" s="401"/>
      <c r="AL469" s="408" t="s">
        <v>264</v>
      </c>
      <c r="AM469" s="409"/>
      <c r="AN469" s="409"/>
      <c r="AO469" s="409"/>
      <c r="AP469" s="409"/>
      <c r="AQ469" s="409"/>
      <c r="AR469" s="409"/>
      <c r="AS469" s="409"/>
      <c r="AT469" s="409"/>
      <c r="AU469" s="409"/>
      <c r="AV469" s="409"/>
      <c r="AW469" s="410"/>
    </row>
    <row r="470" spans="1:49" s="49" customFormat="1" ht="21" customHeight="1" x14ac:dyDescent="0.25">
      <c r="A470" s="397"/>
      <c r="B470" s="411"/>
      <c r="C470" s="412"/>
      <c r="D470" s="412"/>
      <c r="E470" s="412"/>
      <c r="F470" s="412"/>
      <c r="G470" s="412"/>
      <c r="H470" s="412"/>
      <c r="I470" s="412"/>
      <c r="J470" s="412"/>
      <c r="K470" s="412"/>
      <c r="L470" s="412"/>
      <c r="M470" s="413"/>
      <c r="N470" s="411"/>
      <c r="O470" s="412"/>
      <c r="P470" s="412"/>
      <c r="Q470" s="412"/>
      <c r="R470" s="412"/>
      <c r="S470" s="412"/>
      <c r="T470" s="412"/>
      <c r="U470" s="412"/>
      <c r="V470" s="412"/>
      <c r="W470" s="412"/>
      <c r="X470" s="412"/>
      <c r="Y470" s="413"/>
      <c r="Z470" s="402"/>
      <c r="AA470" s="403"/>
      <c r="AB470" s="403"/>
      <c r="AC470" s="403"/>
      <c r="AD470" s="403"/>
      <c r="AE470" s="403"/>
      <c r="AF470" s="403"/>
      <c r="AG470" s="403"/>
      <c r="AH470" s="403"/>
      <c r="AI470" s="403"/>
      <c r="AJ470" s="403"/>
      <c r="AK470" s="404"/>
      <c r="AL470" s="411"/>
      <c r="AM470" s="412"/>
      <c r="AN470" s="412"/>
      <c r="AO470" s="412"/>
      <c r="AP470" s="412"/>
      <c r="AQ470" s="412"/>
      <c r="AR470" s="412"/>
      <c r="AS470" s="412"/>
      <c r="AT470" s="412"/>
      <c r="AU470" s="412"/>
      <c r="AV470" s="412"/>
      <c r="AW470" s="413"/>
    </row>
    <row r="471" spans="1:49" s="49" customFormat="1" ht="21" customHeight="1" thickBot="1" x14ac:dyDescent="0.3">
      <c r="A471" s="398"/>
      <c r="B471" s="405" t="str">
        <f>IF(ISBLANK(B469),"",CONCATENATE($E$12,$F$12,".",$G$12,".","0",RIGHT($B$468,1),".",RIGHT(L471,1),$A$106,"-",A469))</f>
        <v>L061.24.05.f11-01</v>
      </c>
      <c r="C471" s="406"/>
      <c r="D471" s="407"/>
      <c r="E471" s="276">
        <v>2</v>
      </c>
      <c r="F471" s="277" t="s">
        <v>99</v>
      </c>
      <c r="G471" s="278">
        <v>14</v>
      </c>
      <c r="H471" s="279">
        <v>14</v>
      </c>
      <c r="I471" s="279">
        <v>0</v>
      </c>
      <c r="J471" s="280">
        <v>0</v>
      </c>
      <c r="K471" s="275"/>
      <c r="L471" s="277" t="s">
        <v>105</v>
      </c>
      <c r="M471" s="275"/>
      <c r="N471" s="405" t="str">
        <f>IF(ISBLANK(N469),"",CONCATENATE($E$12,$F$12,".",$G$12,".","0",RIGHT($N$468,1),".",RIGHT(X471,1),$A$106,"-",A469))</f>
        <v>L061.24.06.f11-01</v>
      </c>
      <c r="O471" s="406"/>
      <c r="P471" s="407"/>
      <c r="Q471" s="276">
        <v>3</v>
      </c>
      <c r="R471" s="277" t="s">
        <v>58</v>
      </c>
      <c r="S471" s="278">
        <v>14</v>
      </c>
      <c r="T471" s="279">
        <v>14</v>
      </c>
      <c r="U471" s="279">
        <v>0</v>
      </c>
      <c r="V471" s="280">
        <v>0</v>
      </c>
      <c r="W471" s="275"/>
      <c r="X471" s="277" t="s">
        <v>105</v>
      </c>
      <c r="Y471" s="275"/>
      <c r="Z471" s="405" t="str">
        <f>IF(ISBLANK(Z469),"",CONCATENATE($E$12,$F$12,".",$G$12,".","0",RIGHT($Z$468,1),".",RIGHT(AJ471,1),$A$106,"-",A469))</f>
        <v/>
      </c>
      <c r="AA471" s="406"/>
      <c r="AB471" s="407"/>
      <c r="AC471" s="276"/>
      <c r="AD471" s="277"/>
      <c r="AE471" s="278"/>
      <c r="AF471" s="279"/>
      <c r="AG471" s="279"/>
      <c r="AH471" s="280"/>
      <c r="AI471" s="275"/>
      <c r="AJ471" s="277"/>
      <c r="AK471" s="275"/>
      <c r="AL471" s="405" t="str">
        <f>IF(ISBLANK(AL469),"",CONCATENATE($E$12,$F$12,".",$G$12,".","0",RIGHT($AL$468,1),".",RIGHT(AV471,1),$A$106,"-",A469))</f>
        <v>L061.24.08.f11-01</v>
      </c>
      <c r="AM471" s="406"/>
      <c r="AN471" s="407"/>
      <c r="AO471" s="276">
        <v>2</v>
      </c>
      <c r="AP471" s="277" t="s">
        <v>99</v>
      </c>
      <c r="AQ471" s="278">
        <v>0</v>
      </c>
      <c r="AR471" s="279">
        <v>0</v>
      </c>
      <c r="AS471" s="279">
        <v>28</v>
      </c>
      <c r="AT471" s="280">
        <v>0</v>
      </c>
      <c r="AU471" s="275"/>
      <c r="AV471" s="277" t="s">
        <v>105</v>
      </c>
      <c r="AW471" s="275"/>
    </row>
    <row r="472" spans="1:49" s="49" customFormat="1" ht="21" customHeight="1" thickTop="1" x14ac:dyDescent="0.25">
      <c r="A472" s="396" t="s">
        <v>207</v>
      </c>
      <c r="B472" s="408" t="s">
        <v>271</v>
      </c>
      <c r="C472" s="409"/>
      <c r="D472" s="409"/>
      <c r="E472" s="409"/>
      <c r="F472" s="409"/>
      <c r="G472" s="409"/>
      <c r="H472" s="409"/>
      <c r="I472" s="409"/>
      <c r="J472" s="409"/>
      <c r="K472" s="409"/>
      <c r="L472" s="409"/>
      <c r="M472" s="410"/>
      <c r="N472" s="408" t="s">
        <v>272</v>
      </c>
      <c r="O472" s="409"/>
      <c r="P472" s="409"/>
      <c r="Q472" s="409"/>
      <c r="R472" s="409"/>
      <c r="S472" s="409"/>
      <c r="T472" s="409"/>
      <c r="U472" s="409"/>
      <c r="V472" s="409"/>
      <c r="W472" s="409"/>
      <c r="X472" s="409"/>
      <c r="Y472" s="410"/>
      <c r="Z472" s="399"/>
      <c r="AA472" s="400"/>
      <c r="AB472" s="400"/>
      <c r="AC472" s="400"/>
      <c r="AD472" s="400"/>
      <c r="AE472" s="400"/>
      <c r="AF472" s="400"/>
      <c r="AG472" s="400"/>
      <c r="AH472" s="400"/>
      <c r="AI472" s="400"/>
      <c r="AJ472" s="400"/>
      <c r="AK472" s="401"/>
      <c r="AL472" s="408" t="s">
        <v>273</v>
      </c>
      <c r="AM472" s="409"/>
      <c r="AN472" s="409"/>
      <c r="AO472" s="409"/>
      <c r="AP472" s="409"/>
      <c r="AQ472" s="409"/>
      <c r="AR472" s="409"/>
      <c r="AS472" s="409"/>
      <c r="AT472" s="409"/>
      <c r="AU472" s="409"/>
      <c r="AV472" s="409"/>
      <c r="AW472" s="410"/>
    </row>
    <row r="473" spans="1:49" s="49" customFormat="1" ht="21" customHeight="1" x14ac:dyDescent="0.25">
      <c r="A473" s="397"/>
      <c r="B473" s="411"/>
      <c r="C473" s="412"/>
      <c r="D473" s="412"/>
      <c r="E473" s="412"/>
      <c r="F473" s="412"/>
      <c r="G473" s="412"/>
      <c r="H473" s="412"/>
      <c r="I473" s="412"/>
      <c r="J473" s="412"/>
      <c r="K473" s="412"/>
      <c r="L473" s="412"/>
      <c r="M473" s="413"/>
      <c r="N473" s="411"/>
      <c r="O473" s="412"/>
      <c r="P473" s="412"/>
      <c r="Q473" s="412"/>
      <c r="R473" s="412"/>
      <c r="S473" s="412"/>
      <c r="T473" s="412"/>
      <c r="U473" s="412"/>
      <c r="V473" s="412"/>
      <c r="W473" s="412"/>
      <c r="X473" s="412"/>
      <c r="Y473" s="413"/>
      <c r="Z473" s="402"/>
      <c r="AA473" s="403"/>
      <c r="AB473" s="403"/>
      <c r="AC473" s="403"/>
      <c r="AD473" s="403"/>
      <c r="AE473" s="403"/>
      <c r="AF473" s="403"/>
      <c r="AG473" s="403"/>
      <c r="AH473" s="403"/>
      <c r="AI473" s="403"/>
      <c r="AJ473" s="403"/>
      <c r="AK473" s="404"/>
      <c r="AL473" s="411"/>
      <c r="AM473" s="412"/>
      <c r="AN473" s="412"/>
      <c r="AO473" s="412"/>
      <c r="AP473" s="412"/>
      <c r="AQ473" s="412"/>
      <c r="AR473" s="412"/>
      <c r="AS473" s="412"/>
      <c r="AT473" s="412"/>
      <c r="AU473" s="412"/>
      <c r="AV473" s="412"/>
      <c r="AW473" s="413"/>
    </row>
    <row r="474" spans="1:49" s="49" customFormat="1" ht="21" customHeight="1" thickBot="1" x14ac:dyDescent="0.3">
      <c r="A474" s="398"/>
      <c r="B474" s="405" t="str">
        <f>IF(ISBLANK(B472),"",CONCATENATE($E$12,$F$12,".",$G$12,".","0",RIGHT($B$468,1),".",RIGHT(L474,1),$A$106,"-",A472))</f>
        <v>L061.24.05.f11-02</v>
      </c>
      <c r="C474" s="406"/>
      <c r="D474" s="407"/>
      <c r="E474" s="276">
        <v>3</v>
      </c>
      <c r="F474" s="277" t="s">
        <v>99</v>
      </c>
      <c r="G474" s="278">
        <v>0</v>
      </c>
      <c r="H474" s="279">
        <v>0</v>
      </c>
      <c r="I474" s="279">
        <v>0</v>
      </c>
      <c r="J474" s="280">
        <v>42</v>
      </c>
      <c r="K474" s="275"/>
      <c r="L474" s="277" t="s">
        <v>105</v>
      </c>
      <c r="M474" s="275"/>
      <c r="N474" s="405" t="str">
        <f>IF(ISBLANK(N472),"",CONCATENATE($E$12,$F$12,".",$G$12,".","0",RIGHT($N$468,1),".",RIGHT(X474,1),$A$106,"-",A472))</f>
        <v>L061.24.06.f11-02</v>
      </c>
      <c r="O474" s="406"/>
      <c r="P474" s="407"/>
      <c r="Q474" s="276">
        <v>2</v>
      </c>
      <c r="R474" s="277" t="s">
        <v>99</v>
      </c>
      <c r="S474" s="278">
        <v>0</v>
      </c>
      <c r="T474" s="279">
        <v>0</v>
      </c>
      <c r="U474" s="279">
        <v>0</v>
      </c>
      <c r="V474" s="280">
        <v>35</v>
      </c>
      <c r="W474" s="275"/>
      <c r="X474" s="277" t="s">
        <v>105</v>
      </c>
      <c r="Y474" s="275"/>
      <c r="Z474" s="405" t="str">
        <f>IF(ISBLANK(Z472),"",CONCATENATE($E$12,$F$12,".",$G$12,".","0",RIGHT($Z$468,1),".",RIGHT(AJ474,1),$A$106,"-",A472))</f>
        <v/>
      </c>
      <c r="AA474" s="406"/>
      <c r="AB474" s="407"/>
      <c r="AC474" s="276"/>
      <c r="AD474" s="277"/>
      <c r="AE474" s="278"/>
      <c r="AF474" s="279"/>
      <c r="AG474" s="279"/>
      <c r="AH474" s="280"/>
      <c r="AI474" s="275"/>
      <c r="AJ474" s="277"/>
      <c r="AK474" s="275"/>
      <c r="AL474" s="405" t="str">
        <f>IF(ISBLANK(AL472),"",CONCATENATE($E$12,$F$12,".",$G$12,".","0",RIGHT($AL$468,1),".",RIGHT(AV474,1),$A$106,"-",A472))</f>
        <v>L061.24.08.f11-02</v>
      </c>
      <c r="AM474" s="406"/>
      <c r="AN474" s="407"/>
      <c r="AO474" s="276">
        <v>5</v>
      </c>
      <c r="AP474" s="277" t="s">
        <v>99</v>
      </c>
      <c r="AQ474" s="278">
        <v>0</v>
      </c>
      <c r="AR474" s="279">
        <v>0</v>
      </c>
      <c r="AS474" s="279">
        <v>0</v>
      </c>
      <c r="AT474" s="280">
        <v>0</v>
      </c>
      <c r="AU474" s="275"/>
      <c r="AV474" s="277" t="s">
        <v>105</v>
      </c>
      <c r="AW474" s="275"/>
    </row>
    <row r="475" spans="1:49" s="49" customFormat="1" ht="21" customHeight="1" thickTop="1" x14ac:dyDescent="0.25">
      <c r="A475" s="396" t="s">
        <v>208</v>
      </c>
      <c r="B475" s="408" t="s">
        <v>457</v>
      </c>
      <c r="C475" s="409"/>
      <c r="D475" s="409"/>
      <c r="E475" s="409"/>
      <c r="F475" s="409"/>
      <c r="G475" s="409"/>
      <c r="H475" s="409"/>
      <c r="I475" s="409"/>
      <c r="J475" s="409"/>
      <c r="K475" s="409"/>
      <c r="L475" s="409"/>
      <c r="M475" s="410"/>
      <c r="N475" s="408" t="s">
        <v>274</v>
      </c>
      <c r="O475" s="409"/>
      <c r="P475" s="409"/>
      <c r="Q475" s="409"/>
      <c r="R475" s="409"/>
      <c r="S475" s="409"/>
      <c r="T475" s="409"/>
      <c r="U475" s="409"/>
      <c r="V475" s="409"/>
      <c r="W475" s="409"/>
      <c r="X475" s="409"/>
      <c r="Y475" s="410"/>
      <c r="Z475" s="399"/>
      <c r="AA475" s="400"/>
      <c r="AB475" s="400"/>
      <c r="AC475" s="400"/>
      <c r="AD475" s="400"/>
      <c r="AE475" s="400"/>
      <c r="AF475" s="400"/>
      <c r="AG475" s="400"/>
      <c r="AH475" s="400"/>
      <c r="AI475" s="400"/>
      <c r="AJ475" s="400"/>
      <c r="AK475" s="401"/>
      <c r="AL475" s="399"/>
      <c r="AM475" s="400"/>
      <c r="AN475" s="400"/>
      <c r="AO475" s="400"/>
      <c r="AP475" s="400"/>
      <c r="AQ475" s="400"/>
      <c r="AR475" s="400"/>
      <c r="AS475" s="400"/>
      <c r="AT475" s="400"/>
      <c r="AU475" s="400"/>
      <c r="AV475" s="400"/>
      <c r="AW475" s="401"/>
    </row>
    <row r="476" spans="1:49" s="49" customFormat="1" ht="21" customHeight="1" x14ac:dyDescent="0.25">
      <c r="A476" s="397"/>
      <c r="B476" s="411"/>
      <c r="C476" s="412"/>
      <c r="D476" s="412"/>
      <c r="E476" s="412"/>
      <c r="F476" s="412"/>
      <c r="G476" s="412"/>
      <c r="H476" s="412"/>
      <c r="I476" s="412"/>
      <c r="J476" s="412"/>
      <c r="K476" s="412"/>
      <c r="L476" s="412"/>
      <c r="M476" s="413"/>
      <c r="N476" s="411"/>
      <c r="O476" s="412"/>
      <c r="P476" s="412"/>
      <c r="Q476" s="412"/>
      <c r="R476" s="412"/>
      <c r="S476" s="412"/>
      <c r="T476" s="412"/>
      <c r="U476" s="412"/>
      <c r="V476" s="412"/>
      <c r="W476" s="412"/>
      <c r="X476" s="412"/>
      <c r="Y476" s="413"/>
      <c r="Z476" s="402"/>
      <c r="AA476" s="403"/>
      <c r="AB476" s="403"/>
      <c r="AC476" s="403"/>
      <c r="AD476" s="403"/>
      <c r="AE476" s="403"/>
      <c r="AF476" s="403"/>
      <c r="AG476" s="403"/>
      <c r="AH476" s="403"/>
      <c r="AI476" s="403"/>
      <c r="AJ476" s="403"/>
      <c r="AK476" s="404"/>
      <c r="AL476" s="402"/>
      <c r="AM476" s="403"/>
      <c r="AN476" s="403"/>
      <c r="AO476" s="403"/>
      <c r="AP476" s="403"/>
      <c r="AQ476" s="403"/>
      <c r="AR476" s="403"/>
      <c r="AS476" s="403"/>
      <c r="AT476" s="403"/>
      <c r="AU476" s="403"/>
      <c r="AV476" s="403"/>
      <c r="AW476" s="404"/>
    </row>
    <row r="477" spans="1:49" s="49" customFormat="1" ht="21" customHeight="1" thickBot="1" x14ac:dyDescent="0.3">
      <c r="A477" s="398"/>
      <c r="B477" s="405" t="str">
        <f>IF(ISBLANK(B475),"",CONCATENATE($E$12,$F$12,".",$G$12,".","0",RIGHT($B$468,1),".",RIGHT(L477,1),$A$106,"-",A475))</f>
        <v>L061.24.05.f11-03</v>
      </c>
      <c r="C477" s="406"/>
      <c r="D477" s="407"/>
      <c r="E477" s="276">
        <v>2</v>
      </c>
      <c r="F477" s="277" t="s">
        <v>99</v>
      </c>
      <c r="G477" s="278">
        <v>14</v>
      </c>
      <c r="H477" s="279">
        <v>0</v>
      </c>
      <c r="I477" s="279">
        <v>14</v>
      </c>
      <c r="J477" s="280">
        <v>0</v>
      </c>
      <c r="K477" s="275"/>
      <c r="L477" s="277" t="s">
        <v>105</v>
      </c>
      <c r="M477" s="275">
        <v>22</v>
      </c>
      <c r="N477" s="405" t="str">
        <f>IF(ISBLANK(N475),"",CONCATENATE($E$12,$F$12,".",$G$12,".","0",RIGHT($N$468,1),".",RIGHT(X477,1),$A$106,"-",A475))</f>
        <v>L061.24.06.f11-03</v>
      </c>
      <c r="O477" s="406"/>
      <c r="P477" s="407"/>
      <c r="Q477" s="276">
        <v>5</v>
      </c>
      <c r="R477" s="277" t="s">
        <v>58</v>
      </c>
      <c r="S477" s="278">
        <v>0</v>
      </c>
      <c r="T477" s="279">
        <v>0</v>
      </c>
      <c r="U477" s="279">
        <v>0</v>
      </c>
      <c r="V477" s="280">
        <v>0</v>
      </c>
      <c r="W477" s="275"/>
      <c r="X477" s="277" t="s">
        <v>105</v>
      </c>
      <c r="Y477" s="275"/>
      <c r="Z477" s="405" t="str">
        <f>IF(ISBLANK(Z475),"",CONCATENATE($E$12,$F$12,".",$G$12,".","0",RIGHT($Z$468,1),".",RIGHT(AJ477,1),$A$106,"-",A475))</f>
        <v/>
      </c>
      <c r="AA477" s="406"/>
      <c r="AB477" s="407"/>
      <c r="AC477" s="315"/>
      <c r="AD477" s="316"/>
      <c r="AE477" s="317"/>
      <c r="AF477" s="318"/>
      <c r="AG477" s="318"/>
      <c r="AH477" s="319"/>
      <c r="AI477" s="320"/>
      <c r="AJ477" s="316"/>
      <c r="AK477" s="320"/>
      <c r="AL477" s="405" t="str">
        <f>IF(ISBLANK(AL475),"",CONCATENATE($E$12,$F$12,".",$G$12,".","0",RIGHT($AL$468,1),".",RIGHT(AV477,1),$A$106,"-",A475))</f>
        <v/>
      </c>
      <c r="AM477" s="406"/>
      <c r="AN477" s="407"/>
      <c r="AO477" s="315"/>
      <c r="AP477" s="316"/>
      <c r="AQ477" s="317"/>
      <c r="AR477" s="318"/>
      <c r="AS477" s="318"/>
      <c r="AT477" s="319"/>
      <c r="AU477" s="320"/>
      <c r="AV477" s="316"/>
      <c r="AW477" s="320"/>
    </row>
    <row r="478" spans="1:49" s="49" customFormat="1" ht="21" customHeight="1" thickTop="1" x14ac:dyDescent="0.25">
      <c r="A478" s="396" t="s">
        <v>209</v>
      </c>
      <c r="B478" s="408" t="s">
        <v>141</v>
      </c>
      <c r="C478" s="409"/>
      <c r="D478" s="409"/>
      <c r="E478" s="409"/>
      <c r="F478" s="409"/>
      <c r="G478" s="409"/>
      <c r="H478" s="409"/>
      <c r="I478" s="409"/>
      <c r="J478" s="409"/>
      <c r="K478" s="409"/>
      <c r="L478" s="409"/>
      <c r="M478" s="410"/>
      <c r="N478" s="408" t="s">
        <v>264</v>
      </c>
      <c r="O478" s="409"/>
      <c r="P478" s="409"/>
      <c r="Q478" s="409"/>
      <c r="R478" s="409"/>
      <c r="S478" s="409"/>
      <c r="T478" s="409"/>
      <c r="U478" s="409"/>
      <c r="V478" s="409"/>
      <c r="W478" s="409"/>
      <c r="X478" s="409"/>
      <c r="Y478" s="410"/>
      <c r="Z478" s="399"/>
      <c r="AA478" s="400"/>
      <c r="AB478" s="400"/>
      <c r="AC478" s="400"/>
      <c r="AD478" s="400"/>
      <c r="AE478" s="400"/>
      <c r="AF478" s="400"/>
      <c r="AG478" s="400"/>
      <c r="AH478" s="400"/>
      <c r="AI478" s="400"/>
      <c r="AJ478" s="400"/>
      <c r="AK478" s="401"/>
      <c r="AL478" s="399"/>
      <c r="AM478" s="400"/>
      <c r="AN478" s="400"/>
      <c r="AO478" s="400"/>
      <c r="AP478" s="400"/>
      <c r="AQ478" s="400"/>
      <c r="AR478" s="400"/>
      <c r="AS478" s="400"/>
      <c r="AT478" s="400"/>
      <c r="AU478" s="400"/>
      <c r="AV478" s="400"/>
      <c r="AW478" s="401"/>
    </row>
    <row r="479" spans="1:49" s="49" customFormat="1" ht="21" customHeight="1" x14ac:dyDescent="0.25">
      <c r="A479" s="397"/>
      <c r="B479" s="411"/>
      <c r="C479" s="412"/>
      <c r="D479" s="412"/>
      <c r="E479" s="412"/>
      <c r="F479" s="412"/>
      <c r="G479" s="412"/>
      <c r="H479" s="412"/>
      <c r="I479" s="412"/>
      <c r="J479" s="412"/>
      <c r="K479" s="412"/>
      <c r="L479" s="412"/>
      <c r="M479" s="413"/>
      <c r="N479" s="411"/>
      <c r="O479" s="412"/>
      <c r="P479" s="412"/>
      <c r="Q479" s="412"/>
      <c r="R479" s="412"/>
      <c r="S479" s="412"/>
      <c r="T479" s="412"/>
      <c r="U479" s="412"/>
      <c r="V479" s="412"/>
      <c r="W479" s="412"/>
      <c r="X479" s="412"/>
      <c r="Y479" s="413"/>
      <c r="Z479" s="402"/>
      <c r="AA479" s="403"/>
      <c r="AB479" s="403"/>
      <c r="AC479" s="403"/>
      <c r="AD479" s="403"/>
      <c r="AE479" s="403"/>
      <c r="AF479" s="403"/>
      <c r="AG479" s="403"/>
      <c r="AH479" s="403"/>
      <c r="AI479" s="403"/>
      <c r="AJ479" s="403"/>
      <c r="AK479" s="404"/>
      <c r="AL479" s="402"/>
      <c r="AM479" s="403"/>
      <c r="AN479" s="403"/>
      <c r="AO479" s="403"/>
      <c r="AP479" s="403"/>
      <c r="AQ479" s="403"/>
      <c r="AR479" s="403"/>
      <c r="AS479" s="403"/>
      <c r="AT479" s="403"/>
      <c r="AU479" s="403"/>
      <c r="AV479" s="403"/>
      <c r="AW479" s="404"/>
    </row>
    <row r="480" spans="1:49" s="49" customFormat="1" ht="21" customHeight="1" thickBot="1" x14ac:dyDescent="0.3">
      <c r="A480" s="398"/>
      <c r="B480" s="405" t="str">
        <f>IF(ISBLANK(B478),"",CONCATENATE($E$12,$F$12,".",$G$12,".","0",RIGHT($B$468,1),".",RIGHT(L480,1),$A$106,"-",A478))</f>
        <v>L061.24.05.f11-04</v>
      </c>
      <c r="C480" s="406"/>
      <c r="D480" s="407"/>
      <c r="E480" s="276">
        <v>1</v>
      </c>
      <c r="F480" s="277" t="s">
        <v>99</v>
      </c>
      <c r="G480" s="278">
        <v>0</v>
      </c>
      <c r="H480" s="279">
        <v>14</v>
      </c>
      <c r="I480" s="279">
        <v>0</v>
      </c>
      <c r="J480" s="280">
        <v>0</v>
      </c>
      <c r="K480" s="275"/>
      <c r="L480" s="277" t="s">
        <v>105</v>
      </c>
      <c r="M480" s="275">
        <v>11</v>
      </c>
      <c r="N480" s="405" t="str">
        <f>IF(ISBLANK(N478),"",CONCATENATE($E$12,$F$12,".",$G$12,".","0",RIGHT($N$468,1),".",RIGHT(X480,1),$A$106,"-",A478))</f>
        <v>L061.24.06.f11-04</v>
      </c>
      <c r="O480" s="406"/>
      <c r="P480" s="407"/>
      <c r="Q480" s="276">
        <v>2</v>
      </c>
      <c r="R480" s="277" t="s">
        <v>99</v>
      </c>
      <c r="S480" s="278">
        <v>0</v>
      </c>
      <c r="T480" s="279">
        <v>0</v>
      </c>
      <c r="U480" s="279">
        <v>28</v>
      </c>
      <c r="V480" s="280">
        <v>0</v>
      </c>
      <c r="W480" s="275"/>
      <c r="X480" s="277" t="s">
        <v>105</v>
      </c>
      <c r="Y480" s="275"/>
      <c r="Z480" s="405" t="str">
        <f>IF(ISBLANK(Z478),"",CONCATENATE($E$12,$F$12,".",$G$12,".","0",RIGHT($Z$468,1),".",RIGHT(AJ480,1),$A$106,"-",A478))</f>
        <v/>
      </c>
      <c r="AA480" s="406"/>
      <c r="AB480" s="407"/>
      <c r="AC480" s="315"/>
      <c r="AD480" s="316"/>
      <c r="AE480" s="317"/>
      <c r="AF480" s="318"/>
      <c r="AG480" s="318"/>
      <c r="AH480" s="319"/>
      <c r="AI480" s="320"/>
      <c r="AJ480" s="316"/>
      <c r="AK480" s="320"/>
      <c r="AL480" s="405" t="str">
        <f>IF(ISBLANK(AL478),"",CONCATENATE($E$12,$F$12,".",$G$12,".","0",RIGHT($AL$468,1),".",RIGHT(AV480,1),$A$106,"-",A478))</f>
        <v/>
      </c>
      <c r="AM480" s="406"/>
      <c r="AN480" s="407"/>
      <c r="AO480" s="315"/>
      <c r="AP480" s="316"/>
      <c r="AQ480" s="317"/>
      <c r="AR480" s="318"/>
      <c r="AS480" s="318"/>
      <c r="AT480" s="319"/>
      <c r="AU480" s="320"/>
      <c r="AV480" s="316"/>
      <c r="AW480" s="320"/>
    </row>
    <row r="481" spans="1:49" s="49" customFormat="1" ht="21" customHeight="1" thickTop="1" x14ac:dyDescent="0.25">
      <c r="A481" s="396" t="s">
        <v>210</v>
      </c>
      <c r="B481" s="408" t="s">
        <v>141</v>
      </c>
      <c r="C481" s="409"/>
      <c r="D481" s="409"/>
      <c r="E481" s="409"/>
      <c r="F481" s="409"/>
      <c r="G481" s="409"/>
      <c r="H481" s="409"/>
      <c r="I481" s="409"/>
      <c r="J481" s="409"/>
      <c r="K481" s="409"/>
      <c r="L481" s="409"/>
      <c r="M481" s="410"/>
      <c r="N481" s="408" t="s">
        <v>264</v>
      </c>
      <c r="O481" s="409"/>
      <c r="P481" s="409"/>
      <c r="Q481" s="409"/>
      <c r="R481" s="409"/>
      <c r="S481" s="409"/>
      <c r="T481" s="409"/>
      <c r="U481" s="409"/>
      <c r="V481" s="409"/>
      <c r="W481" s="409"/>
      <c r="X481" s="409"/>
      <c r="Y481" s="410"/>
      <c r="Z481" s="399"/>
      <c r="AA481" s="400"/>
      <c r="AB481" s="400"/>
      <c r="AC481" s="400"/>
      <c r="AD481" s="400"/>
      <c r="AE481" s="400"/>
      <c r="AF481" s="400"/>
      <c r="AG481" s="400"/>
      <c r="AH481" s="400"/>
      <c r="AI481" s="400"/>
      <c r="AJ481" s="400"/>
      <c r="AK481" s="401"/>
      <c r="AL481" s="399"/>
      <c r="AM481" s="400"/>
      <c r="AN481" s="400"/>
      <c r="AO481" s="400"/>
      <c r="AP481" s="400"/>
      <c r="AQ481" s="400"/>
      <c r="AR481" s="400"/>
      <c r="AS481" s="400"/>
      <c r="AT481" s="400"/>
      <c r="AU481" s="400"/>
      <c r="AV481" s="400"/>
      <c r="AW481" s="401"/>
    </row>
    <row r="482" spans="1:49" s="49" customFormat="1" ht="21" customHeight="1" x14ac:dyDescent="0.25">
      <c r="A482" s="397"/>
      <c r="B482" s="411"/>
      <c r="C482" s="412"/>
      <c r="D482" s="412"/>
      <c r="E482" s="412"/>
      <c r="F482" s="412"/>
      <c r="G482" s="412"/>
      <c r="H482" s="412"/>
      <c r="I482" s="412"/>
      <c r="J482" s="412"/>
      <c r="K482" s="412"/>
      <c r="L482" s="412"/>
      <c r="M482" s="413"/>
      <c r="N482" s="411"/>
      <c r="O482" s="412"/>
      <c r="P482" s="412"/>
      <c r="Q482" s="412"/>
      <c r="R482" s="412"/>
      <c r="S482" s="412"/>
      <c r="T482" s="412"/>
      <c r="U482" s="412"/>
      <c r="V482" s="412"/>
      <c r="W482" s="412"/>
      <c r="X482" s="412"/>
      <c r="Y482" s="413"/>
      <c r="Z482" s="402"/>
      <c r="AA482" s="403"/>
      <c r="AB482" s="403"/>
      <c r="AC482" s="403"/>
      <c r="AD482" s="403"/>
      <c r="AE482" s="403"/>
      <c r="AF482" s="403"/>
      <c r="AG482" s="403"/>
      <c r="AH482" s="403"/>
      <c r="AI482" s="403"/>
      <c r="AJ482" s="403"/>
      <c r="AK482" s="404"/>
      <c r="AL482" s="402"/>
      <c r="AM482" s="403"/>
      <c r="AN482" s="403"/>
      <c r="AO482" s="403"/>
      <c r="AP482" s="403"/>
      <c r="AQ482" s="403"/>
      <c r="AR482" s="403"/>
      <c r="AS482" s="403"/>
      <c r="AT482" s="403"/>
      <c r="AU482" s="403"/>
      <c r="AV482" s="403"/>
      <c r="AW482" s="404"/>
    </row>
    <row r="483" spans="1:49" s="49" customFormat="1" ht="21" customHeight="1" thickBot="1" x14ac:dyDescent="0.3">
      <c r="A483" s="398"/>
      <c r="B483" s="405" t="str">
        <f>IF(ISBLANK(B481),"",CONCATENATE($E$12,$F$12,".",$G$12,".","0",RIGHT($B$468,1),".",RIGHT(L483,1),$A$106,"-",A481))</f>
        <v>L061.24.05.f11-05</v>
      </c>
      <c r="C483" s="406"/>
      <c r="D483" s="407"/>
      <c r="E483" s="276">
        <v>1</v>
      </c>
      <c r="F483" s="277" t="s">
        <v>58</v>
      </c>
      <c r="G483" s="278">
        <v>0</v>
      </c>
      <c r="H483" s="279">
        <v>14</v>
      </c>
      <c r="I483" s="279">
        <v>0</v>
      </c>
      <c r="J483" s="280">
        <v>0</v>
      </c>
      <c r="K483" s="275"/>
      <c r="L483" s="277" t="s">
        <v>105</v>
      </c>
      <c r="M483" s="275">
        <v>11</v>
      </c>
      <c r="N483" s="405" t="str">
        <f>IF(ISBLANK(N481),"",CONCATENATE($E$12,$F$12,".",$G$12,".","0",RIGHT($N$468,1),".",RIGHT(X483,1),$A$106,"-",A481))</f>
        <v>L061.24.06.f11-05</v>
      </c>
      <c r="O483" s="406"/>
      <c r="P483" s="407"/>
      <c r="Q483" s="276">
        <v>2</v>
      </c>
      <c r="R483" s="277" t="s">
        <v>65</v>
      </c>
      <c r="S483" s="278">
        <v>0</v>
      </c>
      <c r="T483" s="279">
        <v>0</v>
      </c>
      <c r="U483" s="279">
        <v>28</v>
      </c>
      <c r="V483" s="280">
        <v>0</v>
      </c>
      <c r="W483" s="275"/>
      <c r="X483" s="277" t="s">
        <v>105</v>
      </c>
      <c r="Y483" s="275"/>
      <c r="Z483" s="405" t="str">
        <f>IF(ISBLANK(Z481),"",CONCATENATE($E$12,$F$12,".",$G$12,".","0",RIGHT($Z$468,1),".",RIGHT(AJ483,1),$A$106,"-",A481))</f>
        <v/>
      </c>
      <c r="AA483" s="406"/>
      <c r="AB483" s="407"/>
      <c r="AC483" s="315"/>
      <c r="AD483" s="316" t="s">
        <v>58</v>
      </c>
      <c r="AE483" s="317"/>
      <c r="AF483" s="318"/>
      <c r="AG483" s="318"/>
      <c r="AH483" s="319"/>
      <c r="AI483" s="320"/>
      <c r="AJ483" s="316"/>
      <c r="AK483" s="320"/>
      <c r="AL483" s="405" t="str">
        <f>IF(ISBLANK(AL481),"",CONCATENATE($E$12,$F$12,".",$G$12,".","0",RIGHT($AL$468,1),".",RIGHT(AV483,1),$A$106,"-",A481))</f>
        <v/>
      </c>
      <c r="AM483" s="406"/>
      <c r="AN483" s="407"/>
      <c r="AO483" s="315"/>
      <c r="AP483" s="316" t="s">
        <v>58</v>
      </c>
      <c r="AQ483" s="317"/>
      <c r="AR483" s="318"/>
      <c r="AS483" s="318"/>
      <c r="AT483" s="319"/>
      <c r="AU483" s="320"/>
      <c r="AV483" s="316"/>
      <c r="AW483" s="320"/>
    </row>
    <row r="484" spans="1:49" s="64" customFormat="1" ht="21" customHeight="1" thickTop="1" x14ac:dyDescent="0.2">
      <c r="A484" s="432" t="s">
        <v>106</v>
      </c>
      <c r="B484" s="434" t="s">
        <v>109</v>
      </c>
      <c r="C484" s="435"/>
      <c r="D484" s="51"/>
      <c r="E484" s="436">
        <f>SUM(G471:J471,G474:J474,G477:J477,G480:J480,G483:J483)</f>
        <v>126</v>
      </c>
      <c r="F484" s="437"/>
      <c r="G484" s="438" t="s">
        <v>108</v>
      </c>
      <c r="H484" s="439"/>
      <c r="I484" s="439"/>
      <c r="J484" s="440"/>
      <c r="K484" s="441">
        <f>SUM(M471,M474,M477,M480,M483)</f>
        <v>44</v>
      </c>
      <c r="L484" s="436"/>
      <c r="M484" s="437"/>
      <c r="N484" s="434" t="s">
        <v>109</v>
      </c>
      <c r="O484" s="435"/>
      <c r="P484" s="51"/>
      <c r="Q484" s="436">
        <f>SUM(S471:V471,S474:V474,S477:V477,S480:V480,S483:V483)</f>
        <v>119</v>
      </c>
      <c r="R484" s="437"/>
      <c r="S484" s="438" t="s">
        <v>108</v>
      </c>
      <c r="T484" s="439"/>
      <c r="U484" s="439"/>
      <c r="V484" s="440"/>
      <c r="W484" s="441">
        <f>SUM(Y471,Y474,Y477,Y480,Y483)</f>
        <v>0</v>
      </c>
      <c r="X484" s="436"/>
      <c r="Y484" s="437"/>
      <c r="Z484" s="434" t="s">
        <v>109</v>
      </c>
      <c r="AA484" s="435"/>
      <c r="AB484" s="51"/>
      <c r="AC484" s="436">
        <f>SUM(AE471:AH471,AE474:AH474,AE477:AH477,AE480:AH480,AE483:AH483)</f>
        <v>0</v>
      </c>
      <c r="AD484" s="437"/>
      <c r="AE484" s="438" t="s">
        <v>108</v>
      </c>
      <c r="AF484" s="439"/>
      <c r="AG484" s="439"/>
      <c r="AH484" s="440"/>
      <c r="AI484" s="441">
        <f>SUM(AK471,AK474,AK477,AK480,AK483)</f>
        <v>0</v>
      </c>
      <c r="AJ484" s="436"/>
      <c r="AK484" s="437"/>
      <c r="AL484" s="434" t="s">
        <v>109</v>
      </c>
      <c r="AM484" s="435"/>
      <c r="AN484" s="51"/>
      <c r="AO484" s="436">
        <f>SUM(AQ471:AT471,AQ474:AT474,AQ477:AT477,AQ480:AT480,AQ483:AT483)</f>
        <v>28</v>
      </c>
      <c r="AP484" s="437"/>
      <c r="AQ484" s="438" t="s">
        <v>108</v>
      </c>
      <c r="AR484" s="439"/>
      <c r="AS484" s="439"/>
      <c r="AT484" s="440"/>
      <c r="AU484" s="441">
        <f>SUM(AW471,AW474,AW477,AW480,AW483)</f>
        <v>0</v>
      </c>
      <c r="AV484" s="436"/>
      <c r="AW484" s="437"/>
    </row>
    <row r="485" spans="1:49" s="64" customFormat="1" ht="21" customHeight="1" thickBot="1" x14ac:dyDescent="0.25">
      <c r="A485" s="433"/>
      <c r="B485" s="427" t="s">
        <v>110</v>
      </c>
      <c r="C485" s="428"/>
      <c r="D485" s="54"/>
      <c r="E485" s="430">
        <f>SUM(E471,E474,E477,E480,E483)</f>
        <v>9</v>
      </c>
      <c r="F485" s="431"/>
      <c r="G485" s="427" t="s">
        <v>111</v>
      </c>
      <c r="H485" s="428"/>
      <c r="I485" s="428"/>
      <c r="J485" s="429"/>
      <c r="K485" s="427" t="str">
        <f>BD560</f>
        <v>1E,0V,4C</v>
      </c>
      <c r="L485" s="428"/>
      <c r="M485" s="429"/>
      <c r="N485" s="427" t="s">
        <v>110</v>
      </c>
      <c r="O485" s="428"/>
      <c r="P485" s="54"/>
      <c r="Q485" s="430">
        <f>SUM(Q471,Q474,Q477,Q480,Q483)</f>
        <v>14</v>
      </c>
      <c r="R485" s="431"/>
      <c r="S485" s="427" t="s">
        <v>111</v>
      </c>
      <c r="T485" s="428"/>
      <c r="U485" s="428"/>
      <c r="V485" s="429"/>
      <c r="W485" s="427" t="str">
        <f>BD561</f>
        <v>2E,0V,2C</v>
      </c>
      <c r="X485" s="428"/>
      <c r="Y485" s="429"/>
      <c r="Z485" s="427" t="s">
        <v>110</v>
      </c>
      <c r="AA485" s="428"/>
      <c r="AB485" s="54"/>
      <c r="AC485" s="430">
        <f>SUM(AC471,AC474,AC477,AC480,AC483)</f>
        <v>0</v>
      </c>
      <c r="AD485" s="431"/>
      <c r="AE485" s="427" t="s">
        <v>111</v>
      </c>
      <c r="AF485" s="428"/>
      <c r="AG485" s="428"/>
      <c r="AH485" s="429"/>
      <c r="AI485" s="427" t="str">
        <f>BD562</f>
        <v>1E,0V,0C</v>
      </c>
      <c r="AJ485" s="428"/>
      <c r="AK485" s="429"/>
      <c r="AL485" s="427" t="s">
        <v>110</v>
      </c>
      <c r="AM485" s="428"/>
      <c r="AN485" s="54"/>
      <c r="AO485" s="430">
        <f>SUM(AO471,AO474,AO477,AO480,AO483)</f>
        <v>7</v>
      </c>
      <c r="AP485" s="431"/>
      <c r="AQ485" s="427" t="s">
        <v>111</v>
      </c>
      <c r="AR485" s="428"/>
      <c r="AS485" s="428"/>
      <c r="AT485" s="429"/>
      <c r="AU485" s="427" t="str">
        <f>BD563</f>
        <v>1E,0V,2C</v>
      </c>
      <c r="AV485" s="428"/>
      <c r="AW485" s="429"/>
    </row>
    <row r="486" spans="1:49" s="64" customFormat="1" ht="21" customHeight="1" thickTop="1" x14ac:dyDescent="0.2">
      <c r="A486" s="432" t="s">
        <v>112</v>
      </c>
      <c r="B486" s="434" t="s">
        <v>109</v>
      </c>
      <c r="C486" s="435"/>
      <c r="D486" s="55"/>
      <c r="E486" s="444">
        <f>SUM(G487:J487)</f>
        <v>9</v>
      </c>
      <c r="F486" s="445"/>
      <c r="G486" s="56"/>
      <c r="H486" s="52"/>
      <c r="I486" s="52"/>
      <c r="J486" s="52"/>
      <c r="K486" s="52"/>
      <c r="L486" s="52"/>
      <c r="M486" s="61"/>
      <c r="N486" s="434" t="s">
        <v>109</v>
      </c>
      <c r="O486" s="435"/>
      <c r="P486" s="55"/>
      <c r="Q486" s="444">
        <f>SUM(S487:V487)</f>
        <v>8.5</v>
      </c>
      <c r="R486" s="445"/>
      <c r="S486" s="56"/>
      <c r="T486" s="52"/>
      <c r="U486" s="52"/>
      <c r="V486" s="52"/>
      <c r="W486" s="52"/>
      <c r="X486" s="52"/>
      <c r="Y486" s="61"/>
      <c r="Z486" s="434" t="s">
        <v>109</v>
      </c>
      <c r="AA486" s="435"/>
      <c r="AB486" s="55"/>
      <c r="AC486" s="444">
        <f>SUM(AE487:AH487)</f>
        <v>0</v>
      </c>
      <c r="AD486" s="445"/>
      <c r="AE486" s="56"/>
      <c r="AF486" s="52"/>
      <c r="AG486" s="52"/>
      <c r="AH486" s="52"/>
      <c r="AI486" s="52"/>
      <c r="AJ486" s="52"/>
      <c r="AK486" s="61"/>
      <c r="AL486" s="434" t="s">
        <v>109</v>
      </c>
      <c r="AM486" s="435"/>
      <c r="AN486" s="55"/>
      <c r="AO486" s="444">
        <f>SUM(AQ487:AT487)</f>
        <v>2</v>
      </c>
      <c r="AP486" s="445"/>
      <c r="AQ486" s="56"/>
      <c r="AR486" s="52"/>
      <c r="AS486" s="52"/>
      <c r="AT486" s="52"/>
      <c r="AU486" s="52"/>
      <c r="AV486" s="52"/>
      <c r="AW486" s="61"/>
    </row>
    <row r="487" spans="1:49" s="64" customFormat="1" ht="21" customHeight="1" thickBot="1" x14ac:dyDescent="0.25">
      <c r="A487" s="433"/>
      <c r="B487" s="427" t="s">
        <v>113</v>
      </c>
      <c r="C487" s="428"/>
      <c r="D487" s="53"/>
      <c r="E487" s="53"/>
      <c r="F487" s="57"/>
      <c r="G487" s="178">
        <f>(G471+G474+G477+G480+G483)/14</f>
        <v>2</v>
      </c>
      <c r="H487" s="178">
        <f>(H471+H474+H477+H480+H483)/14</f>
        <v>3</v>
      </c>
      <c r="I487" s="178">
        <f>(I471+I474+I477+I480+I483)/14</f>
        <v>1</v>
      </c>
      <c r="J487" s="178">
        <f>(J471+J474+J477+J480+J483)/14</f>
        <v>3</v>
      </c>
      <c r="K487" s="237"/>
      <c r="L487" s="446" t="s">
        <v>114</v>
      </c>
      <c r="M487" s="429"/>
      <c r="N487" s="427" t="s">
        <v>113</v>
      </c>
      <c r="O487" s="428"/>
      <c r="P487" s="53"/>
      <c r="Q487" s="53"/>
      <c r="R487" s="57"/>
      <c r="S487" s="178">
        <f>(S471+S474+S477+S480+S483)/14</f>
        <v>1</v>
      </c>
      <c r="T487" s="178">
        <f>(T471+T474+T477+T480+T483)/14</f>
        <v>1</v>
      </c>
      <c r="U487" s="178">
        <f>(U471+U474+U477+U480+U483)/14</f>
        <v>4</v>
      </c>
      <c r="V487" s="178">
        <f>(V471+V474+V477+V480+V483)/14</f>
        <v>2.5</v>
      </c>
      <c r="W487" s="237"/>
      <c r="X487" s="446" t="s">
        <v>114</v>
      </c>
      <c r="Y487" s="429"/>
      <c r="Z487" s="427" t="s">
        <v>113</v>
      </c>
      <c r="AA487" s="428"/>
      <c r="AB487" s="53"/>
      <c r="AC487" s="53"/>
      <c r="AD487" s="57"/>
      <c r="AE487" s="178">
        <f>(AE471+AE474+AE477+AE480+AE483)/14</f>
        <v>0</v>
      </c>
      <c r="AF487" s="178">
        <f>(AF471+AF474+AF477+AF480+AF483)/14</f>
        <v>0</v>
      </c>
      <c r="AG487" s="178">
        <f>(AG471+AG474+AG477+AG480+AG483)/14</f>
        <v>0</v>
      </c>
      <c r="AH487" s="178">
        <f>(AH471+AH474+AH477+AH480+AH483)/14</f>
        <v>0</v>
      </c>
      <c r="AI487" s="237"/>
      <c r="AJ487" s="446" t="s">
        <v>114</v>
      </c>
      <c r="AK487" s="429"/>
      <c r="AL487" s="427" t="s">
        <v>113</v>
      </c>
      <c r="AM487" s="428"/>
      <c r="AN487" s="53"/>
      <c r="AO487" s="53"/>
      <c r="AP487" s="57"/>
      <c r="AQ487" s="178">
        <f>(AQ471+AQ474+AQ477+AQ480+AQ483)/14</f>
        <v>0</v>
      </c>
      <c r="AR487" s="178">
        <f>(AR471+AR474+AR477+AR480+AR483)/14</f>
        <v>0</v>
      </c>
      <c r="AS487" s="178">
        <f>(AS471+AS474+AS477+AS480+AS483)/14</f>
        <v>2</v>
      </c>
      <c r="AT487" s="178">
        <f>(AT471+AT474+AT477+AT480+AT483)/14</f>
        <v>0</v>
      </c>
      <c r="AU487" s="237"/>
      <c r="AV487" s="446" t="s">
        <v>114</v>
      </c>
      <c r="AW487" s="429"/>
    </row>
    <row r="488" spans="1:49" s="47" customFormat="1" ht="21" customHeight="1" thickTop="1" x14ac:dyDescent="0.2">
      <c r="A488" s="18"/>
      <c r="B488" s="18"/>
      <c r="C488" s="18"/>
      <c r="D488" s="18"/>
      <c r="E488" s="18"/>
      <c r="F488" s="18"/>
      <c r="G488" s="18"/>
      <c r="H488" s="18"/>
      <c r="I488" s="18"/>
      <c r="J488" s="18"/>
      <c r="K488" s="18"/>
      <c r="L488" s="17"/>
      <c r="M488" s="17"/>
      <c r="N488" s="18"/>
      <c r="O488" s="300"/>
      <c r="P488" s="18"/>
      <c r="Q488" s="18"/>
      <c r="R488" s="18"/>
      <c r="S488" s="18"/>
      <c r="T488" s="18"/>
      <c r="U488" s="18"/>
      <c r="V488" s="18"/>
      <c r="W488" s="18"/>
      <c r="X488" s="17"/>
      <c r="Y488" s="17"/>
      <c r="Z488" s="18"/>
      <c r="AA488" s="18"/>
      <c r="AB488" s="18"/>
      <c r="AC488" s="18"/>
      <c r="AD488" s="18"/>
      <c r="AE488" s="18"/>
      <c r="AF488" s="18"/>
      <c r="AG488" s="18"/>
      <c r="AH488" s="18"/>
      <c r="AI488" s="18"/>
      <c r="AJ488" s="17"/>
      <c r="AK488" s="17"/>
      <c r="AL488" s="18"/>
      <c r="AM488" s="18"/>
      <c r="AN488" s="18"/>
      <c r="AO488" s="18"/>
      <c r="AP488" s="18"/>
      <c r="AQ488" s="18"/>
      <c r="AR488" s="18"/>
      <c r="AS488" s="18"/>
      <c r="AT488" s="18"/>
      <c r="AU488" s="18"/>
      <c r="AV488" s="17"/>
      <c r="AW488" s="17"/>
    </row>
    <row r="489" spans="1:49" s="47" customFormat="1" ht="21" customHeight="1" x14ac:dyDescent="0.25">
      <c r="A489" s="415" t="s">
        <v>268</v>
      </c>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c r="AA489" s="415"/>
      <c r="AB489" s="415"/>
      <c r="AC489" s="415"/>
      <c r="AD489" s="415"/>
      <c r="AE489" s="415"/>
      <c r="AF489" s="415"/>
      <c r="AG489" s="415"/>
      <c r="AH489" s="415"/>
      <c r="AI489" s="415"/>
      <c r="AJ489" s="415"/>
      <c r="AK489" s="415"/>
      <c r="AL489" s="415"/>
      <c r="AM489" s="415"/>
      <c r="AN489" s="415"/>
      <c r="AO489" s="415"/>
      <c r="AP489" s="415"/>
      <c r="AQ489" s="415"/>
      <c r="AR489" s="415"/>
      <c r="AS489" s="415"/>
      <c r="AT489" s="415"/>
      <c r="AU489" s="415"/>
      <c r="AV489" s="415"/>
      <c r="AW489" s="415"/>
    </row>
    <row r="490" spans="1:49" s="47" customFormat="1" ht="21" customHeight="1" x14ac:dyDescent="0.2">
      <c r="B490" s="70"/>
      <c r="C490" s="70"/>
      <c r="D490" s="70"/>
      <c r="E490" s="70"/>
      <c r="F490" s="70"/>
      <c r="G490" s="70"/>
      <c r="H490" s="71"/>
      <c r="I490" s="71"/>
      <c r="J490" s="71"/>
      <c r="K490" s="71"/>
      <c r="L490" s="59"/>
      <c r="M490" s="59"/>
      <c r="N490" s="59"/>
      <c r="O490" s="291"/>
      <c r="P490" s="59"/>
      <c r="Q490" s="59"/>
      <c r="R490" s="59"/>
      <c r="S490" s="59"/>
      <c r="T490" s="60"/>
      <c r="U490" s="60"/>
      <c r="V490" s="60"/>
      <c r="W490" s="60"/>
      <c r="X490" s="343"/>
    </row>
    <row r="491" spans="1:49" ht="21" customHeight="1" x14ac:dyDescent="0.25">
      <c r="A491" s="47"/>
      <c r="B491" s="442" t="s">
        <v>15</v>
      </c>
      <c r="C491" s="442"/>
      <c r="D491" s="442"/>
      <c r="E491" s="442"/>
      <c r="F491" s="442"/>
      <c r="G491" s="442"/>
      <c r="H491" s="442"/>
      <c r="I491" s="442"/>
      <c r="J491" s="75"/>
      <c r="K491" s="75"/>
      <c r="L491" s="39"/>
      <c r="M491" s="39"/>
      <c r="N491" s="73"/>
      <c r="O491" s="290"/>
      <c r="P491" s="73"/>
      <c r="Q491" s="73"/>
      <c r="R491" s="74"/>
      <c r="S491" s="75"/>
      <c r="T491" s="75"/>
      <c r="U491" s="75"/>
      <c r="V491" s="75"/>
      <c r="W491" s="75"/>
      <c r="X491" s="39"/>
      <c r="Y491" s="39"/>
      <c r="Z491" s="73"/>
      <c r="AA491" s="73"/>
      <c r="AB491" s="73"/>
      <c r="AC491" s="73"/>
      <c r="AD491" s="74"/>
      <c r="AE491" s="75"/>
      <c r="AF491" s="75"/>
      <c r="AG491" s="75"/>
      <c r="AH491" s="75"/>
      <c r="AI491" s="75"/>
      <c r="AJ491" s="39"/>
      <c r="AK491" s="39"/>
      <c r="AL491" s="73"/>
      <c r="AM491" s="73"/>
      <c r="AN491" s="442" t="s">
        <v>16</v>
      </c>
      <c r="AO491" s="442"/>
      <c r="AP491" s="442"/>
      <c r="AQ491" s="442"/>
      <c r="AR491" s="442"/>
      <c r="AS491" s="442"/>
      <c r="AT491" s="442"/>
      <c r="AU491" s="442"/>
      <c r="AV491" s="39"/>
      <c r="AW491" s="39"/>
    </row>
    <row r="492" spans="1:49" ht="21" customHeight="1" x14ac:dyDescent="0.2">
      <c r="A492" s="47"/>
      <c r="B492" s="443" t="str">
        <f>Coperta!B$46</f>
        <v>Conf.univ.dr.ing. Florin DRĂGAN</v>
      </c>
      <c r="C492" s="443"/>
      <c r="D492" s="443"/>
      <c r="E492" s="443"/>
      <c r="F492" s="443"/>
      <c r="G492" s="443"/>
      <c r="H492" s="443"/>
      <c r="I492" s="443"/>
      <c r="J492" s="59"/>
      <c r="K492" s="59"/>
      <c r="L492" s="60"/>
      <c r="M492" s="60"/>
      <c r="N492" s="59"/>
      <c r="O492" s="291"/>
      <c r="P492" s="59"/>
      <c r="Q492" s="59"/>
      <c r="R492" s="59"/>
      <c r="S492" s="59"/>
      <c r="T492" s="59"/>
      <c r="U492" s="59"/>
      <c r="V492" s="59"/>
      <c r="W492" s="59"/>
      <c r="X492" s="60"/>
      <c r="Y492" s="60"/>
      <c r="Z492" s="59"/>
      <c r="AA492" s="59"/>
      <c r="AB492" s="59"/>
      <c r="AC492" s="59"/>
      <c r="AD492" s="59"/>
      <c r="AE492" s="59"/>
      <c r="AF492" s="59"/>
      <c r="AG492" s="59"/>
      <c r="AH492" s="59"/>
      <c r="AI492" s="59"/>
      <c r="AJ492" s="60"/>
      <c r="AK492" s="60"/>
      <c r="AL492" s="59"/>
      <c r="AM492" s="59"/>
      <c r="AN492" s="443" t="str">
        <f>Coperta!N$46</f>
        <v>Conf.univ.dr.arh. Cristian BLIDARIU</v>
      </c>
      <c r="AO492" s="443"/>
      <c r="AP492" s="443"/>
      <c r="AQ492" s="443"/>
      <c r="AR492" s="443"/>
      <c r="AS492" s="443"/>
      <c r="AT492" s="443"/>
      <c r="AU492" s="443"/>
      <c r="AV492" s="60"/>
      <c r="AW492" s="60"/>
    </row>
    <row r="493" spans="1:49" s="47" customFormat="1" ht="21" customHeight="1" x14ac:dyDescent="0.2">
      <c r="G493" s="59"/>
      <c r="H493" s="59"/>
      <c r="I493" s="59"/>
      <c r="J493" s="59"/>
      <c r="K493" s="59"/>
      <c r="L493" s="60"/>
      <c r="M493" s="60"/>
      <c r="N493" s="59"/>
      <c r="O493" s="291"/>
      <c r="P493" s="59"/>
      <c r="Q493" s="59"/>
      <c r="R493" s="59"/>
      <c r="S493" s="59"/>
      <c r="T493" s="59"/>
      <c r="U493" s="59"/>
      <c r="V493" s="59"/>
      <c r="W493" s="59"/>
      <c r="X493" s="60"/>
      <c r="Y493" s="60"/>
      <c r="Z493" s="59"/>
      <c r="AA493" s="59"/>
      <c r="AB493" s="59"/>
      <c r="AC493" s="59"/>
      <c r="AD493" s="59"/>
      <c r="AE493" s="59"/>
      <c r="AF493" s="59"/>
      <c r="AG493" s="59"/>
      <c r="AH493" s="59"/>
      <c r="AI493" s="59"/>
      <c r="AJ493" s="60"/>
      <c r="AK493" s="60"/>
      <c r="AL493" s="59"/>
      <c r="AM493" s="59"/>
      <c r="AN493" s="59"/>
      <c r="AT493" s="59"/>
      <c r="AU493" s="59"/>
      <c r="AV493" s="60"/>
      <c r="AW493" s="60"/>
    </row>
    <row r="494" spans="1:49" s="47" customFormat="1" ht="21" customHeight="1" x14ac:dyDescent="0.2">
      <c r="G494" s="59"/>
      <c r="H494" s="59"/>
      <c r="I494" s="59"/>
      <c r="J494" s="59"/>
      <c r="K494" s="59"/>
      <c r="L494" s="60"/>
      <c r="M494" s="60"/>
      <c r="N494" s="59"/>
      <c r="O494" s="291"/>
      <c r="P494" s="59"/>
      <c r="Q494" s="59"/>
      <c r="R494" s="59"/>
      <c r="S494" s="59"/>
      <c r="T494" s="59"/>
      <c r="U494" s="59"/>
      <c r="V494" s="59"/>
      <c r="W494" s="59"/>
      <c r="X494" s="60"/>
      <c r="Y494" s="60"/>
      <c r="Z494" s="59"/>
      <c r="AA494" s="59"/>
      <c r="AB494" s="59"/>
      <c r="AC494" s="59"/>
      <c r="AD494" s="59"/>
      <c r="AE494" s="59"/>
      <c r="AF494" s="59"/>
      <c r="AG494" s="59"/>
      <c r="AH494" s="59"/>
      <c r="AI494" s="59"/>
      <c r="AJ494" s="60"/>
      <c r="AK494" s="60"/>
      <c r="AL494" s="59"/>
      <c r="AM494" s="59"/>
      <c r="AN494" s="59"/>
      <c r="AT494" s="59"/>
      <c r="AU494" s="59"/>
      <c r="AV494" s="60"/>
      <c r="AW494" s="60"/>
    </row>
    <row r="499" spans="1:49" s="49" customFormat="1" ht="21" customHeight="1" x14ac:dyDescent="0.25">
      <c r="A499" s="452" t="s">
        <v>259</v>
      </c>
      <c r="B499" s="452"/>
      <c r="C499" s="452"/>
      <c r="D499" s="452"/>
      <c r="E499" s="452"/>
      <c r="F499" s="452"/>
      <c r="G499" s="452"/>
      <c r="H499" s="452"/>
      <c r="I499" s="452"/>
      <c r="J499" s="452"/>
      <c r="K499" s="452"/>
      <c r="L499" s="452"/>
      <c r="M499" s="452"/>
      <c r="N499" s="452"/>
      <c r="O499" s="452"/>
      <c r="P499" s="452"/>
      <c r="Q499" s="452"/>
      <c r="R499" s="452"/>
      <c r="S499" s="452"/>
      <c r="T499" s="452"/>
      <c r="U499" s="452"/>
      <c r="V499" s="452"/>
      <c r="W499" s="452"/>
      <c r="X499" s="452"/>
      <c r="Y499" s="452"/>
      <c r="Z499" s="452"/>
      <c r="AA499" s="452"/>
      <c r="AB499" s="452"/>
      <c r="AC499" s="452"/>
      <c r="AD499" s="452"/>
      <c r="AE499" s="452"/>
      <c r="AF499" s="452"/>
      <c r="AG499" s="452"/>
      <c r="AH499" s="452"/>
      <c r="AI499" s="452"/>
      <c r="AJ499" s="452"/>
      <c r="AK499" s="452"/>
      <c r="AL499" s="452"/>
      <c r="AM499" s="452"/>
      <c r="AN499" s="452"/>
      <c r="AO499" s="452"/>
      <c r="AP499" s="452"/>
      <c r="AQ499" s="452"/>
      <c r="AR499" s="452"/>
      <c r="AS499" s="452"/>
      <c r="AT499" s="452"/>
      <c r="AU499" s="452"/>
      <c r="AV499" s="452"/>
      <c r="AW499" s="452"/>
    </row>
    <row r="500" spans="1:49" s="46" customFormat="1" ht="21" customHeight="1" thickBot="1" x14ac:dyDescent="0.3">
      <c r="A500" s="452" t="str">
        <f>A16</f>
        <v>Pentru seria de studenti 2024-2030</v>
      </c>
      <c r="B500" s="452"/>
      <c r="C500" s="452"/>
      <c r="D500" s="452"/>
      <c r="E500" s="452"/>
      <c r="F500" s="452"/>
      <c r="G500" s="452"/>
      <c r="H500" s="452"/>
      <c r="I500" s="452"/>
      <c r="J500" s="452"/>
      <c r="K500" s="452"/>
      <c r="L500" s="452"/>
      <c r="M500" s="452"/>
      <c r="N500" s="452"/>
      <c r="O500" s="452"/>
      <c r="P500" s="452"/>
      <c r="Q500" s="452"/>
      <c r="R500" s="452"/>
      <c r="S500" s="452"/>
      <c r="T500" s="452"/>
      <c r="U500" s="452"/>
      <c r="V500" s="452"/>
      <c r="W500" s="452"/>
      <c r="X500" s="452"/>
      <c r="Y500" s="452"/>
      <c r="Z500" s="452"/>
      <c r="AA500" s="452"/>
      <c r="AB500" s="452"/>
      <c r="AC500" s="452"/>
      <c r="AD500" s="452"/>
      <c r="AE500" s="452"/>
      <c r="AF500" s="452"/>
      <c r="AG500" s="452"/>
      <c r="AH500" s="452"/>
      <c r="AI500" s="452"/>
      <c r="AJ500" s="452"/>
      <c r="AK500" s="452"/>
      <c r="AL500" s="452"/>
      <c r="AM500" s="452"/>
      <c r="AN500" s="452"/>
      <c r="AO500" s="452"/>
      <c r="AP500" s="452"/>
      <c r="AQ500" s="452"/>
      <c r="AR500" s="452"/>
      <c r="AS500" s="452"/>
      <c r="AT500" s="452"/>
      <c r="AU500" s="452"/>
      <c r="AV500" s="452"/>
      <c r="AW500" s="452"/>
    </row>
    <row r="501" spans="1:49" s="49" customFormat="1" ht="21" customHeight="1" thickTop="1" thickBot="1" x14ac:dyDescent="0.3">
      <c r="B501" s="447" t="str">
        <f>B125</f>
        <v>ANUL V (2028-2029)</v>
      </c>
      <c r="C501" s="448"/>
      <c r="D501" s="448"/>
      <c r="E501" s="448"/>
      <c r="F501" s="448"/>
      <c r="G501" s="448"/>
      <c r="H501" s="448"/>
      <c r="I501" s="448"/>
      <c r="J501" s="448"/>
      <c r="K501" s="448"/>
      <c r="L501" s="448"/>
      <c r="M501" s="448"/>
      <c r="N501" s="448"/>
      <c r="O501" s="448"/>
      <c r="P501" s="448"/>
      <c r="Q501" s="448"/>
      <c r="R501" s="448"/>
      <c r="S501" s="448"/>
      <c r="T501" s="448"/>
      <c r="U501" s="448"/>
      <c r="V501" s="448"/>
      <c r="W501" s="448"/>
      <c r="X501" s="448"/>
      <c r="Y501" s="448"/>
      <c r="Z501" s="453" t="str">
        <f>Z125</f>
        <v>ANUL VI (2029-2030)</v>
      </c>
      <c r="AA501" s="454"/>
      <c r="AB501" s="454"/>
      <c r="AC501" s="454"/>
      <c r="AD501" s="454"/>
      <c r="AE501" s="454"/>
      <c r="AF501" s="454"/>
      <c r="AG501" s="454"/>
      <c r="AH501" s="454"/>
      <c r="AI501" s="454"/>
      <c r="AJ501" s="454"/>
      <c r="AK501" s="454"/>
      <c r="AL501" s="454"/>
      <c r="AM501" s="454"/>
      <c r="AN501" s="454"/>
      <c r="AO501" s="454"/>
      <c r="AP501" s="454"/>
      <c r="AQ501" s="454"/>
      <c r="AR501" s="454"/>
      <c r="AS501" s="454"/>
      <c r="AT501" s="454"/>
      <c r="AU501" s="454"/>
      <c r="AV501" s="454"/>
      <c r="AW501" s="454"/>
    </row>
    <row r="502" spans="1:49" s="49" customFormat="1" ht="21" customHeight="1" thickTop="1" thickBot="1" x14ac:dyDescent="0.3">
      <c r="A502" s="15"/>
      <c r="B502" s="447" t="s">
        <v>155</v>
      </c>
      <c r="C502" s="448"/>
      <c r="D502" s="448"/>
      <c r="E502" s="448"/>
      <c r="F502" s="448"/>
      <c r="G502" s="448"/>
      <c r="H502" s="448"/>
      <c r="I502" s="448"/>
      <c r="J502" s="448"/>
      <c r="K502" s="448"/>
      <c r="L502" s="448"/>
      <c r="M502" s="448"/>
      <c r="N502" s="447" t="s">
        <v>156</v>
      </c>
      <c r="O502" s="448"/>
      <c r="P502" s="448"/>
      <c r="Q502" s="448"/>
      <c r="R502" s="448"/>
      <c r="S502" s="448"/>
      <c r="T502" s="448"/>
      <c r="U502" s="448"/>
      <c r="V502" s="448"/>
      <c r="W502" s="448"/>
      <c r="X502" s="448"/>
      <c r="Y502" s="448"/>
      <c r="Z502" s="447" t="s">
        <v>157</v>
      </c>
      <c r="AA502" s="448"/>
      <c r="AB502" s="448"/>
      <c r="AC502" s="448"/>
      <c r="AD502" s="448"/>
      <c r="AE502" s="448"/>
      <c r="AF502" s="448"/>
      <c r="AG502" s="448"/>
      <c r="AH502" s="448"/>
      <c r="AI502" s="448"/>
      <c r="AJ502" s="448"/>
      <c r="AK502" s="448"/>
      <c r="AL502" s="447" t="s">
        <v>158</v>
      </c>
      <c r="AM502" s="448"/>
      <c r="AN502" s="448"/>
      <c r="AO502" s="448"/>
      <c r="AP502" s="448"/>
      <c r="AQ502" s="448"/>
      <c r="AR502" s="448"/>
      <c r="AS502" s="448"/>
      <c r="AT502" s="448"/>
      <c r="AU502" s="448"/>
      <c r="AV502" s="448"/>
      <c r="AW502" s="448"/>
    </row>
    <row r="503" spans="1:49" s="49" customFormat="1" ht="21" customHeight="1" thickTop="1" x14ac:dyDescent="0.25">
      <c r="A503" s="396" t="s">
        <v>206</v>
      </c>
      <c r="B503" s="399" t="s">
        <v>472</v>
      </c>
      <c r="C503" s="400"/>
      <c r="D503" s="400"/>
      <c r="E503" s="400"/>
      <c r="F503" s="400"/>
      <c r="G503" s="400"/>
      <c r="H503" s="400"/>
      <c r="I503" s="400"/>
      <c r="J503" s="400"/>
      <c r="K503" s="400"/>
      <c r="L503" s="400"/>
      <c r="M503" s="401"/>
      <c r="N503" s="408" t="s">
        <v>273</v>
      </c>
      <c r="O503" s="409"/>
      <c r="P503" s="409"/>
      <c r="Q503" s="409"/>
      <c r="R503" s="409"/>
      <c r="S503" s="409"/>
      <c r="T503" s="409"/>
      <c r="U503" s="409"/>
      <c r="V503" s="409"/>
      <c r="W503" s="409"/>
      <c r="X503" s="409"/>
      <c r="Y503" s="410"/>
      <c r="Z503" s="399"/>
      <c r="AA503" s="400"/>
      <c r="AB503" s="400"/>
      <c r="AC503" s="400"/>
      <c r="AD503" s="400"/>
      <c r="AE503" s="400"/>
      <c r="AF503" s="400"/>
      <c r="AG503" s="400"/>
      <c r="AH503" s="400"/>
      <c r="AI503" s="400"/>
      <c r="AJ503" s="400"/>
      <c r="AK503" s="401"/>
      <c r="AL503" s="408" t="s">
        <v>273</v>
      </c>
      <c r="AM503" s="409"/>
      <c r="AN503" s="409"/>
      <c r="AO503" s="409"/>
      <c r="AP503" s="409"/>
      <c r="AQ503" s="409"/>
      <c r="AR503" s="409"/>
      <c r="AS503" s="409"/>
      <c r="AT503" s="409"/>
      <c r="AU503" s="409"/>
      <c r="AV503" s="409"/>
      <c r="AW503" s="410"/>
    </row>
    <row r="504" spans="1:49" s="49" customFormat="1" ht="21" customHeight="1" x14ac:dyDescent="0.25">
      <c r="A504" s="397"/>
      <c r="B504" s="402"/>
      <c r="C504" s="403"/>
      <c r="D504" s="403"/>
      <c r="E504" s="403"/>
      <c r="F504" s="403"/>
      <c r="G504" s="403"/>
      <c r="H504" s="403"/>
      <c r="I504" s="403"/>
      <c r="J504" s="403"/>
      <c r="K504" s="403"/>
      <c r="L504" s="403"/>
      <c r="M504" s="404"/>
      <c r="N504" s="411"/>
      <c r="O504" s="412"/>
      <c r="P504" s="412"/>
      <c r="Q504" s="412"/>
      <c r="R504" s="412"/>
      <c r="S504" s="412"/>
      <c r="T504" s="412"/>
      <c r="U504" s="412"/>
      <c r="V504" s="412"/>
      <c r="W504" s="412"/>
      <c r="X504" s="412"/>
      <c r="Y504" s="413"/>
      <c r="Z504" s="402"/>
      <c r="AA504" s="403"/>
      <c r="AB504" s="403"/>
      <c r="AC504" s="403"/>
      <c r="AD504" s="403"/>
      <c r="AE504" s="403"/>
      <c r="AF504" s="403"/>
      <c r="AG504" s="403"/>
      <c r="AH504" s="403"/>
      <c r="AI504" s="403"/>
      <c r="AJ504" s="403"/>
      <c r="AK504" s="404"/>
      <c r="AL504" s="411"/>
      <c r="AM504" s="412"/>
      <c r="AN504" s="412"/>
      <c r="AO504" s="412"/>
      <c r="AP504" s="412"/>
      <c r="AQ504" s="412"/>
      <c r="AR504" s="412"/>
      <c r="AS504" s="412"/>
      <c r="AT504" s="412"/>
      <c r="AU504" s="412"/>
      <c r="AV504" s="412"/>
      <c r="AW504" s="413"/>
    </row>
    <row r="505" spans="1:49" s="49" customFormat="1" ht="21" customHeight="1" thickBot="1" x14ac:dyDescent="0.3">
      <c r="A505" s="398"/>
      <c r="B505" s="405" t="str">
        <f>IF(ISBLANK(B503),"",CONCATENATE($E$12,$F$12,".",$G$12,".","0",RIGHT($B$502,1),".",RIGHT(L505,1),$A$106,"-",A503))</f>
        <v>L061.24.09.f11-01</v>
      </c>
      <c r="C505" s="406"/>
      <c r="D505" s="407"/>
      <c r="E505" s="276">
        <v>2</v>
      </c>
      <c r="F505" s="277" t="s">
        <v>58</v>
      </c>
      <c r="G505" s="278">
        <v>14</v>
      </c>
      <c r="H505" s="279">
        <v>0</v>
      </c>
      <c r="I505" s="279">
        <v>14</v>
      </c>
      <c r="J505" s="280">
        <v>0</v>
      </c>
      <c r="K505" s="275"/>
      <c r="L505" s="277" t="s">
        <v>105</v>
      </c>
      <c r="M505" s="275"/>
      <c r="N505" s="405" t="str">
        <f>IF(ISBLANK(N503),"",CONCATENATE($E$12,$F$12,".",$G$12,".","1",RIGHT($N$502,1),".",RIGHT(X505,1),$A$106,"-",A503))</f>
        <v>L061.24.10.f11-01</v>
      </c>
      <c r="O505" s="406"/>
      <c r="P505" s="407"/>
      <c r="Q505" s="276">
        <v>5</v>
      </c>
      <c r="R505" s="277" t="s">
        <v>99</v>
      </c>
      <c r="S505" s="278">
        <v>0</v>
      </c>
      <c r="T505" s="279">
        <v>0</v>
      </c>
      <c r="U505" s="279">
        <v>0</v>
      </c>
      <c r="V505" s="280">
        <v>0</v>
      </c>
      <c r="W505" s="275"/>
      <c r="X505" s="277" t="s">
        <v>105</v>
      </c>
      <c r="Y505" s="275"/>
      <c r="Z505" s="405" t="str">
        <f>IF(ISBLANK(Z503),"",CONCATENATE($E$12,$F$12,".",$G$12,".","1",RIGHT($Z$502,1),".",RIGHT(AJ505,1),$A$106,"-",A503))</f>
        <v/>
      </c>
      <c r="AA505" s="406"/>
      <c r="AB505" s="407"/>
      <c r="AC505" s="276"/>
      <c r="AD505" s="277"/>
      <c r="AE505" s="278"/>
      <c r="AF505" s="279"/>
      <c r="AG505" s="279"/>
      <c r="AH505" s="280"/>
      <c r="AI505" s="275"/>
      <c r="AJ505" s="277"/>
      <c r="AK505" s="275"/>
      <c r="AL505" s="405" t="str">
        <f>IF(ISBLANK(AL503),"",CONCATENATE($E$12,$F$12,".",$G$12,".","1",RIGHT($AL$502,1),".",RIGHT(AV505,1),$A$106,"-",A503))</f>
        <v>L061.24.12.f11-01</v>
      </c>
      <c r="AM505" s="406"/>
      <c r="AN505" s="407"/>
      <c r="AO505" s="276">
        <v>5</v>
      </c>
      <c r="AP505" s="277" t="s">
        <v>99</v>
      </c>
      <c r="AQ505" s="278">
        <v>0</v>
      </c>
      <c r="AR505" s="279">
        <v>0</v>
      </c>
      <c r="AS505" s="279">
        <v>0</v>
      </c>
      <c r="AT505" s="280">
        <v>0</v>
      </c>
      <c r="AU505" s="275"/>
      <c r="AV505" s="277" t="s">
        <v>105</v>
      </c>
      <c r="AW505" s="275"/>
    </row>
    <row r="506" spans="1:49" s="49" customFormat="1" ht="21" customHeight="1" thickTop="1" x14ac:dyDescent="0.25">
      <c r="A506" s="396" t="s">
        <v>207</v>
      </c>
      <c r="B506" s="399"/>
      <c r="C506" s="400"/>
      <c r="D506" s="400"/>
      <c r="E506" s="400"/>
      <c r="F506" s="400"/>
      <c r="G506" s="400"/>
      <c r="H506" s="400"/>
      <c r="I506" s="400"/>
      <c r="J506" s="400"/>
      <c r="K506" s="400"/>
      <c r="L506" s="400"/>
      <c r="M506" s="401"/>
      <c r="N506" s="408" t="s">
        <v>264</v>
      </c>
      <c r="O506" s="409"/>
      <c r="P506" s="409"/>
      <c r="Q506" s="409"/>
      <c r="R506" s="409"/>
      <c r="S506" s="409"/>
      <c r="T506" s="409"/>
      <c r="U506" s="409"/>
      <c r="V506" s="409"/>
      <c r="W506" s="409"/>
      <c r="X506" s="409"/>
      <c r="Y506" s="410"/>
      <c r="Z506" s="399"/>
      <c r="AA506" s="400"/>
      <c r="AB506" s="400"/>
      <c r="AC506" s="400"/>
      <c r="AD506" s="400"/>
      <c r="AE506" s="400"/>
      <c r="AF506" s="400"/>
      <c r="AG506" s="400"/>
      <c r="AH506" s="400"/>
      <c r="AI506" s="400"/>
      <c r="AJ506" s="400"/>
      <c r="AK506" s="401"/>
      <c r="AL506" s="408" t="s">
        <v>264</v>
      </c>
      <c r="AM506" s="409"/>
      <c r="AN506" s="409"/>
      <c r="AO506" s="409"/>
      <c r="AP506" s="409"/>
      <c r="AQ506" s="409"/>
      <c r="AR506" s="409"/>
      <c r="AS506" s="409"/>
      <c r="AT506" s="409"/>
      <c r="AU506" s="409"/>
      <c r="AV506" s="409"/>
      <c r="AW506" s="410"/>
    </row>
    <row r="507" spans="1:49" s="49" customFormat="1" ht="21" customHeight="1" x14ac:dyDescent="0.25">
      <c r="A507" s="397"/>
      <c r="B507" s="402"/>
      <c r="C507" s="403"/>
      <c r="D507" s="403"/>
      <c r="E507" s="403"/>
      <c r="F507" s="403"/>
      <c r="G507" s="403"/>
      <c r="H507" s="403"/>
      <c r="I507" s="403"/>
      <c r="J507" s="403"/>
      <c r="K507" s="403"/>
      <c r="L507" s="403"/>
      <c r="M507" s="404"/>
      <c r="N507" s="411"/>
      <c r="O507" s="412"/>
      <c r="P507" s="412"/>
      <c r="Q507" s="412"/>
      <c r="R507" s="412"/>
      <c r="S507" s="412"/>
      <c r="T507" s="412"/>
      <c r="U507" s="412"/>
      <c r="V507" s="412"/>
      <c r="W507" s="412"/>
      <c r="X507" s="412"/>
      <c r="Y507" s="413"/>
      <c r="Z507" s="402"/>
      <c r="AA507" s="403"/>
      <c r="AB507" s="403"/>
      <c r="AC507" s="403"/>
      <c r="AD507" s="403"/>
      <c r="AE507" s="403"/>
      <c r="AF507" s="403"/>
      <c r="AG507" s="403"/>
      <c r="AH507" s="403"/>
      <c r="AI507" s="403"/>
      <c r="AJ507" s="403"/>
      <c r="AK507" s="404"/>
      <c r="AL507" s="411"/>
      <c r="AM507" s="412"/>
      <c r="AN507" s="412"/>
      <c r="AO507" s="412"/>
      <c r="AP507" s="412"/>
      <c r="AQ507" s="412"/>
      <c r="AR507" s="412"/>
      <c r="AS507" s="412"/>
      <c r="AT507" s="412"/>
      <c r="AU507" s="412"/>
      <c r="AV507" s="412"/>
      <c r="AW507" s="413"/>
    </row>
    <row r="508" spans="1:49" s="49" customFormat="1" ht="21" customHeight="1" thickBot="1" x14ac:dyDescent="0.3">
      <c r="A508" s="398"/>
      <c r="B508" s="405" t="str">
        <f>IF(ISBLANK(B506),"",CONCATENATE($E$12,$F$12,".",$G$12,".","0",RIGHT($B$502,1),".",RIGHT(L508,1),$A$106,"-",A506))</f>
        <v/>
      </c>
      <c r="C508" s="406"/>
      <c r="D508" s="407"/>
      <c r="E508" s="276"/>
      <c r="F508" s="277"/>
      <c r="G508" s="278"/>
      <c r="H508" s="279"/>
      <c r="I508" s="279"/>
      <c r="J508" s="280"/>
      <c r="K508" s="275"/>
      <c r="L508" s="277"/>
      <c r="M508" s="275"/>
      <c r="N508" s="405" t="str">
        <f>IF(ISBLANK(N506),"",CONCATENATE($E$12,$F$12,".",$G$12,".","1",RIGHT($N$502,1),".",RIGHT(X508,1),$A$106,"-",A506))</f>
        <v>L061.24.10.f11-02</v>
      </c>
      <c r="O508" s="406"/>
      <c r="P508" s="407"/>
      <c r="Q508" s="276">
        <v>2</v>
      </c>
      <c r="R508" s="277" t="s">
        <v>99</v>
      </c>
      <c r="S508" s="278">
        <v>0</v>
      </c>
      <c r="T508" s="279">
        <v>0</v>
      </c>
      <c r="U508" s="279">
        <v>28</v>
      </c>
      <c r="V508" s="280">
        <v>0</v>
      </c>
      <c r="W508" s="275"/>
      <c r="X508" s="277" t="s">
        <v>105</v>
      </c>
      <c r="Y508" s="275"/>
      <c r="Z508" s="405" t="str">
        <f>IF(ISBLANK(Z506),"",CONCATENATE($E$12,$F$12,".",$G$12,".","1",RIGHT($Z$502,1),".",RIGHT(AJ508,1),$A$106,"-",A506))</f>
        <v/>
      </c>
      <c r="AA508" s="406"/>
      <c r="AB508" s="407"/>
      <c r="AC508" s="276"/>
      <c r="AD508" s="277"/>
      <c r="AE508" s="278"/>
      <c r="AF508" s="279"/>
      <c r="AG508" s="279"/>
      <c r="AH508" s="280"/>
      <c r="AI508" s="275"/>
      <c r="AJ508" s="277"/>
      <c r="AK508" s="275"/>
      <c r="AL508" s="405" t="str">
        <f>IF(ISBLANK(AL506),"",CONCATENATE($E$12,$F$12,".",$G$12,".","1",RIGHT($AL$502,1),".",RIGHT(AV508,1),$A$106,"-",A506))</f>
        <v>L061.24.12.f11-02</v>
      </c>
      <c r="AM508" s="406"/>
      <c r="AN508" s="407"/>
      <c r="AO508" s="276">
        <v>2</v>
      </c>
      <c r="AP508" s="277" t="s">
        <v>99</v>
      </c>
      <c r="AQ508" s="278">
        <v>0</v>
      </c>
      <c r="AR508" s="279">
        <v>0</v>
      </c>
      <c r="AS508" s="279">
        <v>28</v>
      </c>
      <c r="AT508" s="280">
        <v>0</v>
      </c>
      <c r="AU508" s="275"/>
      <c r="AV508" s="277" t="s">
        <v>105</v>
      </c>
      <c r="AW508" s="275"/>
    </row>
    <row r="509" spans="1:49" s="49" customFormat="1" ht="21" customHeight="1" thickTop="1" x14ac:dyDescent="0.25">
      <c r="A509" s="396" t="s">
        <v>208</v>
      </c>
      <c r="B509" s="399"/>
      <c r="C509" s="400"/>
      <c r="D509" s="400"/>
      <c r="E509" s="400"/>
      <c r="F509" s="400"/>
      <c r="G509" s="400"/>
      <c r="H509" s="400"/>
      <c r="I509" s="400"/>
      <c r="J509" s="400"/>
      <c r="K509" s="400"/>
      <c r="L509" s="400"/>
      <c r="M509" s="401"/>
      <c r="N509" s="408" t="s">
        <v>473</v>
      </c>
      <c r="O509" s="409"/>
      <c r="P509" s="409"/>
      <c r="Q509" s="409"/>
      <c r="R509" s="409"/>
      <c r="S509" s="409"/>
      <c r="T509" s="409"/>
      <c r="U509" s="409"/>
      <c r="V509" s="409"/>
      <c r="W509" s="409"/>
      <c r="X509" s="409"/>
      <c r="Y509" s="410"/>
      <c r="Z509" s="399"/>
      <c r="AA509" s="400"/>
      <c r="AB509" s="400"/>
      <c r="AC509" s="400"/>
      <c r="AD509" s="400"/>
      <c r="AE509" s="400"/>
      <c r="AF509" s="400"/>
      <c r="AG509" s="400"/>
      <c r="AH509" s="400"/>
      <c r="AI509" s="400"/>
      <c r="AJ509" s="400"/>
      <c r="AK509" s="401"/>
      <c r="AL509" s="399"/>
      <c r="AM509" s="400"/>
      <c r="AN509" s="400"/>
      <c r="AO509" s="400"/>
      <c r="AP509" s="400"/>
      <c r="AQ509" s="400"/>
      <c r="AR509" s="400"/>
      <c r="AS509" s="400"/>
      <c r="AT509" s="400"/>
      <c r="AU509" s="400"/>
      <c r="AV509" s="400"/>
      <c r="AW509" s="401"/>
    </row>
    <row r="510" spans="1:49" s="49" customFormat="1" ht="21" customHeight="1" x14ac:dyDescent="0.25">
      <c r="A510" s="397"/>
      <c r="B510" s="402"/>
      <c r="C510" s="403"/>
      <c r="D510" s="403"/>
      <c r="E510" s="403"/>
      <c r="F510" s="403"/>
      <c r="G510" s="403"/>
      <c r="H510" s="403"/>
      <c r="I510" s="403"/>
      <c r="J510" s="403"/>
      <c r="K510" s="403"/>
      <c r="L510" s="403"/>
      <c r="M510" s="404"/>
      <c r="N510" s="411"/>
      <c r="O510" s="412"/>
      <c r="P510" s="412"/>
      <c r="Q510" s="412"/>
      <c r="R510" s="412"/>
      <c r="S510" s="412"/>
      <c r="T510" s="412"/>
      <c r="U510" s="412"/>
      <c r="V510" s="412"/>
      <c r="W510" s="412"/>
      <c r="X510" s="412"/>
      <c r="Y510" s="413"/>
      <c r="Z510" s="402"/>
      <c r="AA510" s="403"/>
      <c r="AB510" s="403"/>
      <c r="AC510" s="403"/>
      <c r="AD510" s="403"/>
      <c r="AE510" s="403"/>
      <c r="AF510" s="403"/>
      <c r="AG510" s="403"/>
      <c r="AH510" s="403"/>
      <c r="AI510" s="403"/>
      <c r="AJ510" s="403"/>
      <c r="AK510" s="404"/>
      <c r="AL510" s="402"/>
      <c r="AM510" s="403"/>
      <c r="AN510" s="403"/>
      <c r="AO510" s="403"/>
      <c r="AP510" s="403"/>
      <c r="AQ510" s="403"/>
      <c r="AR510" s="403"/>
      <c r="AS510" s="403"/>
      <c r="AT510" s="403"/>
      <c r="AU510" s="403"/>
      <c r="AV510" s="403"/>
      <c r="AW510" s="404"/>
    </row>
    <row r="511" spans="1:49" s="49" customFormat="1" ht="21" customHeight="1" thickBot="1" x14ac:dyDescent="0.3">
      <c r="A511" s="398"/>
      <c r="B511" s="405" t="str">
        <f>IF(ISBLANK(B509),"",CONCATENATE($E$12,$F$12,".",$G$12,".","0",RIGHT($B$502,1),".",RIGHT(L511,1),$A$106,"-",A509))</f>
        <v/>
      </c>
      <c r="C511" s="406"/>
      <c r="D511" s="407"/>
      <c r="E511" s="276"/>
      <c r="F511" s="277"/>
      <c r="G511" s="278"/>
      <c r="H511" s="279"/>
      <c r="I511" s="279"/>
      <c r="J511" s="280"/>
      <c r="K511" s="275"/>
      <c r="L511" s="277"/>
      <c r="M511" s="275"/>
      <c r="N511" s="405" t="str">
        <f>IF(ISBLANK(N509),"",CONCATENATE($E$12,$F$12,".",$G$12,".","1",RIGHT($N$502,1),".",RIGHT(X511,1),$A$106,"-",A509))</f>
        <v>L061.24.10.f11-03</v>
      </c>
      <c r="O511" s="406"/>
      <c r="P511" s="407"/>
      <c r="Q511" s="276">
        <v>2</v>
      </c>
      <c r="R511" s="277" t="s">
        <v>58</v>
      </c>
      <c r="S511" s="278">
        <v>14</v>
      </c>
      <c r="T511" s="279">
        <v>0</v>
      </c>
      <c r="U511" s="279">
        <v>14</v>
      </c>
      <c r="V511" s="280">
        <v>0</v>
      </c>
      <c r="W511" s="275"/>
      <c r="X511" s="277" t="s">
        <v>105</v>
      </c>
      <c r="Y511" s="275"/>
      <c r="Z511" s="405" t="str">
        <f>IF(ISBLANK(Z509),"",CONCATENATE($E$12,$F$12,".",$G$12,".","1",RIGHT($Z$502,1),".",RIGHT(AJ511,1),$A$106,"-",A509))</f>
        <v/>
      </c>
      <c r="AA511" s="406"/>
      <c r="AB511" s="407"/>
      <c r="AC511" s="315"/>
      <c r="AD511" s="316"/>
      <c r="AE511" s="317"/>
      <c r="AF511" s="318"/>
      <c r="AG511" s="318"/>
      <c r="AH511" s="319"/>
      <c r="AI511" s="320"/>
      <c r="AJ511" s="316"/>
      <c r="AK511" s="320"/>
      <c r="AL511" s="405" t="str">
        <f>IF(ISBLANK(AL509),"",CONCATENATE($E$12,$F$12,".",$G$12,".","1",RIGHT($AL$502,1),".",RIGHT(AV511,1),$A$106,"-",A509))</f>
        <v/>
      </c>
      <c r="AM511" s="406"/>
      <c r="AN511" s="407"/>
      <c r="AO511" s="276"/>
      <c r="AP511" s="277"/>
      <c r="AQ511" s="278"/>
      <c r="AR511" s="279"/>
      <c r="AS511" s="279"/>
      <c r="AT511" s="280"/>
      <c r="AU511" s="275"/>
      <c r="AV511" s="277"/>
      <c r="AW511" s="275"/>
    </row>
    <row r="512" spans="1:49" s="49" customFormat="1" ht="21" customHeight="1" thickTop="1" x14ac:dyDescent="0.25">
      <c r="A512" s="396" t="s">
        <v>209</v>
      </c>
      <c r="B512" s="399"/>
      <c r="C512" s="400"/>
      <c r="D512" s="400"/>
      <c r="E512" s="400"/>
      <c r="F512" s="400"/>
      <c r="G512" s="400"/>
      <c r="H512" s="400"/>
      <c r="I512" s="400"/>
      <c r="J512" s="400"/>
      <c r="K512" s="400"/>
      <c r="L512" s="400"/>
      <c r="M512" s="401"/>
      <c r="N512" s="399"/>
      <c r="O512" s="400"/>
      <c r="P512" s="400"/>
      <c r="Q512" s="400"/>
      <c r="R512" s="400"/>
      <c r="S512" s="400"/>
      <c r="T512" s="400"/>
      <c r="U512" s="400"/>
      <c r="V512" s="400"/>
      <c r="W512" s="400"/>
      <c r="X512" s="400"/>
      <c r="Y512" s="401"/>
      <c r="Z512" s="399"/>
      <c r="AA512" s="400"/>
      <c r="AB512" s="400"/>
      <c r="AC512" s="400"/>
      <c r="AD512" s="400"/>
      <c r="AE512" s="400"/>
      <c r="AF512" s="400"/>
      <c r="AG512" s="400"/>
      <c r="AH512" s="400"/>
      <c r="AI512" s="400"/>
      <c r="AJ512" s="400"/>
      <c r="AK512" s="401"/>
      <c r="AL512" s="399"/>
      <c r="AM512" s="400"/>
      <c r="AN512" s="400"/>
      <c r="AO512" s="400"/>
      <c r="AP512" s="400"/>
      <c r="AQ512" s="400"/>
      <c r="AR512" s="400"/>
      <c r="AS512" s="400"/>
      <c r="AT512" s="400"/>
      <c r="AU512" s="400"/>
      <c r="AV512" s="400"/>
      <c r="AW512" s="401"/>
    </row>
    <row r="513" spans="1:49" s="49" customFormat="1" ht="21" customHeight="1" x14ac:dyDescent="0.25">
      <c r="A513" s="397"/>
      <c r="B513" s="402"/>
      <c r="C513" s="403"/>
      <c r="D513" s="403"/>
      <c r="E513" s="403"/>
      <c r="F513" s="403"/>
      <c r="G513" s="403"/>
      <c r="H513" s="403"/>
      <c r="I513" s="403"/>
      <c r="J513" s="403"/>
      <c r="K513" s="403"/>
      <c r="L513" s="403"/>
      <c r="M513" s="404"/>
      <c r="N513" s="402"/>
      <c r="O513" s="403"/>
      <c r="P513" s="403"/>
      <c r="Q513" s="403"/>
      <c r="R513" s="403"/>
      <c r="S513" s="403"/>
      <c r="T513" s="403"/>
      <c r="U513" s="403"/>
      <c r="V513" s="403"/>
      <c r="W513" s="403"/>
      <c r="X513" s="403"/>
      <c r="Y513" s="404"/>
      <c r="Z513" s="402"/>
      <c r="AA513" s="403"/>
      <c r="AB513" s="403"/>
      <c r="AC513" s="403"/>
      <c r="AD513" s="403"/>
      <c r="AE513" s="403"/>
      <c r="AF513" s="403"/>
      <c r="AG513" s="403"/>
      <c r="AH513" s="403"/>
      <c r="AI513" s="403"/>
      <c r="AJ513" s="403"/>
      <c r="AK513" s="404"/>
      <c r="AL513" s="402"/>
      <c r="AM513" s="403"/>
      <c r="AN513" s="403"/>
      <c r="AO513" s="403"/>
      <c r="AP513" s="403"/>
      <c r="AQ513" s="403"/>
      <c r="AR513" s="403"/>
      <c r="AS513" s="403"/>
      <c r="AT513" s="403"/>
      <c r="AU513" s="403"/>
      <c r="AV513" s="403"/>
      <c r="AW513" s="404"/>
    </row>
    <row r="514" spans="1:49" s="49" customFormat="1" ht="21" customHeight="1" thickBot="1" x14ac:dyDescent="0.3">
      <c r="A514" s="398"/>
      <c r="B514" s="405" t="str">
        <f>IF(ISBLANK(B512),"",CONCATENATE($E$12,$F$12,".",$G$12,".","0",RIGHT($B$502,1),".",RIGHT(L514,1),$A$106,"-",A512))</f>
        <v/>
      </c>
      <c r="C514" s="406"/>
      <c r="D514" s="407"/>
      <c r="E514" s="276"/>
      <c r="F514" s="277"/>
      <c r="G514" s="278"/>
      <c r="H514" s="279"/>
      <c r="I514" s="279"/>
      <c r="J514" s="280"/>
      <c r="K514" s="275"/>
      <c r="L514" s="277"/>
      <c r="M514" s="275"/>
      <c r="N514" s="405" t="str">
        <f>IF(ISBLANK(N512),"",CONCATENATE($E$12,$F$12,".",$G$12,".","1",RIGHT($N$502,1),".",RIGHT(X514,1),$A$106,"-",A512))</f>
        <v/>
      </c>
      <c r="O514" s="406"/>
      <c r="P514" s="407"/>
      <c r="Q514" s="276"/>
      <c r="R514" s="277"/>
      <c r="S514" s="278"/>
      <c r="T514" s="279"/>
      <c r="U514" s="279"/>
      <c r="V514" s="280"/>
      <c r="W514" s="275"/>
      <c r="X514" s="277"/>
      <c r="Y514" s="275"/>
      <c r="Z514" s="405" t="str">
        <f>IF(ISBLANK(Z512),"",CONCATENATE($E$12,$F$12,".",$G$12,".","1",RIGHT($Z$502,1),".",RIGHT(AJ514,1),$A$106,"-",A512))</f>
        <v/>
      </c>
      <c r="AA514" s="406"/>
      <c r="AB514" s="407"/>
      <c r="AC514" s="315"/>
      <c r="AD514" s="316"/>
      <c r="AE514" s="317"/>
      <c r="AF514" s="318"/>
      <c r="AG514" s="318"/>
      <c r="AH514" s="319"/>
      <c r="AI514" s="320"/>
      <c r="AJ514" s="316"/>
      <c r="AK514" s="320"/>
      <c r="AL514" s="405" t="str">
        <f>IF(ISBLANK(AL512),"",CONCATENATE($E$12,$F$12,".",$G$12,".","1",RIGHT($AL$502,1),".",RIGHT(AV514,1),$A$106,"-",A512))</f>
        <v/>
      </c>
      <c r="AM514" s="406"/>
      <c r="AN514" s="407"/>
      <c r="AO514" s="315"/>
      <c r="AP514" s="316"/>
      <c r="AQ514" s="317"/>
      <c r="AR514" s="318"/>
      <c r="AS514" s="318"/>
      <c r="AT514" s="319"/>
      <c r="AU514" s="320"/>
      <c r="AV514" s="316"/>
      <c r="AW514" s="320"/>
    </row>
    <row r="515" spans="1:49" s="49" customFormat="1" ht="21" customHeight="1" thickTop="1" x14ac:dyDescent="0.25">
      <c r="A515" s="396" t="s">
        <v>210</v>
      </c>
      <c r="B515" s="399"/>
      <c r="C515" s="400"/>
      <c r="D515" s="400"/>
      <c r="E515" s="400"/>
      <c r="F515" s="400"/>
      <c r="G515" s="400"/>
      <c r="H515" s="400"/>
      <c r="I515" s="400"/>
      <c r="J515" s="400"/>
      <c r="K515" s="400"/>
      <c r="L515" s="400"/>
      <c r="M515" s="401"/>
      <c r="N515" s="399"/>
      <c r="O515" s="400"/>
      <c r="P515" s="400"/>
      <c r="Q515" s="400"/>
      <c r="R515" s="400"/>
      <c r="S515" s="400"/>
      <c r="T515" s="400"/>
      <c r="U515" s="400"/>
      <c r="V515" s="400"/>
      <c r="W515" s="400"/>
      <c r="X515" s="400"/>
      <c r="Y515" s="401"/>
      <c r="Z515" s="399"/>
      <c r="AA515" s="400"/>
      <c r="AB515" s="400"/>
      <c r="AC515" s="400"/>
      <c r="AD515" s="400"/>
      <c r="AE515" s="400"/>
      <c r="AF515" s="400"/>
      <c r="AG515" s="400"/>
      <c r="AH515" s="400"/>
      <c r="AI515" s="400"/>
      <c r="AJ515" s="400"/>
      <c r="AK515" s="401"/>
      <c r="AL515" s="399"/>
      <c r="AM515" s="400"/>
      <c r="AN515" s="400"/>
      <c r="AO515" s="400"/>
      <c r="AP515" s="400"/>
      <c r="AQ515" s="400"/>
      <c r="AR515" s="400"/>
      <c r="AS515" s="400"/>
      <c r="AT515" s="400"/>
      <c r="AU515" s="400"/>
      <c r="AV515" s="400"/>
      <c r="AW515" s="401"/>
    </row>
    <row r="516" spans="1:49" s="49" customFormat="1" ht="21" customHeight="1" x14ac:dyDescent="0.25">
      <c r="A516" s="397"/>
      <c r="B516" s="402"/>
      <c r="C516" s="403"/>
      <c r="D516" s="403"/>
      <c r="E516" s="403"/>
      <c r="F516" s="403"/>
      <c r="G516" s="403"/>
      <c r="H516" s="403"/>
      <c r="I516" s="403"/>
      <c r="J516" s="403"/>
      <c r="K516" s="403"/>
      <c r="L516" s="403"/>
      <c r="M516" s="404"/>
      <c r="N516" s="402"/>
      <c r="O516" s="403"/>
      <c r="P516" s="403"/>
      <c r="Q516" s="403"/>
      <c r="R516" s="403"/>
      <c r="S516" s="403"/>
      <c r="T516" s="403"/>
      <c r="U516" s="403"/>
      <c r="V516" s="403"/>
      <c r="W516" s="403"/>
      <c r="X516" s="403"/>
      <c r="Y516" s="404"/>
      <c r="Z516" s="402"/>
      <c r="AA516" s="403"/>
      <c r="AB516" s="403"/>
      <c r="AC516" s="403"/>
      <c r="AD516" s="403"/>
      <c r="AE516" s="403"/>
      <c r="AF516" s="403"/>
      <c r="AG516" s="403"/>
      <c r="AH516" s="403"/>
      <c r="AI516" s="403"/>
      <c r="AJ516" s="403"/>
      <c r="AK516" s="404"/>
      <c r="AL516" s="402"/>
      <c r="AM516" s="403"/>
      <c r="AN516" s="403"/>
      <c r="AO516" s="403"/>
      <c r="AP516" s="403"/>
      <c r="AQ516" s="403"/>
      <c r="AR516" s="403"/>
      <c r="AS516" s="403"/>
      <c r="AT516" s="403"/>
      <c r="AU516" s="403"/>
      <c r="AV516" s="403"/>
      <c r="AW516" s="404"/>
    </row>
    <row r="517" spans="1:49" s="49" customFormat="1" ht="21" customHeight="1" thickBot="1" x14ac:dyDescent="0.3">
      <c r="A517" s="398"/>
      <c r="B517" s="405" t="str">
        <f>IF(ISBLANK(B515),"",CONCATENATE($E$12,$F$12,".",$G$12,".","0",RIGHT($B$502,1),".",RIGHT(L517,1),$A$106,"-",A515))</f>
        <v/>
      </c>
      <c r="C517" s="406"/>
      <c r="D517" s="407"/>
      <c r="E517" s="276"/>
      <c r="F517" s="277"/>
      <c r="G517" s="278"/>
      <c r="H517" s="279"/>
      <c r="I517" s="279"/>
      <c r="J517" s="280"/>
      <c r="K517" s="275"/>
      <c r="L517" s="277"/>
      <c r="M517" s="275"/>
      <c r="N517" s="405" t="str">
        <f>IF(ISBLANK(N515),"",CONCATENATE($E$12,$F$12,".",$G$12,".","1",RIGHT($N$502,1),".",RIGHT(X517,1),$A$106,"-",A515))</f>
        <v/>
      </c>
      <c r="O517" s="406"/>
      <c r="P517" s="407"/>
      <c r="Q517" s="276"/>
      <c r="R517" s="277"/>
      <c r="S517" s="278"/>
      <c r="T517" s="279"/>
      <c r="U517" s="279"/>
      <c r="V517" s="280"/>
      <c r="W517" s="275"/>
      <c r="X517" s="277"/>
      <c r="Y517" s="275"/>
      <c r="Z517" s="405" t="str">
        <f>IF(ISBLANK(Z515),"",CONCATENATE($E$12,$F$12,".",$G$12,".","1",RIGHT($Z$502,1),".",RIGHT(AJ517,1),$A$106,"-",A515))</f>
        <v/>
      </c>
      <c r="AA517" s="406"/>
      <c r="AB517" s="407"/>
      <c r="AC517" s="315"/>
      <c r="AD517" s="316"/>
      <c r="AE517" s="317"/>
      <c r="AF517" s="318"/>
      <c r="AG517" s="318"/>
      <c r="AH517" s="319"/>
      <c r="AI517" s="320"/>
      <c r="AJ517" s="316"/>
      <c r="AK517" s="320"/>
      <c r="AL517" s="405" t="str">
        <f>IF(ISBLANK(AL515),"",CONCATENATE($E$12,$F$12,".",$G$12,".","1",RIGHT($AL$502,1),".",RIGHT(AV517,1),$A$106,"-",A515))</f>
        <v/>
      </c>
      <c r="AM517" s="406"/>
      <c r="AN517" s="407"/>
      <c r="AO517" s="315"/>
      <c r="AP517" s="316" t="s">
        <v>58</v>
      </c>
      <c r="AQ517" s="317"/>
      <c r="AR517" s="318"/>
      <c r="AS517" s="318"/>
      <c r="AT517" s="319"/>
      <c r="AU517" s="320"/>
      <c r="AV517" s="316"/>
      <c r="AW517" s="320"/>
    </row>
    <row r="518" spans="1:49" s="49" customFormat="1" ht="21" customHeight="1" thickTop="1" x14ac:dyDescent="0.25">
      <c r="A518" s="396" t="s">
        <v>211</v>
      </c>
      <c r="B518" s="399"/>
      <c r="C518" s="400"/>
      <c r="D518" s="400"/>
      <c r="E518" s="400"/>
      <c r="F518" s="400"/>
      <c r="G518" s="400"/>
      <c r="H518" s="400"/>
      <c r="I518" s="400"/>
      <c r="J518" s="400"/>
      <c r="K518" s="400"/>
      <c r="L518" s="400"/>
      <c r="M518" s="401"/>
      <c r="N518" s="399"/>
      <c r="O518" s="400"/>
      <c r="P518" s="400"/>
      <c r="Q518" s="400"/>
      <c r="R518" s="400"/>
      <c r="S518" s="400"/>
      <c r="T518" s="400"/>
      <c r="U518" s="400"/>
      <c r="V518" s="400"/>
      <c r="W518" s="400"/>
      <c r="X518" s="400"/>
      <c r="Y518" s="401"/>
      <c r="Z518" s="399"/>
      <c r="AA518" s="400"/>
      <c r="AB518" s="400"/>
      <c r="AC518" s="400"/>
      <c r="AD518" s="400"/>
      <c r="AE518" s="400"/>
      <c r="AF518" s="400"/>
      <c r="AG518" s="400"/>
      <c r="AH518" s="400"/>
      <c r="AI518" s="400"/>
      <c r="AJ518" s="400"/>
      <c r="AK518" s="401"/>
      <c r="AL518" s="399"/>
      <c r="AM518" s="400"/>
      <c r="AN518" s="400"/>
      <c r="AO518" s="400"/>
      <c r="AP518" s="400"/>
      <c r="AQ518" s="400"/>
      <c r="AR518" s="400"/>
      <c r="AS518" s="400"/>
      <c r="AT518" s="400"/>
      <c r="AU518" s="400"/>
      <c r="AV518" s="400"/>
      <c r="AW518" s="401"/>
    </row>
    <row r="519" spans="1:49" s="49" customFormat="1" ht="21" customHeight="1" x14ac:dyDescent="0.25">
      <c r="A519" s="397"/>
      <c r="B519" s="402"/>
      <c r="C519" s="403"/>
      <c r="D519" s="403"/>
      <c r="E519" s="403"/>
      <c r="F519" s="403"/>
      <c r="G519" s="403"/>
      <c r="H519" s="403"/>
      <c r="I519" s="403"/>
      <c r="J519" s="403"/>
      <c r="K519" s="403"/>
      <c r="L519" s="403"/>
      <c r="M519" s="404"/>
      <c r="N519" s="402"/>
      <c r="O519" s="403"/>
      <c r="P519" s="403"/>
      <c r="Q519" s="403"/>
      <c r="R519" s="403"/>
      <c r="S519" s="403"/>
      <c r="T519" s="403"/>
      <c r="U519" s="403"/>
      <c r="V519" s="403"/>
      <c r="W519" s="403"/>
      <c r="X519" s="403"/>
      <c r="Y519" s="404"/>
      <c r="Z519" s="402"/>
      <c r="AA519" s="403"/>
      <c r="AB519" s="403"/>
      <c r="AC519" s="403"/>
      <c r="AD519" s="403"/>
      <c r="AE519" s="403"/>
      <c r="AF519" s="403"/>
      <c r="AG519" s="403"/>
      <c r="AH519" s="403"/>
      <c r="AI519" s="403"/>
      <c r="AJ519" s="403"/>
      <c r="AK519" s="404"/>
      <c r="AL519" s="402"/>
      <c r="AM519" s="403"/>
      <c r="AN519" s="403"/>
      <c r="AO519" s="403"/>
      <c r="AP519" s="403"/>
      <c r="AQ519" s="403"/>
      <c r="AR519" s="403"/>
      <c r="AS519" s="403"/>
      <c r="AT519" s="403"/>
      <c r="AU519" s="403"/>
      <c r="AV519" s="403"/>
      <c r="AW519" s="404"/>
    </row>
    <row r="520" spans="1:49" s="49" customFormat="1" ht="21" customHeight="1" thickBot="1" x14ac:dyDescent="0.3">
      <c r="A520" s="398"/>
      <c r="B520" s="405" t="str">
        <f>IF(ISBLANK(B518),"",CONCATENATE($E$12,$F$12,".",$G$12,".","0",RIGHT($B$502,1),".",RIGHT(L520,1),$A$106,"-",A518))</f>
        <v/>
      </c>
      <c r="C520" s="406"/>
      <c r="D520" s="407"/>
      <c r="E520" s="276"/>
      <c r="F520" s="277"/>
      <c r="G520" s="278"/>
      <c r="H520" s="279"/>
      <c r="I520" s="279"/>
      <c r="J520" s="280"/>
      <c r="K520" s="275"/>
      <c r="L520" s="277"/>
      <c r="M520" s="275"/>
      <c r="N520" s="405" t="str">
        <f>IF(ISBLANK(N518),"",CONCATENATE($E$12,$F$12,".",$G$12,".","1",RIGHT($N$502,1),".",RIGHT(X520,1),$A$106,"-",A518))</f>
        <v/>
      </c>
      <c r="O520" s="406"/>
      <c r="P520" s="407"/>
      <c r="Q520" s="276"/>
      <c r="R520" s="277"/>
      <c r="S520" s="278"/>
      <c r="T520" s="279"/>
      <c r="U520" s="279"/>
      <c r="V520" s="280"/>
      <c r="W520" s="275"/>
      <c r="X520" s="277"/>
      <c r="Y520" s="275"/>
      <c r="Z520" s="405" t="str">
        <f>IF(ISBLANK(Z518),"",CONCATENATE($E$12,$F$12,".",$G$12,".","1",RIGHT($Z$502,1),".",RIGHT(AJ520,1),$A$106,"-",A518))</f>
        <v/>
      </c>
      <c r="AA520" s="406"/>
      <c r="AB520" s="407"/>
      <c r="AC520" s="315"/>
      <c r="AD520" s="316"/>
      <c r="AE520" s="317"/>
      <c r="AF520" s="318"/>
      <c r="AG520" s="318"/>
      <c r="AH520" s="319"/>
      <c r="AI520" s="320"/>
      <c r="AJ520" s="316"/>
      <c r="AK520" s="320"/>
      <c r="AL520" s="405" t="str">
        <f>IF(ISBLANK(AL518),"",CONCATENATE($E$12,$F$12,".",$G$12,".","1",RIGHT($AL$502,1),".",RIGHT(AV520,1),$A$106,"-",A518))</f>
        <v/>
      </c>
      <c r="AM520" s="406"/>
      <c r="AN520" s="407"/>
      <c r="AO520" s="315"/>
      <c r="AP520" s="316" t="s">
        <v>65</v>
      </c>
      <c r="AQ520" s="317"/>
      <c r="AR520" s="318"/>
      <c r="AS520" s="318"/>
      <c r="AT520" s="319"/>
      <c r="AU520" s="320"/>
      <c r="AV520" s="316"/>
      <c r="AW520" s="320"/>
    </row>
    <row r="521" spans="1:49" s="64" customFormat="1" ht="21" customHeight="1" thickTop="1" x14ac:dyDescent="0.2">
      <c r="A521" s="432" t="s">
        <v>106</v>
      </c>
      <c r="B521" s="434" t="s">
        <v>109</v>
      </c>
      <c r="C521" s="435"/>
      <c r="D521" s="51"/>
      <c r="E521" s="436">
        <f>SUM(G505:J505,G508:J508,G511:J511,G514:J514,G517:J517,G520:J520)</f>
        <v>28</v>
      </c>
      <c r="F521" s="437"/>
      <c r="G521" s="438" t="s">
        <v>108</v>
      </c>
      <c r="H521" s="439"/>
      <c r="I521" s="439"/>
      <c r="J521" s="440"/>
      <c r="K521" s="441">
        <f>SUM(M505,M508,M511,M514,M517,M520)</f>
        <v>0</v>
      </c>
      <c r="L521" s="436"/>
      <c r="M521" s="437"/>
      <c r="N521" s="434" t="s">
        <v>109</v>
      </c>
      <c r="O521" s="435"/>
      <c r="P521" s="51"/>
      <c r="Q521" s="436">
        <f>SUM(S505:V505,S508:V508,S511:V511,S514:V514,)</f>
        <v>56</v>
      </c>
      <c r="R521" s="437"/>
      <c r="S521" s="438" t="s">
        <v>108</v>
      </c>
      <c r="T521" s="439"/>
      <c r="U521" s="439"/>
      <c r="V521" s="440"/>
      <c r="W521" s="441">
        <f>SUM(Y505,Y508,Y511,Y514)</f>
        <v>0</v>
      </c>
      <c r="X521" s="436"/>
      <c r="Y521" s="437"/>
      <c r="Z521" s="434" t="s">
        <v>109</v>
      </c>
      <c r="AA521" s="435"/>
      <c r="AB521" s="51"/>
      <c r="AC521" s="436">
        <f>SUM(AE505:AH505,AE508:AH508,AE511:AH511,AE514:AH514,)</f>
        <v>0</v>
      </c>
      <c r="AD521" s="437"/>
      <c r="AE521" s="438" t="s">
        <v>108</v>
      </c>
      <c r="AF521" s="439"/>
      <c r="AG521" s="439"/>
      <c r="AH521" s="440"/>
      <c r="AI521" s="441">
        <f>SUM(AK505,AK508,AK511,AK514)</f>
        <v>0</v>
      </c>
      <c r="AJ521" s="436"/>
      <c r="AK521" s="437"/>
      <c r="AL521" s="434" t="s">
        <v>109</v>
      </c>
      <c r="AM521" s="435"/>
      <c r="AN521" s="51"/>
      <c r="AO521" s="436">
        <f>SUM(AQ505:AT505,AQ508:AT508,AQ511:AT511,AQ514:AT514,)</f>
        <v>28</v>
      </c>
      <c r="AP521" s="437"/>
      <c r="AQ521" s="438" t="s">
        <v>108</v>
      </c>
      <c r="AR521" s="439"/>
      <c r="AS521" s="439"/>
      <c r="AT521" s="440"/>
      <c r="AU521" s="441">
        <f>SUM(AW505,AW508,AW511,AW514)</f>
        <v>0</v>
      </c>
      <c r="AV521" s="436"/>
      <c r="AW521" s="437"/>
    </row>
    <row r="522" spans="1:49" s="64" customFormat="1" ht="21" customHeight="1" thickBot="1" x14ac:dyDescent="0.25">
      <c r="A522" s="433"/>
      <c r="B522" s="427" t="s">
        <v>110</v>
      </c>
      <c r="C522" s="428"/>
      <c r="D522" s="54"/>
      <c r="E522" s="430">
        <f>SUM(E505,E508,E511,E514,E517,E520)</f>
        <v>2</v>
      </c>
      <c r="F522" s="431"/>
      <c r="G522" s="427" t="s">
        <v>111</v>
      </c>
      <c r="H522" s="428"/>
      <c r="I522" s="428"/>
      <c r="J522" s="429"/>
      <c r="K522" s="427" t="str">
        <f>BD564</f>
        <v>1E,0V,0C</v>
      </c>
      <c r="L522" s="428"/>
      <c r="M522" s="429"/>
      <c r="N522" s="427" t="s">
        <v>110</v>
      </c>
      <c r="O522" s="428"/>
      <c r="P522" s="54"/>
      <c r="Q522" s="430">
        <f>SUM(Q505,Q508,Q511,Q514)</f>
        <v>9</v>
      </c>
      <c r="R522" s="431"/>
      <c r="S522" s="427" t="s">
        <v>111</v>
      </c>
      <c r="T522" s="428"/>
      <c r="U522" s="428"/>
      <c r="V522" s="429"/>
      <c r="W522" s="427" t="str">
        <f>BD565</f>
        <v>1E,0V,2C</v>
      </c>
      <c r="X522" s="428"/>
      <c r="Y522" s="429"/>
      <c r="Z522" s="427" t="s">
        <v>110</v>
      </c>
      <c r="AA522" s="428"/>
      <c r="AB522" s="54"/>
      <c r="AC522" s="430">
        <f>SUM(AC505,AC508,AC511,AC514)</f>
        <v>0</v>
      </c>
      <c r="AD522" s="431"/>
      <c r="AE522" s="427" t="s">
        <v>111</v>
      </c>
      <c r="AF522" s="428"/>
      <c r="AG522" s="428"/>
      <c r="AH522" s="429"/>
      <c r="AI522" s="427" t="str">
        <f>BD566</f>
        <v>0E,0V,0C</v>
      </c>
      <c r="AJ522" s="428"/>
      <c r="AK522" s="429"/>
      <c r="AL522" s="427" t="s">
        <v>110</v>
      </c>
      <c r="AM522" s="428"/>
      <c r="AN522" s="54"/>
      <c r="AO522" s="430">
        <f>SUM(AO505,AO508,AO511,AO514)</f>
        <v>7</v>
      </c>
      <c r="AP522" s="431"/>
      <c r="AQ522" s="427" t="s">
        <v>111</v>
      </c>
      <c r="AR522" s="428"/>
      <c r="AS522" s="428"/>
      <c r="AT522" s="429"/>
      <c r="AU522" s="427" t="str">
        <f>BD567</f>
        <v>1E,0V,2C</v>
      </c>
      <c r="AV522" s="428"/>
      <c r="AW522" s="429"/>
    </row>
    <row r="523" spans="1:49" s="64" customFormat="1" ht="21" customHeight="1" thickTop="1" x14ac:dyDescent="0.2">
      <c r="A523" s="432" t="s">
        <v>112</v>
      </c>
      <c r="B523" s="434" t="s">
        <v>109</v>
      </c>
      <c r="C523" s="435"/>
      <c r="D523" s="55"/>
      <c r="E523" s="444">
        <f>SUM(G524:J524)</f>
        <v>2</v>
      </c>
      <c r="F523" s="445"/>
      <c r="G523" s="56"/>
      <c r="H523" s="52"/>
      <c r="I523" s="52"/>
      <c r="J523" s="52"/>
      <c r="K523" s="52"/>
      <c r="L523" s="52"/>
      <c r="M523" s="61"/>
      <c r="N523" s="434" t="s">
        <v>109</v>
      </c>
      <c r="O523" s="435"/>
      <c r="P523" s="55"/>
      <c r="Q523" s="444">
        <f>SUM(S524:V524)</f>
        <v>4</v>
      </c>
      <c r="R523" s="445"/>
      <c r="S523" s="56"/>
      <c r="T523" s="52"/>
      <c r="U523" s="52"/>
      <c r="V523" s="52"/>
      <c r="W523" s="52"/>
      <c r="X523" s="52"/>
      <c r="Y523" s="61"/>
      <c r="Z523" s="434" t="s">
        <v>109</v>
      </c>
      <c r="AA523" s="435"/>
      <c r="AB523" s="55"/>
      <c r="AC523" s="444">
        <f>SUM(AE524:AH524)</f>
        <v>0</v>
      </c>
      <c r="AD523" s="445"/>
      <c r="AE523" s="56"/>
      <c r="AF523" s="52"/>
      <c r="AG523" s="52"/>
      <c r="AH523" s="52"/>
      <c r="AI523" s="52"/>
      <c r="AJ523" s="52"/>
      <c r="AK523" s="61"/>
      <c r="AL523" s="434" t="s">
        <v>109</v>
      </c>
      <c r="AM523" s="435"/>
      <c r="AN523" s="55"/>
      <c r="AO523" s="444">
        <f>SUM(AQ524:AT524)</f>
        <v>2</v>
      </c>
      <c r="AP523" s="445"/>
      <c r="AQ523" s="56"/>
      <c r="AR523" s="52"/>
      <c r="AS523" s="52"/>
      <c r="AT523" s="52"/>
      <c r="AU523" s="52"/>
      <c r="AV523" s="52"/>
      <c r="AW523" s="61"/>
    </row>
    <row r="524" spans="1:49" s="64" customFormat="1" ht="21" customHeight="1" thickBot="1" x14ac:dyDescent="0.25">
      <c r="A524" s="433"/>
      <c r="B524" s="427" t="s">
        <v>113</v>
      </c>
      <c r="C524" s="428"/>
      <c r="D524" s="53"/>
      <c r="E524" s="53"/>
      <c r="F524" s="57"/>
      <c r="G524" s="178">
        <f>(G505+G508+G511+G514+G517+G520)/14</f>
        <v>1</v>
      </c>
      <c r="H524" s="178">
        <f>(H505+H508+H511+H514+H517+H520)/14</f>
        <v>0</v>
      </c>
      <c r="I524" s="178">
        <f>(I505+I508+I511+I514+I517+I520)/14</f>
        <v>1</v>
      </c>
      <c r="J524" s="178">
        <f>(J505+J508+J511+J514+J517+J520)/14</f>
        <v>0</v>
      </c>
      <c r="K524" s="237"/>
      <c r="L524" s="446" t="s">
        <v>114</v>
      </c>
      <c r="M524" s="429"/>
      <c r="N524" s="427" t="s">
        <v>113</v>
      </c>
      <c r="O524" s="428"/>
      <c r="P524" s="53"/>
      <c r="Q524" s="53"/>
      <c r="R524" s="57"/>
      <c r="S524" s="178">
        <f>(S505+S508+S511+S514)/14</f>
        <v>1</v>
      </c>
      <c r="T524" s="178">
        <f>(T505+T508+T511+T514)/14</f>
        <v>0</v>
      </c>
      <c r="U524" s="178">
        <f>(U505+U508+U511+U514)/14</f>
        <v>3</v>
      </c>
      <c r="V524" s="178">
        <f>(V505+V508+V511+V514)/14</f>
        <v>0</v>
      </c>
      <c r="W524" s="237"/>
      <c r="X524" s="446" t="s">
        <v>114</v>
      </c>
      <c r="Y524" s="429"/>
      <c r="Z524" s="427" t="s">
        <v>113</v>
      </c>
      <c r="AA524" s="428"/>
      <c r="AB524" s="53"/>
      <c r="AC524" s="53"/>
      <c r="AD524" s="57"/>
      <c r="AE524" s="178">
        <f>(AE505+AE508+AE511+AE514)/14</f>
        <v>0</v>
      </c>
      <c r="AF524" s="178">
        <f>(AF505+AF508+AF511+AF514)/14</f>
        <v>0</v>
      </c>
      <c r="AG524" s="178">
        <f>(AG505+AG508+AG511+AG514)/14</f>
        <v>0</v>
      </c>
      <c r="AH524" s="178">
        <f>(AH505+AH508+AH511+AH514)/14</f>
        <v>0</v>
      </c>
      <c r="AI524" s="237"/>
      <c r="AJ524" s="446" t="s">
        <v>114</v>
      </c>
      <c r="AK524" s="429"/>
      <c r="AL524" s="427" t="s">
        <v>113</v>
      </c>
      <c r="AM524" s="428"/>
      <c r="AN524" s="53"/>
      <c r="AO524" s="53"/>
      <c r="AP524" s="57"/>
      <c r="AQ524" s="178">
        <f>(AQ505+AQ508+AQ511+AQ514)/14</f>
        <v>0</v>
      </c>
      <c r="AR524" s="178">
        <f>(AR505+AR508+AR511+AR514)/14</f>
        <v>0</v>
      </c>
      <c r="AS524" s="178">
        <f>(AS505+AS508+AS511+AS514)/14</f>
        <v>2</v>
      </c>
      <c r="AT524" s="178">
        <f>(AT505+AT508+AT511+AT514)/14</f>
        <v>0</v>
      </c>
      <c r="AU524" s="237"/>
      <c r="AV524" s="446" t="s">
        <v>114</v>
      </c>
      <c r="AW524" s="429"/>
    </row>
    <row r="525" spans="1:49" s="47" customFormat="1" ht="21" customHeight="1" thickTop="1" x14ac:dyDescent="0.2">
      <c r="A525" s="18"/>
      <c r="B525" s="18"/>
      <c r="C525" s="18"/>
      <c r="D525" s="18"/>
      <c r="E525" s="18"/>
      <c r="F525" s="18"/>
      <c r="G525" s="18"/>
      <c r="H525" s="18"/>
      <c r="I525" s="18"/>
      <c r="J525" s="18"/>
      <c r="K525" s="18"/>
      <c r="L525" s="17"/>
      <c r="M525" s="17"/>
      <c r="N525" s="18"/>
      <c r="O525" s="300"/>
      <c r="P525" s="18"/>
      <c r="Q525" s="18"/>
      <c r="R525" s="18"/>
      <c r="S525" s="18"/>
      <c r="T525" s="18"/>
      <c r="U525" s="18"/>
      <c r="V525" s="18"/>
      <c r="W525" s="18"/>
      <c r="X525" s="17"/>
      <c r="Y525" s="17"/>
      <c r="Z525" s="18"/>
      <c r="AA525" s="18"/>
      <c r="AB525" s="18"/>
      <c r="AC525" s="18"/>
      <c r="AD525" s="18"/>
      <c r="AE525" s="18"/>
      <c r="AF525" s="18"/>
      <c r="AG525" s="18"/>
      <c r="AH525" s="18"/>
      <c r="AI525" s="18"/>
      <c r="AJ525" s="17"/>
      <c r="AK525" s="17"/>
      <c r="AL525" s="18"/>
      <c r="AM525" s="18"/>
      <c r="AN525" s="18"/>
      <c r="AO525" s="18"/>
      <c r="AP525" s="18"/>
      <c r="AQ525" s="18"/>
      <c r="AR525" s="18"/>
      <c r="AS525" s="18"/>
      <c r="AT525" s="18"/>
      <c r="AU525" s="18"/>
      <c r="AV525" s="17"/>
      <c r="AW525" s="17"/>
    </row>
    <row r="526" spans="1:49" s="47" customFormat="1" ht="21" customHeight="1" x14ac:dyDescent="0.25">
      <c r="A526" s="415" t="s">
        <v>268</v>
      </c>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c r="AA526" s="415"/>
      <c r="AB526" s="415"/>
      <c r="AC526" s="415"/>
      <c r="AD526" s="415"/>
      <c r="AE526" s="415"/>
      <c r="AF526" s="415"/>
      <c r="AG526" s="415"/>
      <c r="AH526" s="415"/>
      <c r="AI526" s="415"/>
      <c r="AJ526" s="415"/>
      <c r="AK526" s="415"/>
      <c r="AL526" s="415"/>
      <c r="AM526" s="415"/>
      <c r="AN526" s="415"/>
      <c r="AO526" s="415"/>
      <c r="AP526" s="415"/>
      <c r="AQ526" s="415"/>
      <c r="AR526" s="415"/>
      <c r="AS526" s="415"/>
      <c r="AT526" s="415"/>
      <c r="AU526" s="415"/>
      <c r="AV526" s="415"/>
      <c r="AW526" s="415"/>
    </row>
    <row r="527" spans="1:49" s="47" customFormat="1" ht="21" customHeight="1" x14ac:dyDescent="0.2">
      <c r="B527" s="70"/>
      <c r="C527" s="70"/>
      <c r="D527" s="70"/>
      <c r="E527" s="70"/>
      <c r="F527" s="70"/>
      <c r="G527" s="70"/>
      <c r="H527" s="71"/>
      <c r="I527" s="71"/>
      <c r="J527" s="71"/>
      <c r="K527" s="71"/>
      <c r="L527" s="59"/>
      <c r="M527" s="59"/>
      <c r="N527" s="59"/>
      <c r="O527" s="291"/>
      <c r="P527" s="59"/>
      <c r="Q527" s="59"/>
      <c r="R527" s="59"/>
      <c r="S527" s="59"/>
      <c r="T527" s="60"/>
      <c r="U527" s="60"/>
      <c r="V527" s="60"/>
      <c r="W527" s="60"/>
    </row>
    <row r="528" spans="1:49" ht="21" customHeight="1" x14ac:dyDescent="0.25">
      <c r="A528" s="47"/>
      <c r="B528" s="442" t="s">
        <v>15</v>
      </c>
      <c r="C528" s="442"/>
      <c r="D528" s="442"/>
      <c r="E528" s="442"/>
      <c r="F528" s="442"/>
      <c r="G528" s="442"/>
      <c r="H528" s="442"/>
      <c r="I528" s="442"/>
      <c r="J528" s="75"/>
      <c r="K528" s="75"/>
      <c r="L528" s="39"/>
      <c r="M528" s="39"/>
      <c r="N528" s="73"/>
      <c r="O528" s="290"/>
      <c r="P528" s="73"/>
      <c r="Q528" s="73"/>
      <c r="R528" s="74"/>
      <c r="S528" s="75"/>
      <c r="T528" s="75"/>
      <c r="U528" s="75"/>
      <c r="V528" s="75"/>
      <c r="W528" s="75"/>
      <c r="X528" s="39"/>
      <c r="Y528" s="39"/>
      <c r="Z528" s="73"/>
      <c r="AA528" s="73"/>
      <c r="AB528" s="73"/>
      <c r="AC528" s="73"/>
      <c r="AD528" s="74"/>
      <c r="AE528" s="75"/>
      <c r="AF528" s="75"/>
      <c r="AG528" s="75"/>
      <c r="AH528" s="75"/>
      <c r="AI528" s="75"/>
      <c r="AJ528" s="39"/>
      <c r="AK528" s="39"/>
      <c r="AL528" s="73"/>
      <c r="AM528" s="73"/>
      <c r="AN528" s="442" t="s">
        <v>16</v>
      </c>
      <c r="AO528" s="442"/>
      <c r="AP528" s="442"/>
      <c r="AQ528" s="442"/>
      <c r="AR528" s="442"/>
      <c r="AS528" s="442"/>
      <c r="AT528" s="442"/>
      <c r="AU528" s="442"/>
      <c r="AV528" s="39"/>
      <c r="AW528" s="39"/>
    </row>
    <row r="529" spans="1:101" ht="21" customHeight="1" x14ac:dyDescent="0.2">
      <c r="A529" s="47"/>
      <c r="B529" s="443" t="str">
        <f>Coperta!B$46</f>
        <v>Conf.univ.dr.ing. Florin DRĂGAN</v>
      </c>
      <c r="C529" s="443"/>
      <c r="D529" s="443"/>
      <c r="E529" s="443"/>
      <c r="F529" s="443"/>
      <c r="G529" s="443"/>
      <c r="H529" s="443"/>
      <c r="I529" s="443"/>
      <c r="J529" s="59"/>
      <c r="K529" s="59"/>
      <c r="L529" s="60"/>
      <c r="M529" s="60"/>
      <c r="N529" s="59"/>
      <c r="O529" s="291"/>
      <c r="P529" s="59"/>
      <c r="Q529" s="59"/>
      <c r="R529" s="59"/>
      <c r="S529" s="59"/>
      <c r="T529" s="59"/>
      <c r="U529" s="59"/>
      <c r="V529" s="59"/>
      <c r="W529" s="59"/>
      <c r="X529" s="60"/>
      <c r="Y529" s="60"/>
      <c r="Z529" s="59"/>
      <c r="AA529" s="59"/>
      <c r="AB529" s="59"/>
      <c r="AC529" s="59"/>
      <c r="AD529" s="59"/>
      <c r="AE529" s="59"/>
      <c r="AF529" s="59"/>
      <c r="AG529" s="59"/>
      <c r="AH529" s="59"/>
      <c r="AI529" s="59"/>
      <c r="AJ529" s="60"/>
      <c r="AK529" s="60"/>
      <c r="AL529" s="59"/>
      <c r="AM529" s="59"/>
      <c r="AN529" s="443" t="str">
        <f>Coperta!N$46</f>
        <v>Conf.univ.dr.arh. Cristian BLIDARIU</v>
      </c>
      <c r="AO529" s="443"/>
      <c r="AP529" s="443"/>
      <c r="AQ529" s="443"/>
      <c r="AR529" s="443"/>
      <c r="AS529" s="443"/>
      <c r="AT529" s="443"/>
      <c r="AU529" s="443"/>
      <c r="AV529" s="60"/>
      <c r="AW529" s="60"/>
    </row>
    <row r="530" spans="1:101" s="47" customFormat="1" ht="21" customHeight="1" x14ac:dyDescent="0.2">
      <c r="G530" s="59"/>
      <c r="H530" s="59"/>
      <c r="I530" s="59"/>
      <c r="J530" s="59"/>
      <c r="K530" s="59"/>
      <c r="L530" s="60"/>
      <c r="M530" s="60"/>
      <c r="N530" s="59"/>
      <c r="O530" s="291"/>
      <c r="P530" s="59"/>
      <c r="Q530" s="59"/>
      <c r="R530" s="59"/>
      <c r="S530" s="59"/>
      <c r="T530" s="59"/>
      <c r="U530" s="59"/>
      <c r="V530" s="59"/>
      <c r="W530" s="59"/>
      <c r="X530" s="60"/>
      <c r="Y530" s="60"/>
      <c r="Z530" s="59"/>
      <c r="AA530" s="59"/>
      <c r="AB530" s="59"/>
      <c r="AC530" s="59"/>
      <c r="AD530" s="59"/>
      <c r="AE530" s="59"/>
      <c r="AF530" s="59"/>
      <c r="AG530" s="59"/>
      <c r="AH530" s="59"/>
      <c r="AI530" s="59"/>
      <c r="AJ530" s="60"/>
      <c r="AK530" s="60"/>
      <c r="AL530" s="59"/>
      <c r="AM530" s="59"/>
      <c r="AN530" s="59"/>
      <c r="AT530" s="59"/>
      <c r="AU530" s="59"/>
      <c r="AV530" s="60"/>
      <c r="AW530" s="60"/>
    </row>
    <row r="534" spans="1:101" ht="20.25" customHeight="1" x14ac:dyDescent="0.2"/>
    <row r="535" spans="1:101" ht="21.75" customHeight="1" x14ac:dyDescent="0.2"/>
    <row r="537" spans="1:101" ht="21" customHeight="1" x14ac:dyDescent="0.35">
      <c r="A537" s="499" t="s">
        <v>275</v>
      </c>
      <c r="B537" s="499"/>
      <c r="C537" s="499"/>
    </row>
    <row r="538" spans="1:101" ht="21" customHeight="1" x14ac:dyDescent="0.2">
      <c r="AZ538" s="4"/>
      <c r="BA538" s="500"/>
      <c r="BB538" s="500"/>
      <c r="BC538" s="500"/>
      <c r="BD538" s="500"/>
      <c r="BE538" s="4"/>
      <c r="BF538" s="495" t="s">
        <v>276</v>
      </c>
      <c r="BG538" s="495"/>
      <c r="BH538" s="495"/>
      <c r="BI538" s="5"/>
      <c r="BJ538" s="5"/>
      <c r="BK538" s="5"/>
      <c r="BL538" s="495" t="s">
        <v>277</v>
      </c>
      <c r="BM538" s="495"/>
      <c r="BN538" s="495"/>
      <c r="BO538" s="495"/>
      <c r="BP538" s="495"/>
      <c r="BQ538" s="495"/>
      <c r="BR538" s="495"/>
      <c r="BS538" s="495"/>
      <c r="BT538" s="4"/>
      <c r="BU538" s="5"/>
      <c r="BV538" s="495" t="s">
        <v>278</v>
      </c>
      <c r="BW538" s="495"/>
      <c r="BX538" s="495"/>
      <c r="BY538" s="495"/>
      <c r="BZ538" s="495"/>
      <c r="CA538" s="495"/>
      <c r="CB538" s="495"/>
      <c r="CC538" s="495"/>
      <c r="CD538" s="495"/>
      <c r="CE538" s="495"/>
      <c r="CF538" s="4"/>
      <c r="CG538" s="5"/>
      <c r="CH538" s="5"/>
      <c r="CI538" s="5"/>
      <c r="CJ538" s="4" t="s">
        <v>279</v>
      </c>
      <c r="CK538" s="4"/>
      <c r="CL538" s="4"/>
      <c r="CM538" s="4"/>
      <c r="CN538" s="4"/>
      <c r="CO538" s="4"/>
      <c r="CP538" s="4"/>
      <c r="CQ538" s="4"/>
      <c r="CR538" s="4"/>
      <c r="CS538" s="5"/>
      <c r="CT538" s="5"/>
    </row>
    <row r="539" spans="1:101" ht="21" customHeight="1" x14ac:dyDescent="0.2">
      <c r="AY539" s="495" t="s">
        <v>280</v>
      </c>
      <c r="AZ539" s="495"/>
      <c r="BA539" s="98" t="s">
        <v>281</v>
      </c>
      <c r="BB539" s="98" t="s">
        <v>492</v>
      </c>
      <c r="BC539" s="98" t="s">
        <v>99</v>
      </c>
      <c r="BD539" s="98" t="s">
        <v>282</v>
      </c>
      <c r="BE539" s="4"/>
      <c r="BF539" s="98" t="s">
        <v>283</v>
      </c>
      <c r="BG539" s="98" t="s">
        <v>284</v>
      </c>
      <c r="BH539" s="98" t="s">
        <v>285</v>
      </c>
      <c r="BI539" s="5"/>
      <c r="BJ539" s="5"/>
      <c r="BK539" s="5" t="s">
        <v>286</v>
      </c>
      <c r="BL539" s="102" t="s">
        <v>283</v>
      </c>
      <c r="BM539" s="102" t="s">
        <v>284</v>
      </c>
      <c r="BN539" s="102" t="s">
        <v>285</v>
      </c>
      <c r="BO539" s="4"/>
      <c r="BP539" s="106" t="s">
        <v>287</v>
      </c>
      <c r="BQ539" s="102" t="s">
        <v>288</v>
      </c>
      <c r="BR539" s="102" t="s">
        <v>289</v>
      </c>
      <c r="BS539" s="102" t="s">
        <v>290</v>
      </c>
      <c r="BT539" s="321" t="s">
        <v>291</v>
      </c>
      <c r="BU539" s="5"/>
      <c r="BV539" s="101" t="s">
        <v>283</v>
      </c>
      <c r="BW539" s="102" t="s">
        <v>283</v>
      </c>
      <c r="BX539" s="102" t="s">
        <v>284</v>
      </c>
      <c r="BY539" s="102" t="s">
        <v>285</v>
      </c>
      <c r="BZ539" s="102" t="s">
        <v>292</v>
      </c>
      <c r="CA539" s="4"/>
      <c r="CB539" s="102" t="s">
        <v>59</v>
      </c>
      <c r="CC539" s="102" t="s">
        <v>74</v>
      </c>
      <c r="CD539" s="102" t="s">
        <v>52</v>
      </c>
      <c r="CE539" s="102" t="s">
        <v>85</v>
      </c>
      <c r="CF539" s="324" t="s">
        <v>68</v>
      </c>
      <c r="CG539" s="5"/>
      <c r="CH539" s="5"/>
      <c r="CI539" s="5"/>
      <c r="CJ539" s="4"/>
      <c r="CK539" s="4"/>
      <c r="CL539" s="4"/>
      <c r="CM539" s="4"/>
      <c r="CN539" s="4"/>
      <c r="CO539" s="4"/>
      <c r="CP539" s="4"/>
      <c r="CQ539" s="4"/>
      <c r="CR539" s="4"/>
      <c r="CS539" s="5"/>
      <c r="CT539" s="5"/>
    </row>
    <row r="540" spans="1:101" ht="21" customHeight="1" x14ac:dyDescent="0.25">
      <c r="C540" s="6" t="s">
        <v>293</v>
      </c>
      <c r="AY540" s="99">
        <v>1</v>
      </c>
      <c r="AZ540" s="98">
        <v>1</v>
      </c>
      <c r="BA540" s="355">
        <f>COUNTIF($F$21,"E")+COUNTIF($F$24,"E")+COUNTIF($F$27,"E")+COUNTIF($F$30,"E")+COUNTIF($F$33,"E")+COUNTIF($F$36,"E")+COUNTIF($F$39,"E")+COUNTIF($F$42,"E")+COUNTIF($F$45,"E")+COUNTIF($F$48,"E")+COUNTIF($F$51,"E")+COUNTIF($F$21,"P-E")+COUNTIF($F$24,"P-E")+COUNTIF($F$27,"P-E")+COUNTIF($F$30,"P-E")+COUNTIF($F$33,"P-E")+COUNTIF($F$36,"P-E")+COUNTIF($F$39,"P-E")+COUNTIF($F$42,"P-E")+COUNTIF($F$45,"P-E")+COUNTIF($F$48,"P-E")+COUNTIF($F$51,"P-E")+COUNTIF($F$54,"E")+COUNTIF($F$54,"P-E")</f>
        <v>5</v>
      </c>
      <c r="BB540" s="355">
        <f>COUNTIF($F$21,"V")+COUNTIF($F$24,"V")+COUNTIF($F$27,"V")+COUNTIF($F$30,"V")+COUNTIF($F$33,"V")+COUNTIF($F$36,"V")+COUNTIF($F$39,"V")+COUNTIF($F$42,"V")+COUNTIF($F$45,"V")+COUNTIF($F$48,"V")+COUNTIF($F$51,"V")</f>
        <v>0</v>
      </c>
      <c r="BC540" s="354">
        <f>COUNTIF($F21,"C")+COUNTIF($F24,"C")+COUNTIF($F27,"C")+COUNTIF($F30,"C")+COUNTIF($F33,"C")+COUNTIF($F36,"C")+COUNTIF($F39,"C")+COUNTIF($F42,"C")+COUNTIF($F45,"C")+COUNTIF($F48,"C")+COUNTIF($F51,"C")+COUNTIF($F54,"C")</f>
        <v>1</v>
      </c>
      <c r="BD540" s="98" t="str">
        <f t="shared" ref="BD540:BD551" si="0">CONCATENATE(BA540,"E,",BB540,"V,",BC540,"C")</f>
        <v>5E,0V,1C</v>
      </c>
      <c r="BE540" s="4"/>
      <c r="BF540" s="98"/>
      <c r="BG540" s="98">
        <f>COUNTIF($B$19,"&lt;&gt;*optional*")+COUNTIF($B$22,"&lt;&gt;*optional*")+COUNTIF($B$25,"&lt;&gt;*optional*")+COUNTIF($B$28,"&lt;&gt;*optional*")+COUNTIF($B$31,"&lt;&gt;*optional*")+COUNTIF($B$34,"&lt;&gt;*optional*")+COUNTIF($B$37,"&lt;&gt;*optional*")+COUNTIF($B$40,"&lt;&gt;*optional*")+COUNTIF($B$43,"&lt;&gt;*optional*")+COUNTIF($B$46,"&lt;&gt;*optional*")+COUNTIF($B$49,"&lt;&gt;*optional*")</f>
        <v>11</v>
      </c>
      <c r="BH540" s="98">
        <f>COUNTIF($B$19,"*optional*")+COUNTIF($B$22,"*optional*")+COUNTIF($B$25,"*optional*")+COUNTIF($B$28,"*optional*")+COUNTIF($B$31,"*optional*")+COUNTIF($B$34,"*optional*")+COUNTIF($B$37,"*optional*")+COUNTIF($B$40,"*optional*")+COUNTIF($B$43,"*optional*")+COUNTIF($B$46,"*optional*")+COUNTIF($B$49,"*optional*")</f>
        <v>0</v>
      </c>
      <c r="BI540" s="5"/>
      <c r="BJ540" s="5"/>
      <c r="BK540" s="356">
        <v>1</v>
      </c>
      <c r="BL540" s="357">
        <f t="shared" ref="BL540:BL551" si="1">BM540+BN540</f>
        <v>30</v>
      </c>
      <c r="BM540" s="357">
        <f>$E$21*COUNTIF($B$19,"&lt;&gt;*op?ional*")+$E$24*COUNTIF($B$22,"&lt;&gt;*op?ional*")+$E$27*COUNTIF($B$25,"&lt;&gt;*op?ional*")+$E$30*COUNTIF($B$28,"&lt;&gt;*op?ional*")+$E$33*COUNTIF($B$31,"&lt;&gt;*op?ional*")+$E$36*COUNTIF($B$34,"&lt;&gt;*op?ional*")+$E$39*COUNTIF($B$37,"&lt;&gt;*op?ional*")+$E$42*COUNTIF($B$40,"&lt;&gt;*op?ional*")+$E$45*COUNTIF($B$43,"&lt;&gt;*op?ional*")+$E$48*COUNTIF($B$46,"&lt;&gt;*op?ional*")+$E$51*COUNTIF($B$49,"&lt;&gt;*op?ional*")+$E$54*COUNTIF($B$52,"&lt;&gt;*op?ional*")</f>
        <v>30</v>
      </c>
      <c r="BN540" s="357">
        <f>$E$21*COUNTIF($B$19,"*op?ional*")+$E$24*COUNTIF($B$22,"*op?ional*")+$E$27*COUNTIF($B$25,"*op?ional*")+$E$30*COUNTIF($B$28,"*op?ional*")+$E$33*COUNTIF($B$31,"*op?ional*")+$E$36*COUNTIF($B$34,"*op?ional*")+$E$39*COUNTIF($B$37,"*op?ional*")+$E$42*COUNTIF($B$40,"*op?ional*")+$E$45*COUNTIF($B$43,"*op?ional*")+$E$48*COUNTIF($B$46,"*op?ional*")+$E$51*COUNTIF($B$49,"*op?ional*")+$E$54*COUNTIF($B$52,"*op?ional*")</f>
        <v>0</v>
      </c>
      <c r="BO540" s="4"/>
      <c r="BP540" s="357">
        <f>$E$21*COUNTIF($B$19,"practic?*")+$E$24*COUNTIF($B$22,"practic?*")+$E$27*COUNTIF($B$25,"practic?*")+$E$30*COUNTIF($B$28,"practic?*")+$E$33*COUNTIF($B$31,"practic?*")+$E$36*COUNTIF($B$34,"practic?*")+$E$39*COUNTIF($B$37,"practic?*")+$E$42*COUNTIF($B$40,"practic?*")+$E$45*COUNTIF($B$43,"practic?*")+$E$48*COUNTIF($B$46,"practic?*")+$E$51*COUNTIF($B$49,"practic?*")+$E$54*COUNTIF($B$52,"practic?*")</f>
        <v>0</v>
      </c>
      <c r="BQ540" s="357">
        <f>$E$21*COUNTIF($B$19,"*Elaborare proiect de*")+$E$24*COUNTIF($B$22,"*Elaborare proiect de*")+$E$27*COUNTIF($B$25,"*Elaborare proiect de*")+$E$30*COUNTIF($B$28,"*Elaborare proiect de*")+$E$33*COUNTIF($B$31,"*Elaborare proiect de*")+$E$36*COUNTIF($B$34,"*Elaborare proiect de*")+$E$39*COUNTIF($B$37,"*Elaborare proiect de*")+$E$42*COUNTIF($B$40,"*Elaborare proiect de*")+$E$45*COUNTIF($B$43,"*Elaborare proiect de*")+$E$48*COUNTIF($B$46,"*Elaborare proiect de*")+$E$51*COUNTIF($B$49,"*Elaborare proiect de*")+$E$54*COUNTIF($B$52,"*Elaborare proiect de*")</f>
        <v>0</v>
      </c>
      <c r="BR540" s="357">
        <f>$E$21*COUNTIF($B$19,"*Sus?inere proiect*")+$E$24*COUNTIF($B$22,"*Sus?inere proiect*")+$E$27*COUNTIF($B$25,"*Sus?inere proiect*")+$E$30*COUNTIF($B$28,"*Sus?inere proiect*")+$E$33*COUNTIF($B$31,"*Sus?inere proiect*")+$E$36*COUNTIF($B$34,"*Sus?inere proiect*")+$E$39*COUNTIF($B$37,"*Sus?inere proiect*")+$E$42*COUNTIF($B$40,"*Sus?inere proiect*")+$E$45*COUNTIF($B$43,"*Sus?inere proiect*")+$E$48*COUNTIF($B$46,"*Sus?inere proiect*")+$E$51*COUNTIF($B$49,"*Sus?inere proiect*")+$E$54*COUNTIF($B$52,"*Sus?inere proiect*")</f>
        <v>0</v>
      </c>
      <c r="BS540" s="357">
        <f>$E$21*COUNTIF($B$19,"*educa?ie fizic*")+$E$24*COUNTIF($B$22,"*educa?ie fizic*")+$E$27*COUNTIF($B$25,"*educa?ie fizic*")+$E$30*COUNTIF($B$28,"*educa?ie fizic*")+$E$33*COUNTIF($B$31,"*educa?ie fizic*")+$E$36*COUNTIF($B$34,"*educa?ie fizic*")+$E$39*COUNTIF($B$37,"*educa?ie fizic*")+$E$42*COUNTIF($B$40,"*educa?ie fizic*")+$E$45*COUNTIF($B$43,"*educa?ie fizic*")+$E$48*COUNTIF($B$46,"*educa?ie fizic*")+$E$51*COUNTIF($B$49,"*educa?ie fizic*")+$E$54*COUNTIF($B$52,"*educa?ie fizic*")</f>
        <v>2</v>
      </c>
      <c r="BT540" s="322">
        <f>$E$21*COUNTIF($B$19,"practic?*")*COUNTIF($L$21,"DS")+$E$24*COUNTIF($B$22,"practic?*")*COUNTIF($L$24,"DS")+$E$27*COUNTIF($B$25,"practic?*")*COUNTIF($L$27,"DS")+$E$30*COUNTIF($B$28,"practic?*")*COUNTIF($L$30,"DS")+$E$33*COUNTIF($B$31,"practic?*")*COUNTIF($L$33,"DS")+$E$36*COUNTIF($B$34,"practic?*")*COUNTIF($L$36,"DS")+$E$39*COUNTIF($B$37,"practic?*")*COUNTIF($L$39,"DS")+$E$42*COUNTIF($B$40,"practic?*")*COUNTIF($L$42,"DS")+$E$45*COUNTIF($B$43,"practic?*")*COUNTIF($L$45,"DS")+$E$48*COUNTIF($B$46,"practic?*")*COUNTIF($L$48,"DS")+$E$51*COUNTIF($B$49,"practic?*")*COUNTIF($L$51,"DS")+$E$54*COUNTIF($B$52,"practic?*")*COUNTIF($L$54,"DS")</f>
        <v>0</v>
      </c>
      <c r="BU540" s="5">
        <v>1</v>
      </c>
      <c r="BV540" s="103">
        <f>E58</f>
        <v>392</v>
      </c>
      <c r="BW540" s="98"/>
      <c r="BX540" s="357">
        <f>($G$21+$H$21+$I$21+$J$21)*COUNTIF($B$19,"&lt;&gt;*op?ional*")+($G$24+$H$24+$I$24+$J$24)*COUNTIF($B$22,"&lt;&gt;*op?ional*")+($G$27+$H$27+$I$27+$J$27)*COUNTIF($B$25,"&lt;&gt;*op?ional*")+($G$30+$H$30+$I$30+$J$30)*COUNTIF($B$28,"&lt;&gt;*op?ional*")+($G$33+$H$33+$I$33+$J$33)*COUNTIF($B$31,"&lt;&gt;*op?ional*")+($G$36+$H$36+$I$36+$J$36)*COUNTIF($B$34,"&lt;&gt;*op?ional*")+($G$39+$H$39+$I$39+$J$39)*COUNTIF($B$37,"&lt;&gt;*op?ional*")+($G$42+$H$42+$I$42+$J$42)*COUNTIF($B$40,"&lt;&gt;*op?ional*")+($G$45+$H$45+$I$45+$J$45)*COUNTIF($B$43,"&lt;&gt;*op?ional*")+($G$48+$H$48+$I$48+$J$48)*COUNTIF($B$46,"&lt;&gt;*op?ional*")+($G$51+$H$51+$I$51+$J$51)*COUNTIF($B$49,"&lt;&gt;*op?ional*")+($G$54+$H$54+$I$54+$J$54)*COUNTIF($B$52,"&lt;&gt;*op?ional*")</f>
        <v>392</v>
      </c>
      <c r="BY540" s="357">
        <f>($G$21+$H$21+$I$21+$J$21)*COUNTIF($B$19,"*op?ional*")+($G$24+$H$24+$I$24+$J$24)*COUNTIF($B$22,"*op?ional*")+($G$27+$H$27+$I$27+$J$27)*COUNTIF($B$25,"*op?ional*")+($G$30+$H$30+$I$30+$J$30)*COUNTIF($B$28,"*op?ional*")+($G$33+$H$33+$I$33+$J$33)*COUNTIF($B$31,"*op?ional*")+($G$36+$H$36+$I$36+$J$36)*COUNTIF($B$34,"*op?ional*")+($G$39+$H$39+$I$39+$J$39)*COUNTIF($B$37,"*op?ional*")+($G$42+$H$42+$I$42+$J$42)*COUNTIF($B$40,"*op?ional*")+($G$45+$H$45+$I$45+$J$45)*COUNTIF($B$43,"*op?ional*")+($G$48+$H$48+$I$48+$J$48)*COUNTIF($B$46,"*op?ional*")+($G$51+$H$51+$I$51+$J$51)*COUNTIF($B$49,"*op?ional*")+($G$54+$H$54+$I$54+$J$54)*COUNTIF($B$52,"*op?ional*")</f>
        <v>0</v>
      </c>
      <c r="BZ540" s="104">
        <f>E458</f>
        <v>70</v>
      </c>
      <c r="CA540" s="4"/>
      <c r="CB540" s="342">
        <f>($G$21+$H$21+$I$21+$J$21)*COUNTIF($L$21,"DF")+($G$24+$H$24+$I$24+$J$24)*COUNTIF($L$24,"DF")+($G$27+$H$27+$I$27+$J$27)*COUNTIF($L$27,"DF")+($G$30+$H$30+$I$30+$J$30)*COUNTIF($L$30,"DF")+($G$33+$H$33+$I$33+$J$33)*COUNTIF($L$33,"DF")+($G$36+$H$36+$I$36+$J$36)*COUNTIF($L$36,"DF")+($G$39+$H$39+$I$39+$J$39)*COUNTIF($L$39,"DF")+($G$42+$H$42+$I$42+$J$42)*COUNTIF($L$42,"DF")+($G$45+$H$45+$I$45+$J$45)*COUNTIF($L$45,"DF")+($G$48+$H$48+$I$48+$J$48)*COUNTIF($L$48,"DF")+($G$51+$H$51+$I$51+$J$51)*COUNTIF($L$51,"DF")+($G$54+$H$54+$I$54+$J$54)*COUNTIF($L$54,"DF")</f>
        <v>98</v>
      </c>
      <c r="CC540" s="342">
        <f>($G$21+$H$21+$I$21+$J$21)*COUNTIF($L$21,"DD")+($G$24+$H$24+$I$24+$J$24)*COUNTIF($L$24,"DD")+($G$27+$H$27+$I$27+$J$27)*COUNTIF($L$27,"DD")+($G$30+$H$30+$I$30+$J$30)*COUNTIF($L$30,"DD")+($G$33+$H$33+$I$33+$J$33)*COUNTIF($L$33,"DD")+($G$36+$H$36+$I$36+$J$36)*COUNTIF($L$36,"DD")+($G$39+$H$39+$I$39+$J$39)*COUNTIF($L$39,"DD")+($G$42+$H$42+$I$42+$J$42)*COUNTIF($L$42,"DD")+($G$45+$H$45+$I$45+$J$45)*COUNTIF($L$45,"DD")+($G$48+$H$48+$I$48+$J$48)*COUNTIF($L$48,"DD")+($G$51+$H$51+$I$51+$J$51)*COUNTIF($L$51,"DD")+($G$54+$H$54+$I$54+$J$54)*COUNTIF($L$54,"DD")</f>
        <v>28</v>
      </c>
      <c r="CD540" s="342">
        <f>($G$21+$H$21+$I$21+$J$21)*COUNTIF($L$21,"DS")+($G$24+$H$24+$I$24+$J$24)*COUNTIF($L$24,"DS")+($G$27+$H$27+$I$27+$J$27)*COUNTIF($L$27,"DS")+($G$30+$H$30+$I$30+$J$30)*COUNTIF($L$30,"DS")+($G$33+$H$33+$I$33+$J$33)*COUNTIF($L$33,"DS")+($G$36+$H$36+$I$36+$J$36)*COUNTIF($L$36,"DS")+($G$39+$H$39+$I$39+$J$39)*COUNTIF($L$39,"DS")+($G$42+$H$42+$I$42+$J$42)*COUNTIF($L$42,"DS")+($G$45+$H$45+$I$45+$J$45)*COUNTIF($L$45,"DS")+($G$48+$H$48+$I$48+$J$48)*COUNTIF($L$48,"DS")+($G$51+$H$51+$I$51+$J$51)*COUNTIF($L$51,"DS")+($G$54+$H$54+$I$54+$J$54)*COUNTIF($L$54,"DS")</f>
        <v>196</v>
      </c>
      <c r="CE540" s="342">
        <f>($G$21+$H$21+$I$21+$J$21)*COUNTIF($L$21,"DC")+($G$24+$H$24+$I$24+$J$24)*COUNTIF($L$24,"DC")+($G$27+$H$27+$I$27+$J$27)*COUNTIF($L$27,"DC")+($G$30+$H$30+$I$30+$J$30)*COUNTIF($L$30,"DC")+($G$33+$H$33+$I$33+$J$33)*COUNTIF($L$33,"DC")+($G$36+$H$36+$I$36+$J$36)*COUNTIF($L$36,"DC")+($G$39+$H$39+$I$39+$J$39)*COUNTIF($L$39,"DC")+($G$42+$H$42+$I$42+$J$42)*COUNTIF($L$42,"DC")+($G$45+$H$45+$I$45+$J$45)*COUNTIF($L$45,"DC")+($G$48+$H$48+$I$48+$J$48)*COUNTIF($L$48,"DC")+($G$51+$H$51+$I$51+$J$51)*COUNTIF($L$51,"DC")+($G$54+$H$54+$I$54+$J$54)*COUNTIF($L$54,"DC")</f>
        <v>70</v>
      </c>
      <c r="CF540" s="342">
        <f>($G$21+$H$21+$I$21+$J$21)*COUNTIF($L$21,"DU")+($G$24+$H$24+$I$24+$J$24)*COUNTIF($L$24,"DU")+($G$27+$H$27+$I$27+$J$27)*COUNTIF($L$27,"DU")+($G$30+$H$30+$I$30+$J$30)*COUNTIF($L$30,"DU")+($G$33+$H$33+$I$33+$J$33)*COUNTIF($L$33,"DU")+($G$36+$H$36+$I$36+$J$36)*COUNTIF($L$36,"DU")+($G$39+$H$39+$I$39+$J$39)*COUNTIF($L$39,"DU")+($G$42+$H$42+$I$42+$J$42)*COUNTIF($L$42,"DU")+($G$45+$H$45+$I$45+$J$45)*COUNTIF($L$45,"DU")+($G$48+$H$48+$I$48+$J$48)*COUNTIF($L$48,"DU")+($G$51+$H$51+$I$51+$J$51)*COUNTIF($L$51,"DU")+($G$54+$H$54+$I$54+$J$54)*COUNTIF($L$54,"DU")</f>
        <v>0</v>
      </c>
      <c r="CG540" s="5"/>
      <c r="CH540" s="5"/>
      <c r="CI540" s="5"/>
      <c r="CJ540" s="4"/>
      <c r="CK540" s="4"/>
      <c r="CL540" s="4"/>
      <c r="CM540" s="4"/>
      <c r="CN540" s="4"/>
      <c r="CO540" s="4"/>
      <c r="CP540" s="4"/>
      <c r="CQ540" s="4"/>
      <c r="CR540" s="4"/>
      <c r="CS540" s="5"/>
      <c r="CT540" s="5"/>
      <c r="CU540" s="5"/>
      <c r="CV540" s="5"/>
      <c r="CW540" s="5"/>
    </row>
    <row r="541" spans="1:101" ht="21" customHeight="1" x14ac:dyDescent="0.25">
      <c r="C541" s="6" t="s">
        <v>294</v>
      </c>
      <c r="AY541" s="99">
        <v>1</v>
      </c>
      <c r="AZ541" s="98">
        <v>2</v>
      </c>
      <c r="BA541" s="355">
        <f>COUNTIF($R$21,"E")+COUNTIF($R$24,"E")+COUNTIF($R$27,"E")+COUNTIF($R$30,"E")+COUNTIF($R$33,"E")+COUNTIF($R$36,"E")+COUNTIF($R$39,"E")+COUNTIF($R$42,"E")+COUNTIF($R$45,"E")+COUNTIF($R$48,"E")+COUNTIF($R$51,"E")+COUNTIF($R$21,"P-E")+COUNTIF($R$24,"P-E")+COUNTIF($R$27,"P-E")+COUNTIF($R$30,"P-E")+COUNTIF($R$33,"P-E")+COUNTIF($R$36,"P-E")+COUNTIF($R$39,"P-E")+COUNTIF($R$42,"P-E")+COUNTIF($R$45,"P-E")+COUNTIF($R$48,"P-E")+COUNTIF($R$51,"P-E")+COUNTIF($R$54,"E")+COUNTIF($R$54,"P-E")</f>
        <v>7</v>
      </c>
      <c r="BB541" s="355">
        <f>COUNTIF($R$21,"V")+COUNTIF($R$24,"V")+COUNTIF($R$27,"V")+COUNTIF($R$30,"V")+COUNTIF($R$33,"V")+COUNTIF($R$36,"V")+COUNTIF($R$39,"V")+COUNTIF($R$42,"V")+COUNTIF($R$45,"V")+COUNTIF($R$48,"V")+COUNTIF($R$51,"V")</f>
        <v>0</v>
      </c>
      <c r="BC541" s="354">
        <f>COUNTIF($R$21,"C")+COUNTIF($R$24,"C")+COUNTIF($R$27,"C")+COUNTIF($R$30,"C")+COUNTIF($R$33,"C")+COUNTIF($R$36,"C")+COUNTIF($R$39,"C")+COUNTIF($R$42,"C")+COUNTIF($R$45,"C")+COUNTIF($R$48,"C")+COUNTIF($R$51,"C")+COUNTIF($R$54,"C")</f>
        <v>1</v>
      </c>
      <c r="BD541" s="98" t="str">
        <f t="shared" si="0"/>
        <v>7E,0V,1C</v>
      </c>
      <c r="BE541" s="4"/>
      <c r="BF541" s="98"/>
      <c r="BG541" s="98">
        <f>COUNTIF($N$19,"&lt;&gt;*optional*")+COUNTIF($N$22,"&lt;&gt;*optional*")+COUNTIF($N$25,"&lt;&gt;*optional*")+COUNTIF($N$28,"&lt;&gt;*optional*")+COUNTIF($N$31,"&lt;&gt;*optional*")+COUNTIF($N$34,"&lt;&gt;*optional*")+COUNTIF($N$37,"&lt;&gt;*optional*")+COUNTIF($N$40,"&lt;&gt;*optional*")+COUNTIF($N$43,"&lt;&gt;*optional*")+COUNTIF($N$49,"&lt;&gt;*optional*")</f>
        <v>10</v>
      </c>
      <c r="BH541" s="98">
        <f>COUNTIF($N$19,"*optional*")+COUNTIF($N$22,"*optional*")+COUNTIF($N$25,"*optional*")+COUNTIF($N$28,"*optional*")+COUNTIF($N$31,"*optional*")+COUNTIF($N$34,"*optional*")+COUNTIF($N$37,"*optional*")+COUNTIF($N$40,"*optional*")+COUNTIF($N$43,"*optional*")+COUNTIF($N$49,"*optional*")</f>
        <v>0</v>
      </c>
      <c r="BI541" s="5"/>
      <c r="BJ541" s="5"/>
      <c r="BK541" s="356">
        <v>2</v>
      </c>
      <c r="BL541" s="357">
        <f t="shared" si="1"/>
        <v>30</v>
      </c>
      <c r="BM541" s="357">
        <f>$Q$21*COUNTIF($N$19,"&lt;&gt;*op?ional*")+$Q$24*COUNTIF($N$22,"&lt;&gt;*op?ional*")+$Q$27*COUNTIF($N$25,"&lt;&gt;*op?ional*")+$Q$30*COUNTIF($N$28,"&lt;&gt;*op?ional*")+$Q$33*COUNTIF($N$31,"&lt;&gt;*op?ional*")+$Q$36*COUNTIF($N$34,"&lt;&gt;*op?ional*")+$Q$39*COUNTIF($N$37,"&lt;&gt;*op?ional*")+$Q$42*COUNTIF($N$40,"&lt;&gt;*op?ional*")+$Q$45*COUNTIF($N$43,"&lt;&gt;*op?ional*")+$Q$48*COUNTIF($N$46,"&lt;&gt;*op?ional*")+$Q$51*COUNTIF($N$49,"&lt;&gt;*op?ional*")+$Q$54*COUNTIF($N$52,"&lt;&gt;*op?ional*")</f>
        <v>30</v>
      </c>
      <c r="BN541" s="357">
        <f>$Q$21*COUNTIF($N$19,"*op?ional*")+$Q$24*COUNTIF($N$22,"*op?ional*")+$Q$27*COUNTIF($N$25,"*op?ional*")+$Q$30*COUNTIF($N$28,"*op?ional*")+$Q$33*COUNTIF($N$31,"*op?ional*")+$Q$36*COUNTIF($N$34,"*op?ional*")+$Q$39*COUNTIF($N$37,"*op?ional*")+$Q$42*COUNTIF($N$40,"*op?ional*")+$Q$45*COUNTIF($N$43,"*op?ional*")+$Q$48*COUNTIF($N$46,"*op?ional*")+$Q$51*COUNTIF($N$49,"*op?ional*")+$Q$54*COUNTIF($N$52,"*op?ional*")</f>
        <v>0</v>
      </c>
      <c r="BO541" s="4"/>
      <c r="BP541" s="357">
        <f>$Q$21*COUNTIF($N$19,"practic?*")+$Q$24*COUNTIF($N$22,"practic?*")+$Q$27*COUNTIF($N$25,"practic?*")+$Q$30*COUNTIF($N$28,"practic?*")+$Q$33*COUNTIF($N$31,"practic?*")+$Q$36*COUNTIF($N$34,"practic?*")+$Q$39*COUNTIF($N$37,"practic?*")+$Q$42*COUNTIF($N$40,"practic?*")+$Q$45*COUNTIF($N$43,"practic?*")+$Q$48*COUNTIF($N$46,"practic?*")+$Q$51*COUNTIF($N$49,"practic?*")+$Q$54*COUNTIF($N$52,"practic?*")</f>
        <v>2</v>
      </c>
      <c r="BQ541" s="357">
        <f>$Q$21*COUNTIF($N$19,"*Elaborare proiect de*")+$Q$24*COUNTIF($N$22,"*Elaborare proiect de*")+$Q$27*COUNTIF($N$25,"*Elaborare proiect de*")+$Q$30*COUNTIF($N$28,"*Elaborare proiect de*")+$Q$33*COUNTIF($N$31,"*Elaborare proiect de*")+$Q$36*COUNTIF($N$34,"*Elaborare proiect de*")+$Q$39*COUNTIF($N$37,"*Elaborare proiect de*")+$Q$42*COUNTIF($N$40,"*Elaborare proiect de*")+$Q$45*COUNTIF($N$43,"*Elaborare proiect de*")+$Q$48*COUNTIF($N$46,"*Elaborare proiect de*")+$Q$51*COUNTIF($N$49,"*Elaborare proiect de*")+$Q$54*COUNTIF($N$52,"*Elaborare proiect de*")</f>
        <v>0</v>
      </c>
      <c r="BR541" s="357">
        <f>$Q$21*COUNTIF($N$19,"*Sus?inere proiect*")+$Q$24*COUNTIF($N$22,"*Sus?inere proiect*")+$Q$27*COUNTIF($N$25,"*Sus?inere proiect*")+$Q$30*COUNTIF($N$28,"*Sus?inere proiect*")+$Q$33*COUNTIF($N$31,"*Sus?inere proiect*")+$Q$36*COUNTIF($N$34,"*Sus?inere proiect*")+$Q$39*COUNTIF($N$37,"*Sus?inere proiect*")+$Q$42*COUNTIF($N$40,"*Sus?inere proiect*")+$Q$45*COUNTIF($N$43,"*Sus?inere proiect*")+$Q$48*COUNTIF($N$46,"*Sus?inere proiect*")+$Q$51*COUNTIF($N$49,"*Sus?inere proiect*")+$Q$54*COUNTIF($N$52,"*Sus?inere proiect*")</f>
        <v>0</v>
      </c>
      <c r="BS541" s="357">
        <f>$Q$21*COUNTIF($N$19,"*educa?ie fizic*")+$Q$24*COUNTIF($N$22,"*educa?ie fizic*")+$Q$27*COUNTIF($N$25,"*educa?ie fizic*")+$Q$30*COUNTIF($N$28,"*educa?ie fizic*")+$Q$33*COUNTIF($N$31,"*educa?ie fizic*")+$Q$36*COUNTIF($N$34,"*educa?ie fizic*")+$Q$39*COUNTIF($N$37,"*educa?ie fizic*")+$Q$42*COUNTIF($N$40,"*educa?ie fizic*")+$Q$45*COUNTIF($N$43,"*educa?ie fizic*")+$Q$48*COUNTIF($N$46,"*educa?ie fizic*")+$Q$51*COUNTIF($N$49,"*educa?ie fizic*")+$Q$54*COUNTIF($N$52,"*educa?ie fizic*")</f>
        <v>2</v>
      </c>
      <c r="BT541" s="322">
        <f>$Q$21*COUNTIF($N$19,"practic?*")*COUNTIF($X$21,"DS")+$Q$24*COUNTIF($N$22,"practic?*")*COUNTIF($X$24,"DS")+$Q$27*COUNTIF($N$25,"practic?*")*COUNTIF($X$27,"DS")+$Q$30*COUNTIF($N$28,"practic?*")*COUNTIF($X$30,"DS")+$Q$33*COUNTIF($N$31,"practic?*")*COUNTIF($X$33,"DS")+$Q$36*COUNTIF($N$34,"practic?*")*COUNTIF($X$36,"DS")+$Q$39*COUNTIF($N$37,"practic?*")*COUNTIF($X$39,"DS")+$Q$42*COUNTIF($N$40,"practic?*")*COUNTIF($X$42,"DS")+$Q$45*COUNTIF($N$43,"practic?*")*COUNTIF($X$45,"DS")+$Q$48*COUNTIF($N$46,"practic?*")*COUNTIF($X$48,"DS")+$Q$51*COUNTIF($N$49,"practic?*")*COUNTIF($X$51,"DS")+$Q$54*COUNTIF($N$52,"practic?*")*COUNTIF($X$54,"DS")</f>
        <v>0</v>
      </c>
      <c r="BU541" s="5">
        <v>2</v>
      </c>
      <c r="BV541" s="103">
        <f>Q58</f>
        <v>385</v>
      </c>
      <c r="BW541" s="98"/>
      <c r="BX541" s="357">
        <f>($S$21+$T$21+$U$21+$V$21)*COUNTIF($N$19,"&lt;&gt;*op?ional*")+($S$24+$T$24+$U$24+$V$24)*COUNTIF($N$22,"&lt;&gt;*op?ional*")+($S$27+$T$27+$U$27+$V$27)*COUNTIF($N$25,"&lt;&gt;*op?ional*")+($S$30+$T$30+$U$30+$V$30)*COUNTIF($N$28,"&lt;&gt;*op?ional*")+($S$33+$T$33+$U$33+$V$33)*COUNTIF($N$31,"&lt;&gt;*op?ional*")+($S$36+$T$36+$U$36+$V$36)*COUNTIF($N$34,"&lt;&gt;*op?ional*")+($S$39+$T$39+$U$39+$V$39)*COUNTIF($N$37,"&lt;&gt;*op?ional*")+($S$42+$T$42+$U$42+$V$42)*COUNTIF($N$40,"&lt;&gt;*op?ional*")+($S$45+$T$45+$U$45+$V$45)*COUNTIF($N$43,"&lt;&gt;*op?ional*")+($S$48+$T$48+$U$48+$V$48)*COUNTIF($N$46,"&lt;&gt;*op?ional*")+($S$51+$T$51+$U$51+$V$51)*COUNTIF($N$49,"&lt;&gt;*op?ional*")+($S$54+$T$54+$U$54+$V$54)*COUNTIF($N$52,"&lt;&gt;*op?ional*")</f>
        <v>385</v>
      </c>
      <c r="BY541" s="357">
        <f>($S$21+$T$21+$U$21+$V$21)*COUNTIF($N$19,"*op?ional*")+($S$24+$T$24+$U$24+$V$24)*COUNTIF($N$22,"*op?ional*")+($S$27+$T$27+$U$27+$V$27)*COUNTIF($N$25,"*op?ional*")+($S$30+$T$30+$U$30+$V$30)*COUNTIF($N$28,"*op?ional*")+($S$33+$T$33+$U$33+$V$33)*COUNTIF($N$31,"*op?ional*")+($S$36+$T$36+$U$36+$V$36)*COUNTIF($N$34,"*op?ional*")+($S$39+$T$39+$U$39+$V$39)*COUNTIF($N$37,"*op?ional*")+($S$42+$T$42+$U$42+$V$42)*COUNTIF($N$40,"*op?ional*")+($S$45+$T$45+$U$45+$V$45)*COUNTIF($N$43,"*op?ional*")+($S$48+$T$48+$U$48+$V$48)*COUNTIF($N$46,"*op?ional*")+($S$51+$T$51+$U$51+$V$51)*COUNTIF($N$49,"*op?ional*")+($S$54+$T$54+$U$54+$V$54)*COUNTIF($N$52,"*op?ional*")</f>
        <v>0</v>
      </c>
      <c r="BZ541" s="104">
        <f>Q458</f>
        <v>140</v>
      </c>
      <c r="CA541" s="4"/>
      <c r="CB541" s="342">
        <f>($S$21+$T$21+$U$21+$V$21)*COUNTIF($X$21,"DF")+($S$24+$T$24+$U$24+$V$24)*COUNTIF($X$24,"DF")+($S$27+$T$27+$U$27+$V$27)*COUNTIF($X$27,"DF")+($S$30+$T$30+$U$30+$V$30)*COUNTIF($X$30,"DF")+($S$33+$T$33+$U$33+$V$33)*COUNTIF($X$33,"DF")+($S$36+$T$36+$U$36+$V$36)*COUNTIF($X$36,"DF")+($S$39+$T$39+$U$39+$V$39)*COUNTIF($X$39,"DF")+($S$42+$T$42+$U$42+$V$42)*COUNTIF($X$42,"DF")+($S$45+$T$45+$U$45+$V$45)*COUNTIF($X$45,"DF")+($S$48+$T$48+$U$48+$V$48)*COUNTIF($X$48,"DF")+($S$51+$T$51+$U$51+$V$51)*COUNTIF($X$51,"DF")+($S$54+$T$54+$U$54+$V$54)*COUNTIF($X$54,"DF")</f>
        <v>84</v>
      </c>
      <c r="CC541" s="342">
        <f>($S$21+$T$21+$U$21+$V$21)*COUNTIF($X$21,"DD")+($S$24+$T$24+$U$24+$V$24)*COUNTIF($X$24,"DD")+($S$27+$T$27+$U$27+$V$27)*COUNTIF($X$27,"DD")+($S$30+$T$30+$U$30+$V$30)*COUNTIF($X$30,"DD")+($S$33+$T$33+$U$33+$V$33)*COUNTIF($X$33,"DD")+($S$36+$T$36+$U$36+$V$36)*COUNTIF($X$36,"DD")+($S$39+$T$39+$U$39+$V$39)*COUNTIF($X$39,"DD")+($S$42+$T$42+$U$42+$V$42)*COUNTIF($X$42,"DD")+($S$45+$T$45+$U$45+$V$45)*COUNTIF($X$45,"DD")+($S$48+$T$48+$U$48+$V$48)*COUNTIF($X$48,"DD")+($S$51+$T$51+$U$51+$V$51)*COUNTIF($X$51,"DD")+($S$54+$T$54+$U$54+$V$54)*COUNTIF($X$54,"DD")</f>
        <v>42</v>
      </c>
      <c r="CD541" s="342">
        <f>($S$21+$T$21+$U$21+$V$21)*COUNTIF($X$21,"DS")+($S$24+$T$24+$U$24+$V$24)*COUNTIF($X$24,"DS")+($S$27+$T$27+$U$27+$V$27)*COUNTIF($X$27,"DS")+($S$30+$T$30+$U$30+$V$30)*COUNTIF($X$30,"DS")+($S$33+$T$33+$U$33+$V$33)*COUNTIF($X$33,"DS")+($S$36+$T$36+$U$36+$V$36)*COUNTIF($X$36,"DS")+($S$39+$T$39+$U$39+$V$39)*COUNTIF($X$39,"DS")+($S$42+$T$42+$U$42+$V$42)*COUNTIF($X$42,"DS")+($S$45+$T$45+$U$45+$V$45)*COUNTIF($X$45,"DS")+($S$48+$T$48+$U$48+$V$48)*COUNTIF($X$48,"DS")+($S$51+$T$51+$U$51+$V$51)*COUNTIF($X$51,"DS")+($S$54+$T$54+$U$54+$V$54)*COUNTIF($X$54,"DS")</f>
        <v>217</v>
      </c>
      <c r="CE541" s="342">
        <f>($S$21+$T$21+$U$21+$V$21)*COUNTIF($X$21,"DC")+($S$24+$T$24+$U$24+$V$24)*COUNTIF($X$24,"DC")+($S$27+$T$27+$U$27+$V$27)*COUNTIF($X$27,"DC")+($S$30+$T$30+$U$30+$V$30)*COUNTIF($X$30,"DC")+($S$33+$T$33+$U$33+$V$33)*COUNTIF($X$33,"DC")+($S$36+$T$36+$U$36+$V$36)*COUNTIF($X$36,"DC")+($S$39+$T$39+$U$39+$V$39)*COUNTIF($X$39,"DC")+($S$42+$T$42+$U$42+$V$42)*COUNTIF($X$42,"DC")+($S$45+$T$45+$U$45+$V$45)*COUNTIF($X$45,"DC")+($S$48+$T$48+$U$48+$V$48)*COUNTIF($X$48,"DC")+($S$51+$T$51+$U$51+$V$51)*COUNTIF($X$51,"DC")+($S$54+$T$54+$U$54+$V$54)*COUNTIF($X$54,"DC")</f>
        <v>42</v>
      </c>
      <c r="CF541" s="342">
        <f>($S$21+$T$21+$U$21+$V$21)*COUNTIF($X$21,"DU")+($S$24+$T$24+$U$24+$V$24)*COUNTIF($X$24,"DU")+($S$27+$T$27+$U$27+$V$27)*COUNTIF($X$27,"DU")+($S$30+$T$30+$U$30+$V$30)*COUNTIF($X$30,"DU")+($S$33+$T$33+$U$33+$V$33)*COUNTIF($X$33,"DU")+($S$36+$T$36+$U$36+$V$36)*COUNTIF($X$36,"DU")+($S$39+$T$39+$U$39+$V$39)*COUNTIF($X$39,"DU")+($S$42+$T$42+$U$42+$V$42)*COUNTIF($X$42,"DU")+($S$45+$T$45+$U$45+$V$45)*COUNTIF($X$45,"DU")+($S$48+$T$48+$U$48+$V$48)*COUNTIF($X$48,"DU")+($S$51+$T$51+$U$51+$V$51)*COUNTIF($X$51,"DU")+($S$54+$T$54+$U$54+$V$54)*COUNTIF($X$54,"DU")</f>
        <v>0</v>
      </c>
      <c r="CG541" s="5"/>
      <c r="CH541" s="5"/>
      <c r="CI541" s="5"/>
      <c r="CJ541" s="4"/>
      <c r="CK541" s="4"/>
      <c r="CL541" s="4"/>
      <c r="CM541" s="4"/>
      <c r="CN541" s="4"/>
      <c r="CO541" s="4"/>
      <c r="CP541" s="4"/>
      <c r="CQ541" s="4"/>
      <c r="CR541" s="4"/>
      <c r="CS541" s="5"/>
      <c r="CT541" s="5"/>
      <c r="CU541" s="5"/>
      <c r="CV541" s="5"/>
      <c r="CW541" s="5"/>
    </row>
    <row r="542" spans="1:101" ht="21" customHeight="1" x14ac:dyDescent="0.25">
      <c r="C542" s="6" t="s">
        <v>295</v>
      </c>
      <c r="AY542" s="99">
        <v>2</v>
      </c>
      <c r="AZ542" s="98">
        <v>3</v>
      </c>
      <c r="BA542" s="355">
        <f>COUNTIF($AD$21,"E")+COUNTIF($AD$24,"E")+COUNTIF($AD$27,"E")+COUNTIF($AD$30,"E")+COUNTIF($AD$33,"E")+COUNTIF($AD$36,"E")+COUNTIF($AD$39,"E")+COUNTIF($AD$42,"E")+COUNTIF($AD$45,"E")+COUNTIF($AD$48,"E")+COUNTIF($AD$51,"E")+COUNTIF($AD$21,"P-E")+COUNTIF($AD$24,"P-E")+COUNTIF($AD$27,"P-E")+COUNTIF($AD$30,"P-E")+COUNTIF($AD$33,"P-E")+COUNTIF($AD$36,"P-E")+COUNTIF($AD$39,"P-E")+COUNTIF($AD$42,"P-E")+COUNTIF($AD$45,"P-E")+COUNTIF($AD$48,"P-E")+COUNTIF($AD$51,"P-E")+COUNTIF($AD$54,"E")+COUNTIF($AD$54,"P-E")</f>
        <v>4</v>
      </c>
      <c r="BB542" s="355">
        <f>COUNTIF($AD$21,"V")+COUNTIF($AD$24,"V")+COUNTIF($AD$27,"V")+COUNTIF($AD$30,"V")+COUNTIF($AD$33,"V")+COUNTIF($AD$36,"V")+COUNTIF($AD$39,"V")+COUNTIF($AD$42,"V")+COUNTIF($AD$45,"V")+COUNTIF($AD$48,"V")+COUNTIF($AD$51,"V")</f>
        <v>0</v>
      </c>
      <c r="BC542" s="354">
        <f>COUNTIF($AD$21,"C")+COUNTIF($AD$24,"C")+COUNTIF($AD$27,"C")+COUNTIF($AD$30,"C")+COUNTIF($AD$33,"C")+COUNTIF($AD$36,"C")+COUNTIF($AD$39,"C")+COUNTIF($AD$42,"C")+COUNTIF($AD$45,"C")+COUNTIF($AD$48,"C")+COUNTIF($AD$51,"C")+COUNTIF($AD$54,"C")</f>
        <v>2</v>
      </c>
      <c r="BD542" s="98" t="str">
        <f t="shared" si="0"/>
        <v>4E,0V,2C</v>
      </c>
      <c r="BE542" s="4"/>
      <c r="BF542" s="98"/>
      <c r="BG542" s="98">
        <f>COUNTIF($Z$19,"&lt;&gt;*optional*")+COUNTIF($Z$22,"&lt;&gt;*optional*")+COUNTIF($Z$25,"&lt;&gt;*optional*")+COUNTIF($Z$28,"&lt;&gt;*optional*")+COUNTIF($Z$31,"&lt;&gt;*optional*")+COUNTIF($Z$34,"&lt;&gt;*optional*")+COUNTIF($Z$37,"&lt;&gt;*optional*")+COUNTIF($Z$40,"&lt;&gt;*optional*")+COUNTIF($Z$43,"&lt;&gt;*optional*")+COUNTIF($Z$49,"&lt;&gt;*optional*")</f>
        <v>10</v>
      </c>
      <c r="BH542" s="98">
        <f>COUNTIF($Z$19,"*optional*")+COUNTIF($Z$22,"*optional*")+COUNTIF($Z$25,"*optional*")+COUNTIF($Z$28,"*optional*")+COUNTIF($Z$31,"*optional*")+COUNTIF($Z$34,"*optional*")+COUNTIF($Z$37,"*optional*")+COUNTIF($Z$40,"*optional*")+COUNTIF($Z$43,"*optional*")+COUNTIF($Z$49,"*optional*")</f>
        <v>0</v>
      </c>
      <c r="BI542" s="5"/>
      <c r="BJ542" s="5"/>
      <c r="BK542" s="356">
        <v>3</v>
      </c>
      <c r="BL542" s="357">
        <f t="shared" si="1"/>
        <v>30</v>
      </c>
      <c r="BM542" s="357">
        <f>$AC$21*COUNTIF($Z$19,"&lt;&gt;*op?ional*")+$AC$24*COUNTIF($Z$22,"&lt;&gt;*op?ional*")+$AC$27*COUNTIF($Z$25,"&lt;&gt;*op?ional*")+$AC$30*COUNTIF($Z$28,"&lt;&gt;*op?ional*")+$AC$33*COUNTIF($Z$31,"&lt;&gt;*op?ional*")+$AC$36*COUNTIF($Z$34,"&lt;&gt;*op?ional*")+$AC$39*COUNTIF($Z$37,"&lt;&gt;*op?ional*")+$AC$42*COUNTIF($Z$40,"&lt;&gt;*op?ional*")+$AC$45*COUNTIF($Z$43,"&lt;&gt;*op?ional*")+$AC$48*COUNTIF($Z$46,"&lt;&gt;*op?ional*")+$AC$51*COUNTIF($Z$49,"&lt;&gt;*op?ional*")+$AC$54*COUNTIF($Z$52,"&lt;&gt;*op?ional*")</f>
        <v>30</v>
      </c>
      <c r="BN542" s="357">
        <f>$AC$21*COUNTIF($Z$19,"*op?ional*")+$AC$24*COUNTIF($Z$22,"*op?ional*")+$AC$27*COUNTIF($Z$25,"*op?ional*")+$AC$30*COUNTIF($Z$28,"*op?ional*")+$AC$33*COUNTIF($Z$31,"*op?ional*")+$AC$36*COUNTIF($Z$34,"*op?ional*")+$AC$39*COUNTIF($Z$37,"*op?ional*")+$AC$42*COUNTIF($Z$40,"*op?ional*")+$AC$45*COUNTIF($Z$43,"*op?ional*")+$AC$48*COUNTIF($Z$46,"*op?ional*")+$AC$51*COUNTIF($Z$49,"*op?ional*")+$AC$54*COUNTIF($Z$52,"*op?ional*")</f>
        <v>0</v>
      </c>
      <c r="BO542" s="4"/>
      <c r="BP542" s="357">
        <f>$AC$21*COUNTIF($Z$19,"practic?*")+$AC$24*COUNTIF($Z$22,"practic?*")+$AC$27*COUNTIF($Z$25,"practic?*")+$AC$30*COUNTIF($Z$28,"practic?*")+$AC$33*COUNTIF($Z$31,"practic?*")+$AC$36*COUNTIF($Z$34,"practic?*")+$AC$39*COUNTIF($Z$37,"practic?*")+$AC$42*COUNTIF($Z$40,"practic?*")+$AC$45*COUNTIF($Z$43,"practic?*")+$AC$48*COUNTIF($Z$46,"practic?*")+$AC$51*COUNTIF($Z$49,"practic?*")+$AC$54*COUNTIF($Z$52,"practic?*")</f>
        <v>0</v>
      </c>
      <c r="BQ542" s="357">
        <f>$AC$21*COUNTIF($Z$19,"*Elaborare proiect de*")+$AC$24*COUNTIF($Z$22,"*Elaborare proiect de*")+$AC$27*COUNTIF($Z$25,"*Elaborare proiect de*")+$AC$30*COUNTIF($Z$28,"*Elaborare proiect de*")+$AC$33*COUNTIF($Z$31,"*Elaborare proiect de*")+$AC$36*COUNTIF($Z$34,"*Elaborare proiect de*")+$AC$39*COUNTIF($Z$37,"*Elaborare proiect de*")+$AC$42*COUNTIF($Z$40,"*Elaborare proiect de*")+$AC$45*COUNTIF($Z$43,"*Elaborare proiect de*")+$AC$48*COUNTIF($Z$46,"*Elaborare proiect de*")+$AC$51*COUNTIF($Z$49,"*Elaborare proiect de*")+$AC$54*COUNTIF($Z$52,"*Elaborare proiect de*")</f>
        <v>0</v>
      </c>
      <c r="BR542" s="357">
        <f>$AC$21*COUNTIF($Z$19,"*Sus?inere proiect*")+$AC$24*COUNTIF($Z$22,"*Sus?inere proiect*")+$AC$27*COUNTIF($Z$25,"*Sus?inere proiect*")+$AC$30*COUNTIF($Z$28,"*Sus?inere proiect*")+$AC$33*COUNTIF($Z$31,"*Sus?inere proiect*")+$AC$36*COUNTIF($Z$34,"*Sus?inere proiect*")+$AC$39*COUNTIF($Z$37,"*Sus?inere proiect*")+$AC$42*COUNTIF($Z$40,"*Sus?inere proiect*")+$AC$45*COUNTIF($Z$43,"*Sus?inere proiect*")+$AC$48*COUNTIF($Z$46,"*Sus?inere proiect*")+$AC$51*COUNTIF($Z$49,"*Sus?inere proiect*")+$AC$54*COUNTIF($Z$52,"*Sus?inere proiect*")</f>
        <v>0</v>
      </c>
      <c r="BS542" s="357">
        <f>$AC$21*COUNTIF($Z$19,"*educa?ie fizic*")+$AC$24*COUNTIF($Z$22,"*educa?ie fizic*")+$AC$27*COUNTIF($Z$25,"*educa?ie fizic*")+$AC$30*COUNTIF($Z$28,"*educa?ie fizic*")+$AC$33*COUNTIF($Z$31,"*educa?ie fizic*")+$AC$36*COUNTIF($Z$34,"*educa?ie fizic*")+$AC$39*COUNTIF($Z$37,"*educa?ie fizic*")+$AC$42*COUNTIF($Z$40,"*educa?ie fizic*")+$AC$45*COUNTIF($Z$43,"*educa?ie fizic*")+$AC$48*COUNTIF($Z$46,"*educa?ie fizic*")+$AC$51*COUNTIF($Z$49,"*educa?ie fizic*")+$AC$54*COUNTIF($Z$52,"*educa?ie fizic*")</f>
        <v>2</v>
      </c>
      <c r="BT542" s="322">
        <f>$AC$21*COUNTIF($Z$19,"practic?*")*COUNTIF($AJ$21,"DS")+$AC$24*COUNTIF($Z$22,"practic?*")*COUNTIF($AJ$24,"DS")+$AC$27*COUNTIF($Z$25,"practic?*")*COUNTIF($AJ$27,"DS")+$AC$30*COUNTIF($Z$28,"practic?*")*COUNTIF($AJ$30,"DS")+$AC$33*COUNTIF($Z$31,"practic?*")*COUNTIF($AJ$33,"DS")+$AC$36*COUNTIF($Z$34,"practic?*")*COUNTIF($AJ$36,"DS")+$AC$39*COUNTIF($Z$37,"practic?*")*COUNTIF($AJ$39,"DS")+$AC$42*COUNTIF($Z$40,"practic?*")*COUNTIF($AJ$42,"DS")+$AC$45*COUNTIF($Z$43,"practic?*")*COUNTIF($AJ$45,"DS")+$AC$48*COUNTIF($Z$46,"practic?*")*COUNTIF($AJ$48,"DS")+$AC$51*COUNTIF($Z$49,"practic?*")*COUNTIF($AJ$51,"DS")+$AC$54*COUNTIF($Z$52,"practic?*")*COUNTIF($AJ$54,"DS")</f>
        <v>0</v>
      </c>
      <c r="BU542" s="5">
        <v>3</v>
      </c>
      <c r="BV542" s="103">
        <f>AC58</f>
        <v>392</v>
      </c>
      <c r="BW542" s="98"/>
      <c r="BX542" s="357">
        <f>($AE$21+$AF$21+$AG$21+$AH$21)*COUNTIF($Z$19,"&lt;&gt;*op?ional*")+($AE$24+$AF$24+$AG$24+$AH$24)*COUNTIF($Z$22,"&lt;&gt;*op?ional*")+($AE$27+$AF$27+$AG$27+$AH$27)*COUNTIF($Z$25,"&lt;&gt;*op?ional*")+($AE$30+$AF$30+$AG$30+$AH$30)*COUNTIF($Z$28,"&lt;&gt;*op?ional*")+($AE$33+$AF$33+$AG$33+$AH$33)*COUNTIF($Z$31,"&lt;&gt;*op?ional*")+($AE$36+$AF$36+$AG$36+$AH$36)*COUNTIF($Z$34,"&lt;&gt;*op?ional*")+($AE$39+$AF$39+$AG$39+$AH$39)*COUNTIF($Z$37,"&lt;&gt;*op?ional*")+($AE$42+$AF$42+$AG$42+$AH$42)*COUNTIF($Z$40,"&lt;&gt;*op?ional*")+($AE$45+$AF$45+$AG$45+$AH$45)*COUNTIF($Z$43,"&lt;&gt;*op?ional*")+($AE$48+$AF$48+$AG$48+$AH$48)*COUNTIF($Z$46,"&lt;&gt;*op?ional*")+($AE$51+$AF$51+$AG$51+$AH$51)*COUNTIF($Z$49,"&lt;&gt;*op?ional*")+($AE$54+$AF$54+$AG$54+$AH$54)*COUNTIF($Z$52,"&lt;&gt;*op?ional*")</f>
        <v>392</v>
      </c>
      <c r="BY542" s="357">
        <f>($AE$21+$AF$21+$AG$21+$AH$21)*COUNTIF($Z$19,"*op?ional*")+($AE$24+$AF$24+$AG$24+$AH$24)*COUNTIF($Z$22,"*op?ional*")+($AE$27+$AF$27+$AG$27+$AH$27)*COUNTIF($Z$25,"*op?ional*")+($AE$30+$AF$30+$AG$30+$AH$30)*COUNTIF($Z$28,"*op?ional*")+($AE$33+$AF$33+$AG$33+$AH$33)*COUNTIF($Z$31,"*op?ional*")+($AE$36+$AF$36+$AG$36+$AH$36)*COUNTIF($Z$34,"*op?ional*")+($AE$39+$AF$39+$AG$39+$AH$39)*COUNTIF($Z$37,"*op?ional*")+($AE$42+$AF$42+$AG$42+$AH$42)*COUNTIF($Z$40,"*op?ional*")+($AE$45+$AF$45+$AG$45+$AH$45)*COUNTIF($Z$43,"*op?ional*")+($AE$48+$AF$48+$AG$48+$AH$48)*COUNTIF($Z$46,"*op?ional*")+($AE$51+$AF$51+$AG$51+$AH$51)*COUNTIF($Z$49,"*op?ional*")+($AE$54+$AF$54+$AG$54+$AH$54)*COUNTIF($Z$52,"*op?ional*")</f>
        <v>0</v>
      </c>
      <c r="BZ542" s="104">
        <f>AC458</f>
        <v>140</v>
      </c>
      <c r="CA542" s="4"/>
      <c r="CB542" s="342">
        <f>($AE$21+$AF$21+$AG$21+$AH$21)*COUNTIF($AJ$21,"DF")+($AE$24+$AF$24+$AG$24+$AH$24)*COUNTIF($AJ$24,"DF")+($AE$27+$AF$27+$AG$27+$AH$27)*COUNTIF($AJ$27,"DF")+($AE$30+$AF$30+$AG$30+$AH$30)*COUNTIF($AJ$30,"DF")+($AE$33+$AF$33+$AG$33+$AH$33)*COUNTIF($AJ$33,"DF")+($AE$36+$AF$36+$AG$36+$AH$36)*COUNTIF($AJ$36,"DF")+($AE$39+$AF$39+$AG$39+$AH$39)*COUNTIF($AJ$39,"DF")+($AE$42+$AF$42+$AG$42+$AH$42)*COUNTIF($AJ$42,"DF")+($AE$45+$AF$45+$AG$45+$AH$45)*COUNTIF($AJ$45,"DF")+($AE$48+$AF$48+$AG$48+$AH$48)*COUNTIF($AJ$48,"DF")+($AE$51+$AF$51+$AG$51+$AH$51)*COUNTIF($AJ$51,"DF")+($AE$54+$AF$54+$AG$54+$AH$54)*COUNTIF($AJ$54,"DF")</f>
        <v>140</v>
      </c>
      <c r="CC542" s="342">
        <f>($AE$21+$AF$21+$AG$21+$AH$21)*COUNTIF($AJ$21,"DD")+($AE$24+$AF$24+$AG$24+$AH$24)*COUNTIF($AJ$24,"DD")+($AE$27+$AF$27+$AG$27+$AH$27)*COUNTIF($AJ$27,"DD")+($AE$30+$AF$30+$AG$30+$AH$30)*COUNTIF($AJ$30,"DD")+($AE$33+$AF$33+$AG$33+$AH$33)*COUNTIF($AJ$33,"DD")+($AE$36+$AF$36+$AG$36+$AH$36)*COUNTIF($AJ$36,"DD")+($AE$39+$AF$39+$AG$39+$AH$39)*COUNTIF($AJ$39,"DD")+($AE$42+$AF$42+$AG$42+$AH$42)*COUNTIF($AJ$42,"DD")+($AE$45+$AF$45+$AG$45+$AH$45)*COUNTIF($AJ$45,"DD")+($AE$48+$AF$48+$AG$48+$AH$48)*COUNTIF($AJ$48,"DD")+($AE$51+$AF$51+$AG$51+$AH$51)*COUNTIF($AJ$51,"DD")+($AE$54+$AF$54+$AG$54+$AH$54)*COUNTIF($AJ$54,"DD")</f>
        <v>42</v>
      </c>
      <c r="CD542" s="342">
        <f>($AE$21+$AF$21+$AG$21+$AH$21)*COUNTIF($AJ$21,"DS")+($AE$24+$AF$24+$AG$24+$AH$24)*COUNTIF($AJ$24,"DS")+($AE$27+$AF$27+$AG$27+$AH$27)*COUNTIF($AJ$27,"DS")+($AE$30+$AF$30+$AG$30+$AH$30)*COUNTIF($AJ$30,"DS")+($AE$33+$AF$33+$AG$33+$AH$33)*COUNTIF($AJ$33,"DS")+($AE$36+$AF$36+$AG$36+$AH$36)*COUNTIF($AJ$36,"DS")+($AE$39+$AF$39+$AG$39+$AH$39)*COUNTIF($AJ$39,"DS")+($AE$42+$AF$42+$AG$42+$AH$42)*COUNTIF($AJ$42,"DS")+($AE$45+$AF$45+$AG$45+$AH$45)*COUNTIF($AJ$45,"DS")+($AE$48+$AF$48+$AG$48+$AH$48)*COUNTIF($AJ$48,"DS")+($AE$51+$AF$51+$AG$51+$AH$51)*COUNTIF($AJ$51,"DS")+($AE$54+$AF$54+$AG$54+$AH$54)*COUNTIF($AJ$54,"DS")</f>
        <v>196</v>
      </c>
      <c r="CE542" s="342">
        <f>($AE$21+$AF$21+$AG$21+$AH$21)*COUNTIF($AJ$21,"DC")+($AE$24+$AF$24+$AG$24+$AH$24)*COUNTIF($AJ$24,"DC")+($AE$27+$AF$27+$AG$27+$AH$27)*COUNTIF($AJ$27,"DC")+($AE$30+$AF$30+$AG$30+$AH$30)*COUNTIF($AJ$30,"DC")+($AE$33+$AF$33+$AG$33+$AH$33)*COUNTIF($AJ$33,"DC")+($AE$36+$AF$36+$AG$36+$AH$36)*COUNTIF($AJ$36,"DC")+($AE$39+$AF$39+$AG$39+$AH$39)*COUNTIF($AJ$39,"DC")+($AE$42+$AF$42+$AG$42+$AH$42)*COUNTIF($AJ$42,"DC")+($AE$45+$AF$45+$AG$45+$AH$45)*COUNTIF($AJ$45,"DC")+($AE$48+$AF$48+$AG$48+$AH$48)*COUNTIF($AJ$48,"DC")+($AE$51+$AF$51+$AG$51+$AH$51)*COUNTIF($AJ$51,"DC")+($AE$54+$AF$54+$AG$54+$AH$54)*COUNTIF($AJ$54,"DC")</f>
        <v>14</v>
      </c>
      <c r="CF542" s="342">
        <f>($AE$21+$AF$21+$AG$21+$AH$21)*COUNTIF($AJ$21,"DU")+($AE$24+$AF$24+$AG$24+$AH$24)*COUNTIF($AJ$24,"DU")+($AE$27+$AF$27+$AG$27+$AH$27)*COUNTIF($AJ$27,"DU")+($AE$30+$AF$30+$AG$30+$AH$30)*COUNTIF($AJ$30,"DU")+($AE$33+$AF$33+$AG$33+$AH$33)*COUNTIF($AJ$33,"DU")+($AE$36+$AF$36+$AG$36+$AH$36)*COUNTIF($AJ$36,"DU")+($AE$39+$AF$39+$AG$39+$AH$39)*COUNTIF($AJ$39,"DU")+($AE$42+$AF$42+$AG$42+$AH$42)*COUNTIF($AJ$42,"DU")+($AE$45+$AF$45+$AG$45+$AH$45)*COUNTIF($AJ$45,"DU")+($AE$48+$AF$48+$AG$48+$AH$48)*COUNTIF($AJ$48,"DU")+($AE$51+$AF$51+$AG$51+$AH$51)*COUNTIF($AJ$51,"DU")+($AE$54+$AF$54+$AG$54+$AH$54)*COUNTIF($AJ$54,"DU")</f>
        <v>0</v>
      </c>
      <c r="CG542" s="5"/>
      <c r="CH542" s="5"/>
      <c r="CI542" s="5"/>
      <c r="CJ542" s="4"/>
      <c r="CK542" s="4"/>
      <c r="CL542" s="4"/>
      <c r="CM542" s="4"/>
      <c r="CN542" s="4"/>
      <c r="CO542" s="4"/>
      <c r="CP542" s="4"/>
      <c r="CQ542" s="4"/>
      <c r="CR542" s="4"/>
      <c r="CS542" s="5"/>
      <c r="CT542" s="5"/>
      <c r="CU542" s="5"/>
      <c r="CV542" s="5"/>
      <c r="CW542" s="5"/>
    </row>
    <row r="543" spans="1:101" ht="21" customHeight="1" x14ac:dyDescent="0.25">
      <c r="C543" s="6" t="s">
        <v>296</v>
      </c>
      <c r="AY543" s="99">
        <v>2</v>
      </c>
      <c r="AZ543" s="98">
        <v>4</v>
      </c>
      <c r="BA543" s="355">
        <f>COUNTIF($AP$21,"E")+COUNTIF($AP$24,"E")+COUNTIF($AP$27,"E")+COUNTIF($AP$30,"E")+COUNTIF($AP$33,"E")+COUNTIF($AP$36,"E")+COUNTIF($AP$39,"E")+COUNTIF($AP$42,"E")+COUNTIF($AP$45,"E")+COUNTIF($AP$48,"E")+COUNTIF($AP$51,"E")+COUNTIF($AP$21,"P-E")+COUNTIF($AP$24,"P-E")+COUNTIF($AP$27,"P-E")+COUNTIF($AP$30,"P-E")+COUNTIF($AP$33,"P-E")+COUNTIF($AP$36,"P-E")+COUNTIF($AP$39,"P-E")+COUNTIF($AP$42,"P-E")+COUNTIF($AP$45,"P-E")+COUNTIF($AP$48,"P-E")+COUNTIF($AP$51,"P-E")+COUNTIF($AP$54,"E")+COUNTIF($AP$54,"P-E")</f>
        <v>5</v>
      </c>
      <c r="BB543" s="355">
        <f>COUNTIF($AP$21,"V")+COUNTIF($AP$24,"V")+COUNTIF($AP$27,"V")+COUNTIF($AP$30,"V")+COUNTIF($AP$33,"V")+COUNTIF($AP$36,"V")+COUNTIF($AP$39,"V")+COUNTIF($AP$42,"V")+COUNTIF($AP$45,"V")+COUNTIF($AP$48,"V")+COUNTIF($AP$51,"V")</f>
        <v>0</v>
      </c>
      <c r="BC543" s="354">
        <f>COUNTIF($AP$21,"C")+COUNTIF($AP$24,"C")+COUNTIF($AP$27,"C")+COUNTIF($AP$30,"C")+COUNTIF($AP$33,"C")+COUNTIF($AP$36,"C")+COUNTIF($AP$39,"C")+COUNTIF($AP$42,"C")+COUNTIF($AP$45,"C")+COUNTIF($AP$48,"C")+COUNTIF($AP$51,"C")+COUNTIF($AP$54,"C")</f>
        <v>3</v>
      </c>
      <c r="BD543" s="98" t="str">
        <f t="shared" si="0"/>
        <v>5E,0V,3C</v>
      </c>
      <c r="BE543" s="4"/>
      <c r="BF543" s="98"/>
      <c r="BG543" s="98">
        <f>COUNTIF($AL$19,"&lt;&gt;*optional*")+COUNTIF($AL$22,"&lt;&gt;*optional*")+COUNTIF($AL$25,"&lt;&gt;*optional*")+COUNTIF($AL$28,"&lt;&gt;*optional*")+COUNTIF($AL$31,"&lt;&gt;*optional*")+COUNTIF($AL$34,"&lt;&gt;*optional*")+COUNTIF($AL$37,"&lt;&gt;*optional*")+COUNTIF($AL$40,"&lt;&gt;*optional*")+COUNTIF($AL$43,"&lt;&gt;*optional*")+COUNTIF($AL$49,"&lt;&gt;*optional*")</f>
        <v>10</v>
      </c>
      <c r="BH543" s="98">
        <f>COUNTIF($AL$19,"*optional*")+COUNTIF($AL$22,"*optional*")+COUNTIF($AL$25,"*optional*")+COUNTIF($AL$28,"*optional*")+COUNTIF($AL$31,"*optional*")+COUNTIF($AL$34,"*optional*")+COUNTIF($AL$37,"*optional*")+COUNTIF($AL$40,"*optional*")+COUNTIF($AL$43,"*optional*")+COUNTIF($AL$49,"*optional*")</f>
        <v>0</v>
      </c>
      <c r="BI543" s="5"/>
      <c r="BJ543" s="5"/>
      <c r="BK543" s="356">
        <v>4</v>
      </c>
      <c r="BL543" s="357">
        <f t="shared" si="1"/>
        <v>30</v>
      </c>
      <c r="BM543" s="357">
        <f>$AO$21*COUNTIF($AL$19,"&lt;&gt;*op?ional*")+$AO$24*COUNTIF($AL$22,"&lt;&gt;*op?ional*")+$AO$27*COUNTIF($AL$25,"&lt;&gt;*op?ional*")+$AO$30*COUNTIF($AL$28,"&lt;&gt;*op?ional*")+$AO$33*COUNTIF($AL$31,"&lt;&gt;*op?ional*")+$AO$36*COUNTIF($AL$34,"&lt;&gt;*op?ional*")+$AO$39*COUNTIF($AL$37,"&lt;&gt;*op?ional*")+$AO$42*COUNTIF($AL$40,"&lt;&gt;*op?ional*")+$AO$45*COUNTIF($AL$43,"&lt;&gt;*op?ional*")+$AO$48*COUNTIF($AL$46,"&lt;&gt;*op?ional*")+$AO$51*COUNTIF($AL$49,"&lt;&gt;*op?ional*")+$AO$54*COUNTIF($AL$52,"&lt;&gt;*op?ional*")</f>
        <v>30</v>
      </c>
      <c r="BN543" s="357">
        <f>$AO$21*COUNTIF($AL$19,"*op?ional*")+$AO$24*COUNTIF($AL$22,"*op?ional*")+$AO$27*COUNTIF($AL$25,"*op?ional*")+$AO$30*COUNTIF($AL$28,"*op?ional*")+$AO$33*COUNTIF($AL$31,"*op?ional*")+$AO$36*COUNTIF($AL$34,"*op?ional*")+$AO$39*COUNTIF($AL$37,"*op?ional*")+$AO$42*COUNTIF($AL$40,"*op?ional*")+$AO$45*COUNTIF($AL$43,"*op?ional*")+$AO$48*COUNTIF($AL$46,"*op?ional*")+$AO$51*COUNTIF($AL$49,"*op?ional*")+$AO$54*COUNTIF($AL$52,"*op?ional*")</f>
        <v>0</v>
      </c>
      <c r="BO543" s="4"/>
      <c r="BP543" s="357">
        <f>$AO$21*COUNTIF($AL$19,"practic?*")+$AO$24*COUNTIF($AL$22,"practic?*")+$AO$27*COUNTIF($AL$25,"practic?*")+$AO$30*COUNTIF($AL$28,"practic?*")+$AO$33*COUNTIF($AL$31,"practic?*")+$AO$36*COUNTIF($AL$34,"practic?*")+$AO$39*COUNTIF($AL$37,"practic?*")+$AO$42*COUNTIF($AL$40,"practic?*")+$AO$45*COUNTIF($AL$43,"practic?*")+$AO$48*COUNTIF($AL$46,"practic?*")+$AO$51*COUNTIF($AL$49,"practic?*")+$AO$54*COUNTIF($AL$52,"practic?*")</f>
        <v>2</v>
      </c>
      <c r="BQ543" s="357">
        <f>$AO$21*COUNTIF($AL$19,"*Elaborare proiect de*")+$AO$24*COUNTIF($AL$22,"*Elaborare proiect de*")+$AO$27*COUNTIF($AL$25,"*Elaborare proiect de*")+$AO$30*COUNTIF($AL$28,"*Elaborare proiect de*")+$AO$33*COUNTIF($AL$31,"*Elaborare proiect de*")+$AO$36*COUNTIF($AL$34,"*Elaborare proiect de*")+$AO$39*COUNTIF($AL$37,"*Elaborare proiect de*")+$AO$42*COUNTIF($AL$40,"*Elaborare proiect de*")+$AO$45*COUNTIF($AL$43,"*Elaborare proiect de*")+$AO$48*COUNTIF($AL$46,"*Elaborare proiect de*")+$AO$51*COUNTIF($AL$49,"*Elaborare proiect de*")+$AO$54*COUNTIF($AL$52,"*Elaborare proiect de*")</f>
        <v>0</v>
      </c>
      <c r="BR543" s="357">
        <f>$AO$21*COUNTIF($AL$19,"*Sus?inere proiect*")+$AO$24*COUNTIF($AL$22,"*Sus?inere proiect*")+$AO$27*COUNTIF($AL$25,"*Sus?inere proiect*")+$AO$30*COUNTIF($AL$28,"*Sus?inere proiect*")+$AO$33*COUNTIF($AL$31,"*Sus?inere proiect*")+$AO$36*COUNTIF($AL$34,"*Sus?inere proiect*")+$AO$39*COUNTIF($AL$37,"*Sus?inere proiect*")+$AO$42*COUNTIF($AL$40,"*Sus?inere proiect*")+$AO$45*COUNTIF($AL$43,"*Sus?inere proiect*")+$AO$48*COUNTIF($AL$46,"*Sus?inere proiect*")+$AO$51*COUNTIF($AL$49,"*Sus?inere proiect*")+$AO$54*COUNTIF($AL$52,"*Sus?inere proiect*")</f>
        <v>0</v>
      </c>
      <c r="BS543" s="357">
        <f>$AO$21*COUNTIF($AL$19,"*educa?ie fizic*")+$AO$24*COUNTIF($AL$22,"*educa?ie fizic*")+$AO$27*COUNTIF($AL$25,"*educa?ie fizic*")+$AO$30*COUNTIF($AL$28,"*educa?ie fizic*")+$AO$33*COUNTIF($AL$31,"*educa?ie fizic*")+$AO$36*COUNTIF($AL$34,"*educa?ie fizic*")+$AO$39*COUNTIF($AL$37,"*educa?ie fizic*")+$AO$42*COUNTIF($AL$40,"*educa?ie fizic*")+$AO$45*COUNTIF($AL$43,"*educa?ie fizic*")+$AO$48*COUNTIF($AL$46,"*educa?ie fizic*")+$AO$51*COUNTIF($AL$49,"*educa?ie fizic*")+$AO$54*COUNTIF($AL$52,"*educa?ie fizic*")</f>
        <v>5</v>
      </c>
      <c r="BT543" s="322">
        <f>$AO$21*COUNTIF($AL$19,"practic?*")*COUNTIF($AV$21,"DS")+$AO$24*COUNTIF($AL$22,"practic?*")*COUNTIF($AV$24,"DS")+$AO$27*COUNTIF($AL$25,"practic?*")*COUNTIF($AV$27,"DS")+$AO$30*COUNTIF($AL$28,"practic?*")*COUNTIF($AV$30,"DS")+$AO$33*COUNTIF($AL$31,"practic?*")*COUNTIF($AV$33,"DS")+$AO$36*COUNTIF($AL$34,"practic?*")*COUNTIF($AV$36,"DS")+$AO$39*COUNTIF($AL$37,"practic?*")*COUNTIF($AV$39,"DS")+$AO$42*COUNTIF($AL$40,"practic?*")*COUNTIF($AV$42,"DS")+$AO$45*COUNTIF($AL$43,"practic?*")*COUNTIF($AV$45,"DS")+$AO$48*COUNTIF($AL$46,"practic?*")*COUNTIF($AV$48,"DS")+$AO$51*COUNTIF($AL$49,"practic?*")*COUNTIF($AV$51,"DS")+$AO$54*COUNTIF($AL$52,"practic?*")*COUNTIF($AV$54,"DS")</f>
        <v>0</v>
      </c>
      <c r="BU543" s="5">
        <v>4</v>
      </c>
      <c r="BV543" s="103">
        <f>AO58</f>
        <v>378</v>
      </c>
      <c r="BW543" s="98"/>
      <c r="BX543" s="357">
        <f>($AQ$21+$AR$21+$AS$21+$AT$21)*COUNTIF($AL$19,"&lt;&gt;*op?ional*")+($AQ$24+$AR$24+$AS$24+$AT$24)*COUNTIF($AL$22,"&lt;&gt;*op?ional*")+($AQ$27+$AR$27+$AS$27+$AT$27)*COUNTIF($AL$25,"&lt;&gt;*op?ional*")+($AQ$30+$AR$30+$AS$30+$AT$30)*COUNTIF($AL$28,"&lt;&gt;*op?ional*")+($AQ$33+$AR$33+$AS$33+$AT$33)*COUNTIF($AL$31,"&lt;&gt;*op?ional*")+($AQ$36+$AR$36+$AS$36+$AT$36)*COUNTIF($AL$34,"&lt;&gt;*op?ional*")+($AQ$39+$AR$39+$AS$39+$AT$39)*COUNTIF($AL$37,"&lt;&gt;*op?ional*")+($AQ$42+$AR$42+$AS$42+$AT$42)*COUNTIF($AL$40,"&lt;&gt;*op?ional*")+($AQ$45+$AR$45+$AS$45+$AT$45)*COUNTIF($AL$43,"&lt;&gt;*op?ional*")+($AQ$48+$AR$48+$AS$48+$AT$48)*COUNTIF($AL$46,"&lt;&gt;*op?ional*")+($AQ$51+$AR$51+$AS$51+$AT$51)*COUNTIF($AL$49,"&lt;&gt;*op?ional*")+($AQ$54+$AR$54+$AS$54+$AT$54)*COUNTIF($AL$52,"&lt;&gt;*op?ional*")</f>
        <v>378</v>
      </c>
      <c r="BY543" s="357">
        <f>($AQ$21+$AR$21+$AS$21+$AT$21)*COUNTIF($AL$19,"*op?ional*")+($AQ$24+$AR$24+$AS$24+$AT$24)*COUNTIF($AL$22,"*op?ional*")+($AQ$27+$AR$27+$AS$27+$AT$27)*COUNTIF($AL$25,"*op?ional*")+($AQ$30+$AR$30+$AS$30+$AT$30)*COUNTIF($AL$28,"*op?ional*")+($AQ$33+$AR$33+$AS$33+$AT$33)*COUNTIF($AL$31,"*op?ional*")+($AQ$36+$AR$36+$AS$36+$AT$36)*COUNTIF($AL$34,"*op?ional*")+($AQ$39+$AR$39+$AS$39+$AT$39)*COUNTIF($AL$37,"*op?ional*")+($AQ$42+$AR$42+$AS$42+$AT$42)*COUNTIF($AL$40,"*op?ional*")+($AQ$45+$AR$45+$AS$45+$AT$45)*COUNTIF($AL$43,"*op?ional*")+($AQ$48+$AR$48+$AS$48+$AT$48)*COUNTIF($AL$46,"*op?ional*")+($AQ$51+$AR$51+$AS$51+$AT$51)*COUNTIF($AL$49,"*op?ional*")+($AQ$54+$AR$54+$AS$54+$AT$54)*COUNTIF($AL$52,"*op?ional*")</f>
        <v>0</v>
      </c>
      <c r="BZ543" s="104">
        <f>AO458</f>
        <v>196</v>
      </c>
      <c r="CA543" s="4"/>
      <c r="CB543" s="342">
        <f>($AQ$21+$AR$21+$AS$21+$AT$21)*COUNTIF($AV$21,"DF")+($AQ$24+$AR$24+$AS$24+$AT$24)*COUNTIF($AV$24,"DF")+($AQ$27+$AR$27+$AS$27+$AT$27)*COUNTIF($AV$27,"DF")+($AQ$30+$AR$30+$AS$30+$AT$30)*COUNTIF($AV$30,"DF")+($AQ$33+$AR$33+$AS$33+$AT$33)*COUNTIF($AV$33,"DF")+($AQ$36+$AR$36+$AS$36+$AT$36)*COUNTIF($AV$36,"DF")+($AQ$39+$AR$39+$AS$39+$AT$39)*COUNTIF($AV$39,"DF")+($AQ$42+$AR$42+$AS$42+$AT$42)*COUNTIF($AV$42,"DF")+($AQ$45+$AR$45+$AS$45+$AT$45)*COUNTIF($AV$45,"DF")+($AQ$48+$AR$48+$AS$48+$AT$48)*COUNTIF($AV$48,"DF")+($AQ$51+$AR$51+$AS$51+$AT$51)*COUNTIF($AV$51,"DF")+($AQ$54+$AR$54+$AS$54+$AT$54)*COUNTIF($AV$54,"DF")</f>
        <v>70</v>
      </c>
      <c r="CC543" s="342">
        <f>($AQ$21+$AR$21+$AS$21+$AT$21)*COUNTIF($AV$21,"DD")+($AQ$24+$AR$24+$AS$24+$AT$24)*COUNTIF($AV$24,"DD")+($AQ$27+$AR$27+$AS$27+$AT$27)*COUNTIF($AV$27,"DD")+($AQ$30+$AR$30+$AS$30+$AT$30)*COUNTIF($AV$30,"DD")+($AQ$33+$AR$33+$AS$33+$AT$33)*COUNTIF($AV$33,"DD")+($AQ$36+$AR$36+$AS$36+$AT$36)*COUNTIF($AV$36,"DD")+($AQ$39+$AR$39+$AS$39+$AT$39)*COUNTIF($AV$39,"DD")+($AQ$42+$AR$42+$AS$42+$AT$42)*COUNTIF($AV$42,"DD")+($AQ$45+$AR$45+$AS$45+$AT$45)*COUNTIF($AV$45,"DD")+($AQ$48+$AR$48+$AS$48+$AT$48)*COUNTIF($AV$48,"DD")+($AQ$51+$AR$51+$AS$51+$AT$51)*COUNTIF($AV$51,"DD")+($AQ$54+$AR$54+$AS$54+$AT$54)*COUNTIF($AV$54,"DD")</f>
        <v>98</v>
      </c>
      <c r="CD543" s="342">
        <f>($AQ$21+$AR$21+$AS$21+$AT$21)*COUNTIF($AV$21,"DS")+($AQ$24+$AR$24+$AS$24+$AT$24)*COUNTIF($AV$24,"DS")+($AQ$27+$AR$27+$AS$27+$AT$27)*COUNTIF($AV$27,"DS")+($AQ$30+$AR$30+$AS$30+$AT$30)*COUNTIF($AV$30,"DS")+($AQ$33+$AR$33+$AS$33+$AT$33)*COUNTIF($AV$33,"DS")+($AQ$36+$AR$36+$AS$36+$AT$36)*COUNTIF($AV$36,"DS")+($AQ$39+$AR$39+$AS$39+$AT$39)*COUNTIF($AV$39,"DS")+($AQ$42+$AR$42+$AS$42+$AT$42)*COUNTIF($AV$42,"DS")+($AQ$45+$AR$45+$AS$45+$AT$45)*COUNTIF($AV$45,"DS")+($AQ$48+$AR$48+$AS$48+$AT$48)*COUNTIF($AV$48,"DS")+($AQ$51+$AR$51+$AS$51+$AT$51)*COUNTIF($AV$51,"DS")+($AQ$54+$AR$54+$AS$54+$AT$54)*COUNTIF($AV$54,"DS")</f>
        <v>196</v>
      </c>
      <c r="CE543" s="342">
        <f>($AQ$21+$AR$21+$AS$21+$AT$21)*COUNTIF($AV$21,"DC")+($AQ$24+$AR$24+$AS$24+$AT$24)*COUNTIF($AV$24,"DC")+($AQ$27+$AR$27+$AS$27+$AT$27)*COUNTIF($AV$27,"DC")+($AQ$30+$AR$30+$AS$30+$AT$30)*COUNTIF($AV$30,"DC")+($AQ$33+$AR$33+$AS$33+$AT$33)*COUNTIF($AV$33,"DC")+($AQ$36+$AR$36+$AS$36+$AT$36)*COUNTIF($AV$36,"DC")+($AQ$39+$AR$39+$AS$39+$AT$39)*COUNTIF($AV$39,"DC")+($AQ$42+$AR$42+$AS$42+$AT$42)*COUNTIF($AV$42,"DC")+($AQ$45+$AR$45+$AS$45+$AT$45)*COUNTIF($AV$45,"DC")+($AQ$48+$AR$48+$AS$48+$AT$48)*COUNTIF($AV$48,"DC")+($AQ$51+$AR$51+$AS$51+$AT$51)*COUNTIF($AV$51,"DC")+($AQ$54+$AR$54+$AS$54+$AT$54)*COUNTIF($AV$54,"DC")</f>
        <v>14</v>
      </c>
      <c r="CF543" s="342">
        <f>($AQ$21+$AR$21+$AS$21+$AT$21)*COUNTIF($AV$21,"DU")+($AQ$24+$AR$24+$AS$24+$AT$24)*COUNTIF($AV$24,"DU")+($AQ$27+$AR$27+$AS$27+$AT$27)*COUNTIF($AV$27,"DU")+($AQ$30+$AR$30+$AS$30+$AT$30)*COUNTIF($AV$30,"DU")+($AQ$33+$AR$33+$AS$33+$AT$33)*COUNTIF($AV$33,"DU")+($AQ$36+$AR$36+$AS$36+$AT$36)*COUNTIF($AV$36,"DU")+($AQ$39+$AR$39+$AS$39+$AT$39)*COUNTIF($AV$39,"DU")+($AQ$42+$AR$42+$AS$42+$AT$42)*COUNTIF($AV$42,"DU")+($AQ$45+$AR$45+$AS$45+$AT$45)*COUNTIF($AV$45,"DU")+($AQ$48+$AR$48+$AS$48+$AT$48)*COUNTIF($AV$48,"DU")+($AQ$51+$AR$51+$AS$51+$AT$51)*COUNTIF($AV$51,"DU")+($AQ$54+$AR$54+$AS$54+$AT$54)*COUNTIF($AV$54,"DU")</f>
        <v>0</v>
      </c>
      <c r="CG543" s="5"/>
      <c r="CH543" s="5"/>
      <c r="CI543" s="5"/>
      <c r="CJ543" s="4"/>
      <c r="CK543" s="4"/>
      <c r="CL543" s="4"/>
      <c r="CM543" s="4"/>
      <c r="CN543" s="4"/>
      <c r="CO543" s="4"/>
      <c r="CP543" s="4"/>
      <c r="CQ543" s="4"/>
      <c r="CR543" s="4"/>
      <c r="CS543" s="5"/>
      <c r="CT543" s="5"/>
      <c r="CU543" s="5"/>
      <c r="CV543" s="5"/>
      <c r="CW543" s="5"/>
    </row>
    <row r="544" spans="1:101" ht="21" customHeight="1" x14ac:dyDescent="0.2">
      <c r="A544" s="6" t="s">
        <v>297</v>
      </c>
      <c r="C544" s="6" t="s">
        <v>298</v>
      </c>
      <c r="AY544" s="99">
        <v>3</v>
      </c>
      <c r="AZ544" s="98">
        <v>5</v>
      </c>
      <c r="BA544" s="98">
        <f>COUNTIF($F$78,"E")+COUNTIF($F$81,"E")+COUNTIF($F$84,"E")+COUNTIF($F$87,"E")+COUNTIF($F$90,"E")+COUNTIF($F$93,"E")+COUNTIF($F$96,"E")+COUNTIF($F$99,"E")+COUNTIF($F$102,"E")+COUNTIF($F$105,"E")+COUNTIF($F$78,"P-E")+COUNTIF($F$81,"P-E")+COUNTIF($F$84,"P-E")+COUNTIF($F$87,"P-E")+COUNTIF($F$90,"P-E")+COUNTIF($F$93,"P-E")+COUNTIF($F$96,"P-E")+COUNTIF($F$99,"P-E")+COUNTIF($F$102,"P-E")+COUNTIF($F$105,"P-E")</f>
        <v>7</v>
      </c>
      <c r="BB544" s="98">
        <f>COUNTIF($F$78,"V")+COUNTIF($F$81,"V")+COUNTIF($F$84,"V")+COUNTIF($F$87,"V")+COUNTIF($F$90,"V")+COUNTIF($F$93,"V")+COUNTIF($F$96,"V")+COUNTIF($F$99,"V")+COUNTIF($F$102,"V")+COUNTIF($F$105,"V")</f>
        <v>0</v>
      </c>
      <c r="BC544" s="98">
        <f>COUNTIF($F$78,"C")+COUNTIF($F$81,"C")+COUNTIF($F$84,"C")+COUNTIF($F$87,"C")+COUNTIF($F$90,"C")+COUNTIF($F$93,"C")+COUNTIF($F$96,"C")+COUNTIF($F$99,"C")+COUNTIF($F$102,"C")+COUNTIF($F$105,"C")</f>
        <v>2</v>
      </c>
      <c r="BD544" s="98" t="str">
        <f t="shared" si="0"/>
        <v>7E,0V,2C</v>
      </c>
      <c r="BE544" s="4"/>
      <c r="BF544" s="98"/>
      <c r="BG544" s="98"/>
      <c r="BH544" s="98"/>
      <c r="BI544" s="5"/>
      <c r="BJ544" s="5"/>
      <c r="BK544" s="5">
        <v>5</v>
      </c>
      <c r="BL544" s="98">
        <f t="shared" si="1"/>
        <v>30</v>
      </c>
      <c r="BM544" s="98">
        <f>$E$78*COUNTIF($B$76,"&lt;&gt;*op?ional*")+$E$81*COUNTIF($B$79,"&lt;&gt;*op?ional*")+$E$84*COUNTIF($B$82,"&lt;&gt;*op?ional*")+$E$87*COUNTIF($B$85,"&lt;&gt;*op?ional*")+$E$90*COUNTIF($B$88,"&lt;&gt;*op?ional*")+$E$93*COUNTIF($B$91,"&lt;&gt;*op?ional*")+$E$96*COUNTIF($B$94,"&lt;&gt;*op?ional*")+$E$99*COUNTIF($B$97,"&lt;&gt;*op?ional*")+$E$102*COUNTIF($B$100,"&lt;&gt;*op?ional*")+$E$105*COUNTIF($B$103,"&lt;&gt;*op?ional*")</f>
        <v>28</v>
      </c>
      <c r="BN544" s="98">
        <f>$E$78*COUNTIF($B$76,"*op?ional*")+$E$81*COUNTIF($B$79,"*op?ional*")+$E$84*COUNTIF($B$82,"*op?ional*")+$E$87*COUNTIF($B$85,"*op?ional*")+$E$90*COUNTIF($B$88,"*op?ional*")+$E$93*COUNTIF($B$91,"*op?ional*")+$E$96*COUNTIF($B$94,"*op?ional*")+$E$99*COUNTIF($B$97,"*op?ional*")+$E$102*COUNTIF($B$100,"*op?ional*")+$E$105*COUNTIF($B$103,"*op?ional*")</f>
        <v>2</v>
      </c>
      <c r="BO544" s="4"/>
      <c r="BP544" s="98">
        <f>$E$78*COUNTIF($B$76,"practic?*")+$E$81*COUNTIF($B$79,"practic?*")+$E$84*COUNTIF($B$82,"practic?*")+$E$87*COUNTIF($B$85,"practic?*")+$E$90*COUNTIF($B$88,"practic?*")+$E$93*COUNTIF($B$91,"practic?*")+$E$96*COUNTIF($B$94,"practic?*")+$E$99*COUNTIF($B$97,"practic?*")+$E$102*COUNTIF($B$100,"practic?*")+$E$105*COUNTIF($B$103,"practic?*")</f>
        <v>0</v>
      </c>
      <c r="BQ544" s="105">
        <f>$E$78*COUNTIF($B$76,"*Elaborare proiect de*")+$E$81*COUNTIF($B$79,"*Elaborare proiect de*")+$E$84*COUNTIF($B$82,"*Elaborare proiect de*")+$E$87*COUNTIF($B$85,"*Elaborare proiect de*")+$E$90*COUNTIF($B$88,"*Elaborare proiect de*")+$E$93*COUNTIF($B$91,"*Elaborare proiect de*")+$E$96*COUNTIF($B$94,"*Elaborare proiect de*")+$E$99*COUNTIF($B$97,"*Elaborare proiect de*")+$E$102*COUNTIF($B$100,"*Elaborare proiect de*")+$E$105*COUNTIF($B$103,"*Elaborare proiect de*")</f>
        <v>0</v>
      </c>
      <c r="BR544" s="245">
        <f>$E$78*COUNTIF($B$76,"*Sus?inere proiect*")+$E$81*COUNTIF($B$79,"*Sus?inere proiect*")+$E$84*COUNTIF($B$82,"*Sus?inere proiect*")+$E$87*COUNTIF($B$85,"*Sus?inere proiect*")+$E$90*COUNTIF($B$88,"*Sus?inere proiect*")+$E$93*COUNTIF($B$91,"*Sus?inere proiect*")+$E$96*COUNTIF($B$94,"*Sus?inere proiect*")+$E$99*COUNTIF($B$97,"*Sus?inere proiect*")+$E$105*COUNTIF($B$103,"*Sus?inere proiect*")+$E$102*COUNTIF($B$100,"*Sus?inere proiect*")</f>
        <v>0</v>
      </c>
      <c r="BS544" s="246">
        <f>$E$78*COUNTIF($B$76,"educa?ie fizic*")+$E$81*COUNTIF($B$79,"educa?ie fizic*")+$E$84*COUNTIF($B$82,"educa?ie fizic*")+$E$87*COUNTIF($B$85,"educa?ie fizic*")+$E$90*COUNTIF($B$88,"educa?ie fizic*")+$E$93*COUNTIF($B$91,"educa?ie fizic*")+$E$96*COUNTIF($B$94,"educa?ie fizic*")+$E$99*COUNTIF($B$97,"educa?ie fizic*")+$E$105*COUNTIF($B$103,"educa?ie fizic*")+$E$102*COUNTIF($B$100,"educa?ie fizic*")</f>
        <v>0</v>
      </c>
      <c r="BT544" s="322">
        <f>$E$78*COUNTIF($B$76,"practic?*")*COUNTIF($L$78,"DS")+$E$81*COUNTIF($B$79,"practic?*")*COUNTIF($L$81,"DS")+$E$84*COUNTIF($B$82,"practic?*")*COUNTIF($L$84,"DS")+$E$87*COUNTIF($B$85,"practic?*")*COUNTIF($L$87,"DS")+$E$90*COUNTIF($B$88,"practic?*")*COUNTIF($L$90,"DS")+$E$93*COUNTIF($B$91,"practic?*")*COUNTIF($L$93,"DS")+$E$96*COUNTIF($B$94,"practic?*")*COUNTIF($L$96,"DS")+$E$99*COUNTIF($B$97,"practic?*")*COUNTIF($L$99,"DS")+$E$102*COUNTIF($B$100,"practic?*")*COUNTIF($L$102,"DS")+$E$105*COUNTIF($B$103,"practic?*")*COUNTIF($L$105,"DS")</f>
        <v>0</v>
      </c>
      <c r="BU544" s="5">
        <v>5</v>
      </c>
      <c r="BV544" s="103">
        <f>E109</f>
        <v>406</v>
      </c>
      <c r="BW544" s="98"/>
      <c r="BX544" s="98">
        <f>($G$78+$H$78+$I$78+$J$78)*COUNTIF($B$76,"&lt;&gt;*op?ional*")+($G$81+$H$81+$I$81+$J$81)*COUNTIF($B$79,"&lt;&gt;*op?ional*")+($G$84+$H$84+$I$84+$J$84)*COUNTIF($B$82,"&lt;&gt;*op?ional*")+($G$87+$H$87+$I$87+$J$87)*COUNTIF($B$85,"&lt;&gt;*op?ional*")+($G$90+$H$90+$I$90+$J$90)*COUNTIF($B$88,"&lt;&gt;*op?ional*")+($G$93+$H$93+$I$93+$J$93)*COUNTIF($B$91,"&lt;&gt;*op?ional*")+($G$96+$H$96+$I$96+$J$96)*COUNTIF($B$94,"&lt;&gt;*op?ional*")+($G$99+$H$99+$I$99+$J$99)*COUNTIF($B$97,"&lt;&gt;*op?ional*")+($G$105+$H$105+$I$105+$J$105)*COUNTIF($B$103,"&lt;&gt;*op?ional*")+($G$102+$H$102+$I$102+$J$102)*COUNTIF($B$100,"&lt;&gt;*op?ional*")</f>
        <v>392</v>
      </c>
      <c r="BY544" s="98">
        <f>($G$78+$H$78+$I$78+$J$78)*COUNTIF($B$76,"*op?ional*")+($G$81+$H$81+$I$81+$J$81)*COUNTIF($B$79,"*op?ional*")+($G$84+$H$84+$I$84+$J$84)*COUNTIF($B$82,"*op?ional*")+($G$87+$H$87+$I$87+$J$87)*COUNTIF($B$85,"*op?ional*")+($G$90+$H$90+$I$90+$J$90)*COUNTIF($B$88,"*op?ional*")+($G$93+$H$93+$I$93+$J$93)*COUNTIF($B$91,"*op?ional*")+($G$96+$H$96+$I$96+$J$96)*COUNTIF($B$94,"*op?ional*")+($G$99+$H$99+$I$99+$J$99)*COUNTIF($B$97,"*op?ional*")+($G$105+$H$105+$I$105+$J$105)*COUNTIF($B$103,"*op?ional*")+($G$102+$H$102+$I$102+$J$102)*COUNTIF($B$100,"*op?ional*")</f>
        <v>14</v>
      </c>
      <c r="BZ544" s="104">
        <f>E484</f>
        <v>126</v>
      </c>
      <c r="CA544" s="4"/>
      <c r="CB544" s="98">
        <f>($G$78+$H$78+$I$78+$J$78)*COUNTIF($L$78,"DF")+($G$81+$H$81+$I$81+$J$81)*COUNTIF($L$81,"DF")+($G$84+$H$84+$I$84+$J$84)*COUNTIF($L$84,"DF")+($G$87+$H$87+$I$87+$J$87)*COUNTIF($L$87,"DF")+($G$90+$H$90+$I$90+$J$90)*COUNTIF($L$90,"DF")+($G$93+$H$93+$I$93+$J$93)*COUNTIF($L$93,"DF")+($G$96+$H$96+$I$96+$J$96)*COUNTIF($L$96,"DF")+($G$99+$H$99+$I$99+$J$99)*COUNTIF($L$99,"DF")+($G$105+$H$105+$I$105+$J$105)*COUNTIF($L$105,"DF")+($G$102+$H$102+$I$102+$J$102)*COUNTIF($L$102,"DF")</f>
        <v>112</v>
      </c>
      <c r="CC544" s="98">
        <f>($G$78+$H$78+$I$78+$J$78)*COUNTIF($L$78,"DD")+($G$81+$H$81+$I$81+$J$81)*COUNTIF($L$81,"DD")+($G$84+$H$84+$I$84+$J$84)*COUNTIF($L$84,"DD")+($G$87+$H$87+$I$87+$J$87)*COUNTIF($L$87,"DD")+($G$90+$H$90+$I$90+$J$90)*COUNTIF($L$90,"DD")+($G$93+$H$93+$I$93+$J$93)*COUNTIF($L$93,"DD")+($G$96+$H$96+$I$96+$J$96)*COUNTIF($L$96,"DD")+($G$99+$H$99+$I$99+$J$99)*COUNTIF($L$99,"DD")+($G$105+$H$105+$I$105+$J$105)*COUNTIF($L$105,"DD")+($G$102+$H$102+$I$102+$J$102)*COUNTIF($L$102,"DD")</f>
        <v>98</v>
      </c>
      <c r="CD544" s="98">
        <f>($G$78+$H$78+$I$78+$J$78)*COUNTIF($L$78,"DS")+($G$81+$H$81+$I$81+$J$81)*COUNTIF($L$81,"DS")+($G$84+$H$84+$I$84+$J$84)*COUNTIF($L$84,"DS")+($G$87+$H$87+$I$87+$J$87)*COUNTIF($L$87,"DS")+($G$90+$H$90+$I$90+$J$90)*COUNTIF($L$90,"DS")+($G$93+$H$93+$I$93+$J$93)*COUNTIF($L$93,"DS")+($G$96+$H$96+$I$96+$J$96)*COUNTIF($L$96,"DS")+($G$99+$H$99+$I$99+$J$99)*COUNTIF($L$99,"DS")+($G$105+$H$105+$I$105+$J$105)*COUNTIF($L$105,"DS")+($G$102+$H$102+$I$102+$J$102)*COUNTIF($L$102,"DS")</f>
        <v>112</v>
      </c>
      <c r="CE544" s="98">
        <f>($G$78+$H$78+$I$78+$J$78)*COUNTIF($L$78,"DC")+($G$81+$H$81+$I$81+$J$81)*COUNTIF($L$81,"DC")+($G$84+$H$84+$I$84+$J$84)*COUNTIF($L$84,"DC")+($G$87+$H$87+$I$87+$J$87)*COUNTIF($L$87,"DC")+($G$90+$H$90+$I$90+$J$90)*COUNTIF($L$90,"DC")+($G$93+$H$93+$I$93+$J$93)*COUNTIF($L$93,"DC")+($G$96+$H$96+$I$96+$J$96)*COUNTIF($L$96,"DC")+($G$99+$H$99+$I$99+$J$99)*COUNTIF($L$99,"DC")+($G$105+$H$105+$I$105+$J$105)*COUNTIF($L$105,"DC")+($G$102+$H$102+$I$102+$J$102)*COUNTIF($L$102,"DC")</f>
        <v>42</v>
      </c>
      <c r="CF544" s="322">
        <f>($G$78+$H$78+$I$78+$J$78)*COUNTIF($L$78,"DU")+($G$81+$H$81+$I$81+$J$81)*COUNTIF($L$81,"DU")+($G$84+$H$84+$I$84+$J$84)*COUNTIF($L$84,"DU")+($G$87+$H$87+$I$87+$J$87)*COUNTIF($L$87,"DU")+($G$90+$H$90+$I$90+$J$90)*COUNTIF($L$90,"DU")+($G$93+$H$93+$I$93+$J$93)*COUNTIF($L$93,"DU")+($G$96+$H$96+$I$96+$J$96)*COUNTIF($L$96,"DU")+($G$99+$H$99+$I$99+$J$99)*COUNTIF($L$99,"DU")+($G$105+$H$105+$I$105+$J$105)*COUNTIF($L$105,"DU")+($G$102+$H$102+$I$102+$J$102)*COUNTIF($L$102,"DU")</f>
        <v>42</v>
      </c>
      <c r="CG544" s="5"/>
      <c r="CH544" s="5"/>
      <c r="CI544" s="5"/>
      <c r="CJ544" s="4"/>
      <c r="CK544" s="4"/>
      <c r="CL544" s="4"/>
      <c r="CM544" s="4"/>
      <c r="CN544" s="4"/>
      <c r="CO544" s="4"/>
      <c r="CP544" s="4"/>
      <c r="CQ544" s="4"/>
      <c r="CR544" s="4"/>
      <c r="CS544" s="5"/>
      <c r="CT544" s="5"/>
    </row>
    <row r="545" spans="1:98" ht="21" customHeight="1" x14ac:dyDescent="0.2">
      <c r="A545" s="6" t="s">
        <v>299</v>
      </c>
      <c r="C545" s="6" t="s">
        <v>300</v>
      </c>
      <c r="AY545" s="99">
        <v>3</v>
      </c>
      <c r="AZ545" s="98">
        <v>6</v>
      </c>
      <c r="BA545" s="98">
        <f>COUNTIF($R$78,"E")+COUNTIF($R$81,"E")+COUNTIF($R$84,"E")+COUNTIF($R$87,"E")+COUNTIF($R$90,"E")+COUNTIF($R$93,"E")+COUNTIF($R$96,"E")+COUNTIF($R$99,"E")+COUNTIF($R$102,"E")+COUNTIF($R$105,"E")+COUNTIF($R$78,"P-E")+COUNTIF($R$81,"P-E")+COUNTIF($R$84,"P-E")+COUNTIF($R$87,"P-E")+COUNTIF($R$90,"P-E")+COUNTIF($R$93,"P-E")+COUNTIF($R$96,"P-E")+COUNTIF($R$99,"P-E")+COUNTIF($R$102,"P-E")+COUNTIF($R$105,"P-E")</f>
        <v>6</v>
      </c>
      <c r="BB545" s="98">
        <f>COUNTIF($R$78,"V")+COUNTIF($R$81,"V")+COUNTIF($R$84,"V")+COUNTIF($R$87,"V")+COUNTIF($R$90,"V")+COUNTIF($R$93,"V")+COUNTIF($R$96,"V")+COUNTIF($R$99,"V")+COUNTIF($R$102,"V")+COUNTIF($R$105,"V")</f>
        <v>0</v>
      </c>
      <c r="BC545" s="98">
        <f>COUNTIF($R$78,"C")+COUNTIF($R$81,"C")+COUNTIF($R$84,"C")+COUNTIF($R$87,"C")+COUNTIF($R$90,"C")+COUNTIF($R$93,"C")+COUNTIF($R$96,"C")+COUNTIF($R$99,"C")+COUNTIF($R$102,"C")+COUNTIF($R$105,"C")</f>
        <v>3</v>
      </c>
      <c r="BD545" s="98" t="str">
        <f t="shared" si="0"/>
        <v>6E,0V,3C</v>
      </c>
      <c r="BE545" s="4"/>
      <c r="BF545" s="98"/>
      <c r="BG545" s="98"/>
      <c r="BH545" s="98"/>
      <c r="BI545" s="5"/>
      <c r="BJ545" s="5"/>
      <c r="BK545" s="5">
        <v>6</v>
      </c>
      <c r="BL545" s="98">
        <f t="shared" si="1"/>
        <v>30</v>
      </c>
      <c r="BM545" s="98">
        <f>$Q$78*COUNTIF($N$76,"&lt;&gt;*op?ional*")+$Q$81*COUNTIF($N$79,"&lt;&gt;*op?ional*")+$Q$84*COUNTIF($N$82,"&lt;&gt;*op?ional*")+$Q$87*COUNTIF($N$85,"&lt;&gt;*op?ional*")+$Q$90*COUNTIF($N$88,"&lt;&gt;*op?ional*")+$Q$93*COUNTIF($N$91,"&lt;&gt;*op?ional*")+$Q$96*COUNTIF($N$94,"&lt;&gt;*op?ional*")+$Q$99*COUNTIF($N$97,"&lt;&gt;*op?ional*")+$Q$102*COUNTIF($N$100,"&lt;&gt;*op?ional*")+$Q$105*COUNTIF($N$103,"&lt;&gt;*op?ional*")</f>
        <v>27</v>
      </c>
      <c r="BN545" s="98">
        <f>$Q$78*COUNTIF($N$76,"*op?ional*")+$Q$81*COUNTIF($N$79,"*op?ional*")+$Q$84*COUNTIF($N$82,"*op?ional*")+$Q$87*COUNTIF($N$85,"*op?ional*")+$Q$90*COUNTIF($N$88,"*op?ional*")+$Q$93*COUNTIF($N$91,"*op?ional*")+$Q$96*COUNTIF($N$94,"*op?ional*")+$Q$99*COUNTIF($N$97,"*op?ional*")+$Q$102*COUNTIF($N$100,"*op?ional*")+$Q$105*COUNTIF($N$103,"*op?ional*")</f>
        <v>3</v>
      </c>
      <c r="BO545" s="4"/>
      <c r="BP545" s="98">
        <f>$Q$78*COUNTIF($N$76,"practic?*")+$Q$81*COUNTIF($N$79,"practic?*")+$Q$84*COUNTIF($N$82,"practic?*")+$Q$87*COUNTIF($N$85,"practic?*")+$Q$90*COUNTIF($N$88,"practic?*")+$Q$93*COUNTIF($N$91,"practic?*")+$Q$96*COUNTIF($N$94,"practic?*")+$Q$99*COUNTIF($N$97,"practic?*")+$Q$102*COUNTIF($N$100,"practic?*")+$Q$105*COUNTIF($N$103,"practic?*")</f>
        <v>2</v>
      </c>
      <c r="BQ545" s="98">
        <f>$Q$78*COUNTIF($N$76,"*Elaborare proiect de*")+$Q$81*COUNTIF($N$79,"*Elaborare proiect de*")+$Q$84*COUNTIF($N$82,"*Elaborare proiect de*")+$Q$87*COUNTIF($N$85,"*Elaborare proiect de*")+$Q$90*COUNTIF($N$88,"*Elaborare proiect de*")+$Q$93*COUNTIF($N$91,"*Elaborare proiect de*")+$Q$96*COUNTIF($N$94,"*Elaborare proiect de*")+$Q$99*COUNTIF($N$97,"*Elaborare proiect de*")+$Q$102*COUNTIF($N$100,"*Elaborare proiect de*")+$Q$105*COUNTIF($N$103,"*Elaborare proiect de*")</f>
        <v>0</v>
      </c>
      <c r="BR545" s="246">
        <f>$Q$78*COUNTIF($N$76,"*Sus?inere proiect*")+$Q$81*COUNTIF($N$79,"*Sus?inere proiect*")+$Q$84*COUNTIF($N$82,"*Sus?inere proiect*")+$Q$87*COUNTIF($N$85,"*Sus?inere proiect*")+$Q$90*COUNTIF($N$88,"*Sus?inere proiect*")+$Q$93*COUNTIF($N$91,"*Sus?inere proiect*")+$Q$96*COUNTIF($N$94,"*Sus?inere proiect*")+$Q$99*COUNTIF($N$97,"*Sus?inere proiect*")+$Q$105*COUNTIF($N$103,"*Sus?inere proiect*")+$Q$102*COUNTIF($N$100,"*Sus?inere proiect*")</f>
        <v>0</v>
      </c>
      <c r="BS545" s="246">
        <f>$Q$78*COUNTIF($N$76,"educa?ie fizic*")+$Q$81*COUNTIF($N$79,"educa?ie fizic*")+$Q$84*COUNTIF($N$82,"educa?ie fizic*")+$Q$87*COUNTIF($N$85,"educa?ie fizic*")+$Q$90*COUNTIF($N$88,"educa?ie fizic*")+$Q$93*COUNTIF($N$91,"educa?ie fizic*")+$Q$96*COUNTIF($N$94,"educa?ie fizic*")+$Q$99*COUNTIF($N$97,"educa?ie fizic*")+$Q$105*COUNTIF($N$103,"educa?ie fizic*")+$Q$102*COUNTIF($N$100,"educa?ie fizic*")</f>
        <v>0</v>
      </c>
      <c r="BT545" s="322">
        <f>$Q$78*COUNTIF($N$76,"practic?*")*COUNTIF($X$78,"DS")+$Q$81*COUNTIF($N$79,"practic?*")*COUNTIF($X$81,"DS")+$Q$84*COUNTIF($N$82,"practic?*")*COUNTIF($X$84,"DS")+$Q$87*COUNTIF($N$85,"practic?*")*COUNTIF($X$87,"DS")+$Q$90*COUNTIF($N$88,"practic?*")*COUNTIF($X$90,"DS")+$Q$93*COUNTIF($N$91,"practic?*")*COUNTIF($X$93,"DS")+$Q$96*COUNTIF($N$94,"practic?*")*COUNTIF($X$96,"DS")+$Q$99*COUNTIF($N$97,"practic?*")*COUNTIF($X$99,"DS")+$Q$102*COUNTIF($N$100,"practic?*")*COUNTIF($X$102,"DS")+$Q$105*COUNTIF($N$103,"practic?*")*COUNTIF($X$105,"DS")</f>
        <v>0</v>
      </c>
      <c r="BU545" s="5">
        <v>6</v>
      </c>
      <c r="BV545" s="103">
        <f>Q109</f>
        <v>378</v>
      </c>
      <c r="BW545" s="98"/>
      <c r="BX545" s="98">
        <f>($S$78+$T$78+$U$78+$V$78)*COUNTIF($N$76,"&lt;&gt;*op?ional*")+($S$81+$T$81+$U$81+$V$81)*COUNTIF($N$79,"&lt;&gt;*op?ional*")+($S$84+$T$84+$U$84+$V$84)*COUNTIF($N$82,"&lt;&gt;*op?ional*")+($S$87+$T$87+$U$87+$V$87)*COUNTIF($N$85,"&lt;&gt;*op?ional*")+($S$90+$T$90+$U$90+$V$90)*COUNTIF($N$88,"&lt;&gt;*op?ional*")+($S$93+$T$93+$U$93+$V$93)*COUNTIF($N$91,"&lt;&gt;*op?ional*")+($S$96+$T$96+$U$96+$V$96)*COUNTIF($N$94,"&lt;&gt;*op?ional*")+($S$99+$T$99+$U$99+$V$99)*COUNTIF($N$97,"&lt;&gt;*op?ional*")+($S$105+$T$105+$U$105+$V$105)*COUNTIF($N$103,"&lt;&gt;*op?ional*")+($S$102+$T$102+$U$102+$V$102)*COUNTIF($N$100,"&lt;&gt;*op?ional*")</f>
        <v>336</v>
      </c>
      <c r="BY545" s="98">
        <f>($S$78+$T$78+$U$78+$V$78)*COUNTIF($N$76,"*op?ional*")+($S$81+$T$81+$U$81+$V$81)*COUNTIF($N$79,"*op?ional*")+($S$84+$T$84+$U$84+$V$84)*COUNTIF($N$82,"*op?ional*")+($S$87+$T$87+$U$87+$V$87)*COUNTIF($N$85,"*op?ional*")+($S$90+$T$90+$U$90+$V$90)*COUNTIF($N$88,"*op?ional*")+($S$93+$T$93+$U$93+$V$93)*COUNTIF($N$91,"*op?ional*")+($S$96+$T$96+$U$96+$V$96)*COUNTIF($N$94,"*op?ional*")+($S$99+$T$99+$U$99+$V$99)*COUNTIF($N$97,"*op?ional*")+($S$105+$T$105+$U$105+$V$105)*COUNTIF($N$103,"*op?ional*")+($S$102+$T$102+$U$102+$V$102)*COUNTIF($Z$100,"*op?ional*")</f>
        <v>42</v>
      </c>
      <c r="BZ545" s="104">
        <f>Q484</f>
        <v>119</v>
      </c>
      <c r="CA545" s="4"/>
      <c r="CB545" s="98">
        <f>($S$78+$T$78+$U$78+$V$78)*COUNTIF($X$78,"DF")+($S$81+$T$81+$U$81+$V$81)*COUNTIF($X$81,"DF")+($S$84+$T$84+$U$84+$V$84)*COUNTIF($X$84,"DF")+($S$87+$T$87+$U$87+$V$87)*COUNTIF($X$87,"DF")+($S$90+$T$90+$U$90+$V$90)*COUNTIF($X$90,"DF")+($S$93+$T$93+$U$93+$V$93)*COUNTIF($X$93,"DF")+($S$96+$T$96+$U$96+$V$96)*COUNTIF($X$96,"DF")+($S$99+$T$99+$U$99+$V$99)*COUNTIF($X$99,"DF")+($S$105+$T$105+$U$105+$V$105)*COUNTIF($X$105,"DF")+($S$102+$T$102+$U$102+$V$102)*COUNTIF($X$102,"DF")</f>
        <v>56</v>
      </c>
      <c r="CC545" s="98">
        <f>($S$78+$T$78+$U$78+$V$78)*COUNTIF($X$78,"DD")+($S$81+$T$81+$U$81+$V$81)*COUNTIF($X$81,"DD")+($S$84+$T$84+$U$84+$V$84)*COUNTIF($X$84,"DD")+($S$87+$T$87+$U$87+$V$87)*COUNTIF($X$87,"DD")+($S$90+$T$90+$U$90+$V$90)*COUNTIF($X$90,"DD")+($S$93+$T$93+$U$93+$V$93)*COUNTIF($X$93,"DD")+($S$96+$T$96+$U$96+$V$96)*COUNTIF($X$96,"DD")+($S$99+$T$99+$U$99+$V$99)*COUNTIF($X$99,"DD")+($S$105+$T$105+$U$105+$V$105)*COUNTIF($X$105,"DD")+($S$102+$T$102+$U$102+$V$102)*COUNTIF($X$102,"DD")</f>
        <v>84</v>
      </c>
      <c r="CD545" s="98">
        <f>($S$78+$T$78+$U$78+$V$78)*COUNTIF($X$78,"DS")+($S$81+$T$81+$U$81+$V$81)*COUNTIF($X$81,"DS")+($S$84+$T$84+$U$84+$V$84)*COUNTIF($X$84,"DS")+($S$87+$T$87+$U$87+$V$87)*COUNTIF($X$87,"DS")+($S$90+$T$90+$U$90+$V$90)*COUNTIF($X$90,"DS")+($S$93+$T$93+$U$93+$V$93)*COUNTIF($X$93,"DS")+($S$96+$T$96+$U$96+$V$96)*COUNTIF($X$96,"DS")+($S$99+$T$99+$U$99+$V$99)*COUNTIF($X$99,"DS")+($S$105+$T$105+$U$105+$V$105)*COUNTIF($X$105,"DS")+($S$102+$T$102+$U$102+$V$102)*COUNTIF($X$102,"DS")</f>
        <v>112</v>
      </c>
      <c r="CE545" s="98">
        <f>($S$78+$T$78+$U$78+$V$78)*COUNTIF($X$78,"DC")+($S$81+$T$81+$U$81+$V$81)*COUNTIF($X$81,"DC")+($S$84+$T$84+$U$84+$V$84)*COUNTIF($X$84,"DC")+($S$87+$T$87+$U$87+$V$87)*COUNTIF($X$87,"DC")+($S$90+$T$90+$U$90+$V$90)*COUNTIF($X$90,"DC")+($S$93+$T$93+$U$93+$V$93)*COUNTIF($X$93,"DC")+($S$96+$T$96+$U$96+$V$96)*COUNTIF($X$96,"DC")+($S$99+$T$99+$U$99+$V$99)*COUNTIF($X$99,"DC")+($S$105+$T$105+$U$105+$V$105)*COUNTIF($X$105,"DC")+($S$102+$T$102+$U$102+$V$102)*COUNTIF($X$102,"DC")</f>
        <v>0</v>
      </c>
      <c r="CF545" s="322">
        <f>($S$78+$T$78+$U$78+$V$78)*COUNTIF($X$78,"DU")+($S$81+$T$81+$U$81+$V$81)*COUNTIF($X$81,"DU")+($S$84+$T$84+$U$84+$V$84)*COUNTIF($X$84,"DU")+($S$87+$T$87+$U$87+$V$87)*COUNTIF($X$87,"DU")+($S$90+$T$90+$U$90+$V$90)*COUNTIF($X$90,"DU")+($S$93+$T$93+$U$93+$V$93)*COUNTIF($X$93,"DU")+($S$96+$T$96+$U$96+$V$96)*COUNTIF($X$96,"DU")+($S$99+$T$99+$U$99+$V$99)*COUNTIF($X$99,"DU")+($S$105+$T$105+$U$105+$V$105)*COUNTIF($X$105,"DU")+($S$102+$T$102+$U$102+$V$102)*COUNTIF($X$102,"DU")</f>
        <v>126</v>
      </c>
      <c r="CG545" s="5"/>
      <c r="CH545" s="5"/>
      <c r="CI545" s="5"/>
      <c r="CJ545" s="4"/>
      <c r="CK545" s="4"/>
      <c r="CL545" s="4"/>
      <c r="CM545" s="4"/>
      <c r="CN545" s="4"/>
      <c r="CO545" s="4"/>
      <c r="CP545" s="4"/>
      <c r="CQ545" s="4"/>
      <c r="CR545" s="4"/>
      <c r="CS545" s="5"/>
      <c r="CT545" s="5"/>
    </row>
    <row r="546" spans="1:98" ht="21" customHeight="1" x14ac:dyDescent="0.2">
      <c r="A546" s="6" t="s">
        <v>301</v>
      </c>
      <c r="C546" s="6" t="s">
        <v>302</v>
      </c>
      <c r="AY546" s="99">
        <v>4</v>
      </c>
      <c r="AZ546" s="98">
        <v>7</v>
      </c>
      <c r="BA546" s="98">
        <f>COUNTIF($AD$78,"E")+COUNTIF($AD$81,"E")+COUNTIF($AD$84,"E")+COUNTIF($AD$87,"E")+COUNTIF($AD$90,"E")+COUNTIF($AD$93,"E")+COUNTIF($AD$96,"E")+COUNTIF($AD$99,"E")+COUNTIF($AD$102,"E")+COUNTIF($AD$105,"E")+COUNTIF($AD$78,"P-E")+COUNTIF($AD$81,"P-E")+COUNTIF($AD$84,"P-E")+COUNTIF($AD$87,"P-E")+COUNTIF($AD$90,"P-E")+COUNTIF($AD$93,"P-E")+COUNTIF($AD$96,"P-E")+COUNTIF($AD$99,"P-E")+COUNTIF($AD$102,"P-E")+COUNTIF($AD$105,"P-E")</f>
        <v>6</v>
      </c>
      <c r="BB546" s="98">
        <f>COUNTIF($AD$78,"V")+COUNTIF($AD$81,"V")+COUNTIF($AD$84,"V")+COUNTIF($AD$87,"V")+COUNTIF($AD$90,"V")+COUNTIF($AD$93,"V")+COUNTIF($AD$96,"V")+COUNTIF($AD$99,"V")+COUNTIF($AD$102,"V")+COUNTIF($AD$105,"V")</f>
        <v>0</v>
      </c>
      <c r="BC546" s="98">
        <f>COUNTIF($AD$78,"C")+COUNTIF($AD$81,"C")+COUNTIF($AD$84,"C")+COUNTIF($AD$87,"C")+COUNTIF($AD$90,"C")+COUNTIF($AD$93,"C")+COUNTIF($AD$96,"C")+COUNTIF($AD$99,"C")+COUNTIF($AD$102,"C")+COUNTIF($AD$105,"C")</f>
        <v>1</v>
      </c>
      <c r="BD546" s="98" t="str">
        <f t="shared" si="0"/>
        <v>6E,0V,1C</v>
      </c>
      <c r="BE546" s="4"/>
      <c r="BF546" s="98"/>
      <c r="BG546" s="98"/>
      <c r="BH546" s="98"/>
      <c r="BI546" s="5"/>
      <c r="BJ546" s="5"/>
      <c r="BK546" s="5">
        <v>7</v>
      </c>
      <c r="BL546" s="98">
        <f t="shared" si="1"/>
        <v>30</v>
      </c>
      <c r="BM546" s="98">
        <f>$AC$78*COUNTIF($Z$76,"&lt;&gt;*op?ional*")+$AC$81*COUNTIF($Z$79,"&lt;&gt;*op?ional*")+$AC$84*COUNTIF($Z$82,"&lt;&gt;*op?ional*")+$AC$87*COUNTIF($Z$85,"&lt;&gt;*op?ional*")+$AC$90*COUNTIF($Z$88,"&lt;&gt;*op?ional*")+$AC$93*COUNTIF($Z$91,"&lt;&gt;*op?ional*")+$AC$96*COUNTIF($Z$94,"&lt;&gt;*op?ional*")+$AC$99*COUNTIF($Z$97,"&lt;&gt;*op?ional*")+$AC$102*COUNTIF($Z$100,"&lt;&gt;*op?ional*")+$AC$105*COUNTIF($Z$103,"&lt;&gt;*op?ional*")</f>
        <v>22</v>
      </c>
      <c r="BN546" s="98">
        <f>$AC$78*COUNTIF($Z$76,"*op?ional*")+$AC$81*COUNTIF($Z$79,"*op?ional*")+$AC$84*COUNTIF($Z$82,"*op?ional*")+$AC$87*COUNTIF($Z$85,"*op?ional*")+$AC$90*COUNTIF($Z$88,"*op?ional*")+$AC$93*COUNTIF($Z$91,"*op?ional*")+$AC$96*COUNTIF($Z$94,"*op?ional*")+$AC$99*COUNTIF($Z$97,"*op?ional*")+$AC$102*COUNTIF($Z$100,"*op?ional*")+$AC$105*COUNTIF($Z$103,"*op?ional*")</f>
        <v>8</v>
      </c>
      <c r="BO546" s="4"/>
      <c r="BP546" s="98">
        <f>$AC$78*COUNTIF($Z$76,"practic?*")+$AC$81*COUNTIF($Z$79,"practic?*")+$AC$84*COUNTIF($Z$82,"practic?*")+$AC$87*COUNTIF($Z$85,"practic?*")+$AC$90*COUNTIF($Z$88,"practic?*")+$AC$93*COUNTIF($Z$91,"practic?*")+$AC$96*COUNTIF($Z$94,"practic?*")+$AC$99*COUNTIF($Z$97,"practic?*")+$AC$102*COUNTIF($Z$100,"practic?*")+$AC$105*COUNTIF($Z$103,"practic?*")</f>
        <v>0</v>
      </c>
      <c r="BQ546" s="98">
        <f>$AC$78*COUNTIF($Z$76,"*Elaborare proiect de*")+$AC$81*COUNTIF($Z$79,"*Elaborare proiect de*")+$AC$84*COUNTIF($Z$82,"*Elaborare proiect de*")+$AC$87*COUNTIF($Z$85,"*Elaborare proiect de*")+$AC$90*COUNTIF($Z$88,"*Elaborare proiect de*")+$AC$93*COUNTIF($Z$91,"*Elaborare proiect de*")+$AC$96*COUNTIF($Z$94,"*Elaborare proiect de*")+$AC$99*COUNTIF($Z$97,"*Elaborare proiect de*")+$AC$102*COUNTIF($Z$100,"*Elaborare proiect de*")+$AC$105*COUNTIF($Z$103,"*Elaborare proiect de*")</f>
        <v>0</v>
      </c>
      <c r="BR546" s="246">
        <f>$AC$78*COUNTIF($Z$76,"*Sus?inere proiect*")+$AC$81*COUNTIF($Z$79,"*Sus?inere proiect*")+$AC$84*COUNTIF($Z$82,"*Sus?inere proiect*")+$AC$87*COUNTIF($Z$85,"*Sus?inere proiect*")+$AC$90*COUNTIF($Z$88,"*Sus?inere proiect*")+$AC$93*COUNTIF($Z$91,"*Sus?inere proiect*")+$AC$96*COUNTIF($Z$94,"*Sus?inere proiect*")+$AC$99*COUNTIF($Z$97,"*Sus?inere proiect*")+$AC$105*COUNTIF($Z$103,"*Sus?inere proiect*")+$AC$102*COUNTIF($Z$100,"*Sus?inere proiect*")</f>
        <v>0</v>
      </c>
      <c r="BS546" s="246">
        <f>$AC$78*COUNTIF($Z$76,"educa?ie fizic*")+$AC$81*COUNTIF($Z$79,"educa?ie fizic*")+$AC$84*COUNTIF($Z$82,"educa?ie fizic*")+$AC$87*COUNTIF($Z$85,"educa?ie fizic*")+$AC$90*COUNTIF($Z$88,"educa?ie fizic*")+$AC$93*COUNTIF($Z$91,"educa?ie fizic*")+$AC$96*COUNTIF($Z$94,"educa?ie fizic*")+$AC$99*COUNTIF($Z$97,"educa?ie fizic*")+$AC$105*COUNTIF($Z$103,"educa?ie fizic*")+$AC$102*COUNTIF($Z$100,"educa?ie fizic*")</f>
        <v>0</v>
      </c>
      <c r="BT546" s="322">
        <f>$AC$78*COUNTIF($Z$76,"practic?*")*COUNTIF($AJ$78,"DS")+$AC$81*COUNTIF($Z$79,"practic?*")*COUNTIF($AJ$81,"DS")+$AC$84*COUNTIF($Z$82,"practic?*")*COUNTIF($AJ$84,"DS")+$AC$87*COUNTIF($Z$85,"practic?*")*COUNTIF($AJ$87,"DS")+$AC$90*COUNTIF($Z$88,"practic?*")*COUNTIF($AJ$90,"DS")+$AC$93*COUNTIF($Z$91,"practic?*")*COUNTIF($AJ$93,"DS")+$AC$96*COUNTIF($Z$94,"practic?*")*COUNTIF($AJ$96,"DS")+$AC$99*COUNTIF($Z$97,"practic?*")*COUNTIF($AJ$99,"DS")+$AC$102*COUNTIF($Z$100,"practic?*")*COUNTIF($AJ$102,"DS")+$AC$105*COUNTIF($Z$103,"practic?*")*COUNTIF($AJ$105,"DS")</f>
        <v>0</v>
      </c>
      <c r="BU546" s="5">
        <v>7</v>
      </c>
      <c r="BV546" s="103">
        <f>AC109</f>
        <v>392</v>
      </c>
      <c r="BW546" s="98"/>
      <c r="BX546" s="98">
        <f>($AE$78+$AF$78+$AG$78+$AH$78)*COUNTIF($Z$76,"&lt;&gt;*op?ional*")+($AE$81+$AF$81+$AG$81+$AH$81)*COUNTIF($Z$79,"&lt;&gt;*op?ional*")+($AE$84+$AF$84+$AG$84+$AH$84)*COUNTIF($Z$82,"&lt;&gt;*op?ional*")+($AE$87+$AF$87+$AG$87+$AH$87)*COUNTIF($Z$85,"&lt;&gt;*op?ional*")+($AE$90+$AF$90+$AG$90+$AH$90)*COUNTIF($Z$88,"&lt;&gt;*op?ional*")+($AE$93+$AF$93+$AG$93+$AH$93)*COUNTIF($Z$91,"&lt;&gt;*op?ional*")+($AE$96+$AF$96+$AG$96+$AH$96)*COUNTIF($Z$94,"&lt;&gt;*op?ional*")+($AE$99+$AF$99+$AG$99+$AH$99)*COUNTIF($Z$97,"&lt;&gt;*op?ional*")+($AE$105+$AF$105+$AG$105+$AH$105)*COUNTIF($Z$103,"&lt;&gt;*op?ional*")+($AE$102+$AF$102+$AG$102+$AH$102)*COUNTIF($Z$100,"&lt;&gt;*op?ional*")</f>
        <v>280</v>
      </c>
      <c r="BY546" s="98">
        <f>($AE$78+$AF$78+$AG$78+$AH$78)*COUNTIF($Z$76,"*op?ional*")+($AE$81+$AF$81+$AG$81+$AH$81)*COUNTIF($Z$79,"*op?ional*")+($AE$84+$AF$84+$AG$84+$AH$84)*COUNTIF($Z$82,"*op?ional*")+($AE$87+$AF$87+$AG$87+$AH$87)*COUNTIF($Z$85,"*op?ional*")+($AE$90+$AF$90+$AG$90+$AH$90)*COUNTIF($Z$88,"*op?ional*")+($AE$93+$AF$93+$AG$93+$AH$93)*COUNTIF($Z$91,"*op?ional*")+($AE$96+$AF$96+$AG$96+$AH$96)*COUNTIF($Z$94,"*op?ional*")+($AE$99+$AF$99+$AG$99+$AH$99)*COUNTIF($Z$97,"*op?ional*")+($AE$105+$AF$105+$AG$105+$AH$105)*COUNTIF($Z$103,"*op?ional*")+($AE$102+$AF$102+$AG$102+$AH$102)*COUNTIF($Z$100,"*op?ional*")</f>
        <v>112</v>
      </c>
      <c r="BZ546" s="104">
        <f>AC484</f>
        <v>0</v>
      </c>
      <c r="CA546" s="4"/>
      <c r="CB546" s="98">
        <f>($AE$78+$AF$78+$AG$78+$AH$78)*COUNTIF($AJ$78,"DF")+($AE$81+$AF$81+$AG$81+$AH$81)*COUNTIF($AJ$81,"DF")+($AE$84+$AF$84+$AG$84+$AH$84)*COUNTIF($AJ$84,"DF")+($AE$87+$AF$87+$AG$87+$AH$87)*COUNTIF($AJ$87,"DF")+($AE$90+$AF$90+$AG$90+$AH$90)*COUNTIF($AJ$90,"DF")+($AE$93+$AF$93+$AG$93+$AH$93)*COUNTIF($AJ$93,"DF")+($AE$96+$AF$96+$AG$96+$AH$96)*COUNTIF($AJ$96,"DF")+($AE$99+$AF$99+$AG$99+$AH$99)*COUNTIF($AJ$99,"DF")+($AE$105+$AF$105+$AG$105+$AH$105)*COUNTIF($AJ$105,"DF")+($AE$102+$AF$102+$AG$102+$AH$102)*COUNTIF($AJ$102,"DF")</f>
        <v>28</v>
      </c>
      <c r="CC546" s="98">
        <f>($AE$78+$AF$78+$AG$78+$AH$78)*COUNTIF($AJ$78,"DD")+($AE$81+$AF$81+$AG$81+$AH$81)*COUNTIF($AJ$81,"DD")+($AE$84+$AF$84+$AG$84+$AH$84)*COUNTIF($AJ$84,"DD")+($AE$87+$AF$87+$AG$87+$AH$87)*COUNTIF($AJ$87,"DD")+($AE$90+$AF$90+$AG$90+$AH$90)*COUNTIF($AJ$90,"DD")+($AE$93+$AF$93+$AG$93+$AH$93)*COUNTIF($AJ$93,"DD")+($AE$96+$AF$96+$AG$96+$AH$96)*COUNTIF($AJ$96,"DD")+($AE$99+$AF$99+$AG$99+$AH$99)*COUNTIF($AJ$99,"DD")+($AE$105+$AF$105+$AG$105+$AH$105)*COUNTIF($AJ$105,"DD")+($AE$102+$AF$102+$AG$102+$AH$102)*COUNTIF($AJ$102,"DD")</f>
        <v>84</v>
      </c>
      <c r="CD546" s="98">
        <f>($AE$78+$AF$78+$AG$78+$AH$78)*COUNTIF($AJ$78,"DS")+($AE$81+$AF$81+$AG$81+$AH$81)*COUNTIF($AJ$81,"DS")+($AE$84+$AF$84+$AG$84+$AH$84)*COUNTIF($AJ$84,"DS")+($AE$87+$AF$87+$AG$87+$AH$87)*COUNTIF($AJ$87,"DS")+($AE$90+$AF$90+$AG$90+$AH$90)*COUNTIF($AJ$90,"DS")+($AE$93+$AF$93+$AG$93+$AH$93)*COUNTIF($AJ$93,"DS")+($AE$96+$AF$96+$AG$96+$AH$96)*COUNTIF($AJ$96,"DS")+($AE$99+$AF$99+$AG$99+$AH$99)*COUNTIF($AJ$99,"DS")+($AE$105+$AF$105+$AG$105+$AH$105)*COUNTIF($AJ$105,"DS")+($AE$102+$AF$102+$AG$102+$AH$102)*COUNTIF($AJ$102,"DS")</f>
        <v>266</v>
      </c>
      <c r="CE546" s="98">
        <f>($AE$78+$AF$78+$AG$78+$AH$78)*COUNTIF($AJ$78,"DC")+($AE$81+$AF$81+$AG$81+$AH$81)*COUNTIF($AJ$81,"DC")+($AE$84+$AF$84+$AG$84+$AH$84)*COUNTIF($AJ$84,"DC")+($AE$87+$AF$87+$AG$87+$AH$87)*COUNTIF($AJ$87,"DC")+($AE$90+$AF$90+$AG$90+$AH$90)*COUNTIF($AJ$90,"DC")+($AE$93+$AF$93+$AG$93+$AH$93)*COUNTIF($AJ$93,"DC")+($AE$96+$AF$96+$AG$96+$AH$96)*COUNTIF($AJ$96,"DC")+($AE$99+$AF$99+$AG$99+$AH$99)*COUNTIF($AJ$99,"DC")+($AE$105+$AF$105+$AG$105+$AH$105)*COUNTIF($AJ$105,"DC")+($AE$102+$AF$102+$AG$102+$AH$102)*COUNTIF($AJ$102,"DC")</f>
        <v>0</v>
      </c>
      <c r="CF546" s="322">
        <f>($AE$78+$AF$78+$AG$78+$AH$78)*COUNTIF($AJ$78,"DU")+($AE$81+$AF$81+$AG$81+$AH$81)*COUNTIF($AJ$81,"DU")+($AE$84+$AF$84+$AG$84+$AH$84)*COUNTIF($AJ$84,"DU")+($AE$87+$AF$87+$AG$87+$AH$87)*COUNTIF($AJ$87,"DU")+($AE$90+$AF$90+$AG$90+$AH$90)*COUNTIF($AJ$90,"DU")+($AE$93+$AF$93+$AG$93+$AH$93)*COUNTIF($AJ$93,"DU")+($AE$96+$AF$96+$AG$96+$AH$96)*COUNTIF($AJ$96,"DU")+($AE$99+$AF$99+$AG$99+$AH$99)*COUNTIF($AJ$99,"DU")+($AE$105+$AF$105+$AG$105+$AH$105)*COUNTIF($AJ$105,"DU")+($AE$102+$AF$102+$AG$102+$AH$102)*COUNTIF($AJ$102,"DU")</f>
        <v>14</v>
      </c>
      <c r="CG546" s="5"/>
      <c r="CH546" s="5"/>
      <c r="CI546" s="5"/>
      <c r="CJ546" s="4"/>
      <c r="CK546" s="4"/>
      <c r="CL546" s="4"/>
      <c r="CM546" s="4"/>
      <c r="CN546" s="4"/>
      <c r="CO546" s="4"/>
      <c r="CP546" s="4"/>
      <c r="CQ546" s="4"/>
      <c r="CR546" s="4"/>
      <c r="CS546" s="5"/>
      <c r="CT546" s="5"/>
    </row>
    <row r="547" spans="1:98" ht="21" customHeight="1" x14ac:dyDescent="0.2">
      <c r="A547" s="6" t="s">
        <v>437</v>
      </c>
      <c r="C547" s="6" t="s">
        <v>438</v>
      </c>
      <c r="AY547" s="99">
        <v>4</v>
      </c>
      <c r="AZ547" s="98">
        <v>8</v>
      </c>
      <c r="BA547" s="98">
        <f>COUNTIF($AP$78,"E")+COUNTIF($AP$81,"E")+COUNTIF($AP$84,"E")+COUNTIF($AP$87,"E")+COUNTIF($AP$90,"E")+COUNTIF($AP$93,"E")+COUNTIF($AP$96,"E")+COUNTIF($AP$99,"E")+COUNTIF($AP$102,"E")+COUNTIF($AP$105,"E")+COUNTIF($AP$78,"P-E")+COUNTIF($AP$81,"P-E")+COUNTIF($AP$84,"P-E")+COUNTIF($AP$87,"P-E")+COUNTIF($AP$90,"P-E")+COUNTIF($AP$93,"P-E")+COUNTIF($AP$96,"P-E")+COUNTIF($AP$99,"P-E")+COUNTIF($AP$102,"P-E")+COUNTIF($AP$105,"P-E")</f>
        <v>6</v>
      </c>
      <c r="BB547" s="98">
        <f>COUNTIF($AP$78,"V")+COUNTIF($AP$81,"V")+COUNTIF($AP$84,"V")+COUNTIF($AP$87,"V")+COUNTIF($AP$90,"V")+COUNTIF($AP$93,"V")+COUNTIF($AP$96,"V")+COUNTIF($AP$99,"V")+COUNTIF($AP$102,"V")+COUNTIF($AP$105,"V")</f>
        <v>0</v>
      </c>
      <c r="BC547" s="98">
        <f>COUNTIF($AP$78,"C")+COUNTIF($AP$81,"C")+COUNTIF($AP$84,"C")+COUNTIF($AP$87,"C")+COUNTIF($AP$90,"C")+COUNTIF($AP$93,"C")+COUNTIF($AP$96,"C")+COUNTIF($AP$99,"C")+COUNTIF($AP$102,"C")+COUNTIF($AP$105,"C")</f>
        <v>2</v>
      </c>
      <c r="BD547" s="98" t="str">
        <f t="shared" si="0"/>
        <v>6E,0V,2C</v>
      </c>
      <c r="BE547" s="4"/>
      <c r="BF547" s="98"/>
      <c r="BG547" s="98"/>
      <c r="BH547" s="98"/>
      <c r="BI547" s="5"/>
      <c r="BJ547" s="5"/>
      <c r="BK547" s="5">
        <v>8</v>
      </c>
      <c r="BL547" s="98">
        <f t="shared" si="1"/>
        <v>30</v>
      </c>
      <c r="BM547" s="98">
        <f>$AO$78*COUNTIF($AL$76,"&lt;&gt;*op?ional*")+$AO$81*COUNTIF($AL$79,"&lt;&gt;*op?ional*")+$AO$84*COUNTIF($AL$82,"&lt;&gt;*op?ional*")+$AO$87*COUNTIF($AL$85,"&lt;&gt;*op?ional*")+$AO$90*COUNTIF($AL$88,"&lt;&gt;*op?ional*")+$AO$93*COUNTIF($AL$91,"&lt;&gt;*op?ional*")+$AO$96*COUNTIF($AL$94,"&lt;&gt;*op?ional*")+$AO$99*COUNTIF($AL$97,"&lt;&gt;*op?ional*")+$AO$102*COUNTIF($AL$100,"&lt;&gt;*op?ional*")+$AO$105*COUNTIF($AL$103,"&lt;&gt;*op?ional*")</f>
        <v>22</v>
      </c>
      <c r="BN547" s="98">
        <f>$AO$78*COUNTIF($AL$76,"*op?ional*")+$AO$81*COUNTIF($AL$79,"*op?ional*")+$AO$84*COUNTIF($AL$82,"*op?ional*")+$AO$87*COUNTIF($AL$85,"*op?ional*")+$AO$90*COUNTIF($AL$88,"*op?ional*")+$AO$93*COUNTIF($AL$91,"*op?ional*")+$AO$96*COUNTIF($AL$94,"*op?ional*")+$AO$99*COUNTIF($AL$97,"*op?ional*")+$AO$102*COUNTIF($AL$100,"*op?ional*")+$AO$105*COUNTIF($AL$103,"*op?ional*")</f>
        <v>8</v>
      </c>
      <c r="BO547" s="4"/>
      <c r="BP547" s="98">
        <f>$AO$78*COUNTIF($AL$76,"practic?*")+$AO$81*COUNTIF($AL$79,"practic?*")+$AO$84*COUNTIF($AL$82,"practic?*")+$AO$87*COUNTIF($AL$85,"practic?*")+$AO$90*COUNTIF($AL$88,"practic?*")+$AO$93*COUNTIF($AL$91,"practic?*")+$AO$96*COUNTIF($AL$94,"practic?*")+$AO$99*COUNTIF($AL$97,"practic?*")+$AO$102*COUNTIF($AL$100,"practic?*")+$AO$105*COUNTIF($AL$103,"practic?*")</f>
        <v>2</v>
      </c>
      <c r="BQ547" s="98">
        <f>$AO$78*COUNTIF($AL$76,"*Elaborare proiect de*")+$AO$81*COUNTIF($AL$79,"*Elaborare proiect de*")+$AO$84*COUNTIF($AL$82,"*Elaborare proiect de*")+$AO$87*COUNTIF($AL$85,"*Elaborare proiect de*")+$AO$90*COUNTIF($AL$88,"*Elaborare proiect de*")+$AO$93*COUNTIF($AL$91,"*Elaborare proiect de*")+$AO$96*COUNTIF($AL$94,"*Elaborare proiect de*")+$AO$99*COUNTIF($AL$97,"*Elaborare proiect de*")+$AO$102*COUNTIF($AL$100,"*Elaborare proiect de*")+$AO$105*COUNTIF($AL$103,"*Elaborare proiect de*")</f>
        <v>0</v>
      </c>
      <c r="BR547" s="246">
        <f>$AO$78*COUNTIF($AL$76,"*Sus?inere proiect*")+$AO$81*COUNTIF($AL$79,"*Sus?inere proiect*")+$AO$84*COUNTIF($AL$82,"*Sus?inere proiect*")+$AO$87*COUNTIF($AL$85,"*Sus?inere proiect*")+$AO$90*COUNTIF($AL$88,"*Sus?inere proiect*")+$AO$93*COUNTIF($AL$91,"*Sus?inere proiect*")+$AO$96*COUNTIF($AL$94,"*Sus?inere proiect*")+$AO$99*COUNTIF($AL$97,"*Sus?inere proiect*")+$AO$105*COUNTIF($AL$103,"*Sus?inere proiect*")+$AO$102*COUNTIF($AL$100,"*Sus?inere proiect*")</f>
        <v>0</v>
      </c>
      <c r="BS547" s="246">
        <f>$AO$78*COUNTIF($AL$76,"educa?ie fizic*")+$AO$81*COUNTIF($AL$79,"educa?ie fizic*")+$AO$84*COUNTIF($AL$82,"educa?ie fizic*")+$AO$87*COUNTIF($AL$85,"educa?ie fizic*")+$AO$90*COUNTIF($AL$88,"educa?ie fizic*")+$AO$93*COUNTIF($AL$91,"educa?ie fizic*")+$AO$96*COUNTIF($AL$94,"educa?ie fizic*")+$AO$99*COUNTIF($AL$97,"educa?ie fizic*")+$AO$105*COUNTIF($AL$103,"educa?ie fizic*")+$AO$102*COUNTIF($AL$100,"educa?ie fizic*")</f>
        <v>0</v>
      </c>
      <c r="BT547" s="322">
        <f>$AO$78*COUNTIF($AL$76,"practic?*")*COUNTIF($AV$78,"DS")+$AO$81*COUNTIF($AL$79,"practic?*")*COUNTIF($AV$81,"DS")+$AO$84*COUNTIF($AL$82,"practic?*")*COUNTIF($AV$84,"DS")+$AO$87*COUNTIF($AL$85,"practic?*")*COUNTIF($AV$87,"DS")+$AO$90*COUNTIF($AL$88,"practic?*")*COUNTIF($AV$90,"DS")+$AO$93*COUNTIF($AL$91,"practic?*")*COUNTIF($AV$93,"DS")+$AO$96*COUNTIF($AL$94,"practic?*")*COUNTIF($AV$96,"DS")+$AO$99*COUNTIF($AL$97,"practic?*")*COUNTIF($AV$99,"DS")+$AO$102*COUNTIF($AL$100,"practic?*")*COUNTIF($AV$102,"DS")+$AO$105*COUNTIF($AL$103,"practic?*")*COUNTIF($AV$105,"DS")</f>
        <v>0</v>
      </c>
      <c r="BU547" s="5">
        <v>8</v>
      </c>
      <c r="BV547" s="103">
        <f>AO109</f>
        <v>378</v>
      </c>
      <c r="BW547" s="98"/>
      <c r="BX547" s="98">
        <f>($AQ$78+$AR$78+$AS$78+$AT$78)*COUNTIF($AL$76,"&lt;&gt;*op?ional*")+($AQ$81+$AR$81+$AS$81+$AT$81)*COUNTIF($AL$79,"&lt;&gt;*op?ional*")+($AQ$84+$AR$84+$AS$84+$AT$84)*COUNTIF($AL$82,"&lt;&gt;*op?ional*")+($AQ$87+$AR$87+$AS$87+$AT$87)*COUNTIF($AL$85,"&lt;&gt;*op?ional*")+($AQ$90+$AR$90+$AS$90+$AT$90)*COUNTIF($AL$88,"&lt;&gt;*op?ional*")+($AQ$93+$AR$93+$AS$93+$AT$93)*COUNTIF($AL$91,"&lt;&gt;*op?ional*")+($AQ$96+$AR$96+$AS$96+$AT$96)*COUNTIF($AL$94,"&lt;&gt;*op?ional*")+($AQ$99+$AR$99+$AS$99+$AT$99)*COUNTIF($AL$97,"&lt;&gt;*op?ional*")+($AQ$105+$AR$105+$AS$105+$AT$105)*COUNTIF($AL$103,"&lt;&gt;*op?ional*")+($AQ$102+$AR$102+$AS$102+$AT$102)*COUNTIF($AL$100,"&lt;&gt;*op?ional*")</f>
        <v>266</v>
      </c>
      <c r="BY547" s="98">
        <f>($AQ$78+$AR$78+$AS$78+$AT$78)*COUNTIF($AL$76,"*op?ional*")+($AQ$81+$AR$81+$AS$81+$AT$81)*COUNTIF($AL$79,"*op?ional*")+($AQ$84+$AR$84+$AS$84+$AT$84)*COUNTIF($AL$82,"*op?ional*")+($AQ$87+$AR$87+$AS$87+$AT$87)*COUNTIF($AL$85,"*op?ional*")+($AQ$90+$AR$90+$AS$90+$AT$90)*COUNTIF($AL$88,"*op?ional*")+($AQ$93+$AR$93+$AS$93+$AT$93)*COUNTIF($AL$91,"*op?ional*")+($AQ$96+$AR$96+$AS$96+$AT$96)*COUNTIF($AL$94,"*op?ional*")+($AQ$99+$AR$99+$AS$99+$AT$99)*COUNTIF($AL$97,"*op?ional*")+($AQ$105+$AR$105+$AS$105+$AT$105)*COUNTIF($AL$103,"*op?ional*")+($AQ$102+$AR$102+$AS$102+$AT$102)*COUNTIF($AL$100,"*op?ional*")</f>
        <v>112</v>
      </c>
      <c r="BZ547" s="104">
        <f>AO484</f>
        <v>28</v>
      </c>
      <c r="CA547" s="4"/>
      <c r="CB547" s="98">
        <f>($AQ$78+$AR$78+$AS$78+$AT$78)*COUNTIF($AV$78,"DF")+($AQ$81+$AR$81+$AS$81+$AT$81)*COUNTIF($AV$81,"DF")+($AQ$84+$AR$84+$AS$84+$AT$84)*COUNTIF($AV$84,"DF")+($AQ$87+$AR$87+$AS$87+$AT$87)*COUNTIF($AV$87,"DF")+($AQ$90+$AR$90+$AS$90+$AT$90)*COUNTIF($AV$90,"DF")+($AQ$93+$AR$93+$AS$93+$AT$93)*COUNTIF($AV$93,"DF")+($AQ$96+$AR$96+$AS$96+$AT$96)*COUNTIF($AV$96,"DF")+($AQ$99+$AR$99+$AS$99+$AT$99)*COUNTIF($AV$99,"DF")+($AQ$105+$AR$105+$AS$105+$AT$105)*COUNTIF($AV$105,"DF")+($AQ$102+$AR$102+$AS$102+$AT$102)*COUNTIF($AV$102,"DF")</f>
        <v>56</v>
      </c>
      <c r="CC547" s="98">
        <f>($AQ$78+$AR$78+$AS$78+$AT$78)*COUNTIF($AV$78,"DD")+($AQ$81+$AR$81+$AS$81+$AT$81)*COUNTIF($AV$81,"DD")+($AQ$84+$AR$84+$AS$84+$AT$84)*COUNTIF($AV$84,"DD")+($AQ$87+$AR$87+$AS$87+$AT$87)*COUNTIF($AV$87,"DD")+($AQ$90+$AR$90+$AS$90+$AT$90)*COUNTIF($AV$90,"DD")+($AQ$93+$AR$93+$AS$93+$AT$93)*COUNTIF($AV$93,"DD")+($AQ$96+$AR$96+$AS$96+$AT$96)*COUNTIF($AV$96,"DD")+($AQ$99+$AR$99+$AS$99+$AT$99)*COUNTIF($AV$99,"DD")+($AQ$105+$AR$105+$AS$105+$AT$105)*COUNTIF($AV$105,"DD")+($AQ$102+$AR$102+$AS$102+$AT$102)*COUNTIF($AV$102,"DD")</f>
        <v>84</v>
      </c>
      <c r="CD547" s="98">
        <f>($AQ$78+$AR$78+$AS$78+$AT$78)*COUNTIF($AV$78,"DS")+($AQ$81+$AR$81+$AS$81+$AT$81)*COUNTIF($AV$81,"DS")+($AQ$84+$AR$84+$AS$84+$AT$84)*COUNTIF($AV$84,"DS")+($AQ$87+$AR$87+$AS$87+$AT$87)*COUNTIF($AV$87,"DS")+($AQ$90+$AR$90+$AS$90+$AT$90)*COUNTIF($AV$90,"DS")+($AQ$93+$AR$93+$AS$93+$AT$93)*COUNTIF($AV$93,"DS")+($AQ$96+$AR$96+$AS$96+$AT$96)*COUNTIF($AV$96,"DS")+($AQ$99+$AR$99+$AS$99+$AT$99)*COUNTIF($AV$99,"DS")+($AQ$105+$AR$105+$AS$105+$AT$105)*COUNTIF($AV$105,"DS")+($AQ$102+$AR$102+$AS$102+$AT$102)*COUNTIF($AV$102,"DS")</f>
        <v>196</v>
      </c>
      <c r="CE547" s="98">
        <f>($AQ$78+$AR$78+$AS$78+$AT$78)*COUNTIF($AV$78,"DC")+($AQ$81+$AR$81+$AS$81+$AT$81)*COUNTIF($AV$81,"DC")+($AQ$84+$AR$84+$AS$84+$AT$84)*COUNTIF($AV$84,"DC")+($AQ$87+$AR$87+$AS$87+$AT$87)*COUNTIF($AV$87,"DC")+($AQ$90+$AR$90+$AS$90+$AT$90)*COUNTIF($AV$90,"DC")+($AQ$93+$AR$93+$AS$93+$AT$93)*COUNTIF($AV$93,"DC")+($AQ$96+$AR$96+$AS$96+$AT$96)*COUNTIF($AV$96,"DC")+($AQ$99+$AR$99+$AS$99+$AT$99)*COUNTIF($AV$99,"DC")+($AQ$105+$AR$105+$AS$105+$AT$105)*COUNTIF($AV$105,"DC")+($AQ$102+$AR$102+$AS$102+$AT$102)*COUNTIF($AV$102,"DC")</f>
        <v>42</v>
      </c>
      <c r="CF547" s="322">
        <f>($AQ$78+$AR$78+$AS$78+$AT$78)*COUNTIF($AV$78,"DU")+($AQ$81+$AR$81+$AS$81+$AT$81)*COUNTIF($AV$81,"DU")+($AQ$84+$AR$84+$AS$84+$AT$84)*COUNTIF($AV$84,"DU")+($AQ$87+$AR$87+$AS$87+$AT$87)*COUNTIF($AV$87,"DU")+($AQ$90+$AR$90+$AS$90+$AT$90)*COUNTIF($AV$90,"DU")+($AQ$93+$AR$93+$AS$93+$AT$93)*COUNTIF($AV$93,"DU")+($AQ$96+$AR$96+$AS$96+$AT$96)*COUNTIF($AV$96,"DU")+($AQ$99+$AR$99+$AS$99+$AT$99)*COUNTIF($AV$99,"DU")+($AQ$105+$AR$105+$AS$105+$AT$105)*COUNTIF($AV$105,"DU")+($AQ$102+$AR$102+$AS$102+$AT$102)*COUNTIF($AV$102,"DU")</f>
        <v>0</v>
      </c>
      <c r="CG547" s="5"/>
      <c r="CH547" s="5"/>
      <c r="CI547" s="5"/>
      <c r="CJ547" s="4"/>
      <c r="CK547" s="4"/>
      <c r="CL547" s="4"/>
      <c r="CM547" s="4"/>
      <c r="CN547" s="4"/>
      <c r="CO547" s="4"/>
      <c r="CP547" s="4"/>
      <c r="CQ547" s="4"/>
      <c r="CR547" s="4"/>
      <c r="CS547" s="5"/>
      <c r="CT547" s="5"/>
    </row>
    <row r="548" spans="1:98" ht="21" customHeight="1" x14ac:dyDescent="0.2">
      <c r="C548" s="6" t="s">
        <v>439</v>
      </c>
      <c r="AY548" s="99">
        <v>5</v>
      </c>
      <c r="AZ548" s="98">
        <v>9</v>
      </c>
      <c r="BA548" s="98">
        <f>COUNTIF($F$129,"E")+COUNTIF($F$132,"E")+COUNTIF($F$135,"E")+COUNTIF($F$138,"E")+COUNTIF($F$141,"E")+COUNTIF($F$144,"E")+COUNTIF($F$147,"E")+COUNTIF($F$150,"E")+COUNTIF($F$153,"E")+COUNTIF($F$156,"E")+COUNTIF($F$129,"P-E")+COUNTIF($F$132,"P-E")+COUNTIF($F$135,"P-E")+COUNTIF($F$138,"P-E")+COUNTIF($F$141,"P-E")+COUNTIF($F$144,"P-E")+COUNTIF($F$147,"P-E")+COUNTIF($F$150,"P-E")+COUNTIF($F$153,"P-E")+COUNTIF($F$156,"P-E")</f>
        <v>6</v>
      </c>
      <c r="BB548" s="98">
        <f>COUNTIF($F$129,"V")+COUNTIF($F$132,"V")+COUNTIF($F$135,"V")+COUNTIF($F$138,"V")+COUNTIF($F$141,"V")+COUNTIF($F$144,"V")+COUNTIF($F$147,"V")+COUNTIF($F$150,"V")+COUNTIF($F$153,"V")+COUNTIF($F$156,"V")</f>
        <v>0</v>
      </c>
      <c r="BC548" s="98">
        <f>COUNTIF($F$129,"C")+COUNTIF($F$132,"C")+COUNTIF($F$135,"C")+COUNTIF($F$138,"C")+COUNTIF($F$141,"C")+COUNTIF($F$144,"C")+COUNTIF($F$147,"C")+COUNTIF($F$150,"C")+COUNTIF($F$153,"C")+COUNTIF($F$156,"C")</f>
        <v>0</v>
      </c>
      <c r="BD548" s="98" t="str">
        <f t="shared" si="0"/>
        <v>6E,0V,0C</v>
      </c>
      <c r="BE548" s="4"/>
      <c r="BF548" s="4"/>
      <c r="BG548" s="4"/>
      <c r="BH548" s="4"/>
      <c r="BI548" s="5"/>
      <c r="BJ548" s="5"/>
      <c r="BK548" s="5">
        <v>9</v>
      </c>
      <c r="BL548" s="98">
        <f t="shared" si="1"/>
        <v>30</v>
      </c>
      <c r="BM548" s="98">
        <f>$E$129*COUNTIF($B$127,"&lt;&gt;*op?ional*")+$E$132*COUNTIF($B$130,"&lt;&gt;*op?ional*")+$E$135*COUNTIF($B$133,"&lt;&gt;*op?ional*")+$E$138*COUNTIF($B$136,"&lt;&gt;*op?ional*")+$E$141*COUNTIF($B$139,"&lt;&gt;*op?ional*")+$E$144*COUNTIF($B$142,"&lt;&gt;*op?ional*")+$E$147*COUNTIF($B$145,"&lt;&gt;*op?ional*")+$E$150*COUNTIF($B$148,"&lt;&gt;*op?ional*")+$E$153*COUNTIF($B$151,"&lt;&gt;*op?ional*")+$E$156*COUNTIF($B$154,"&lt;&gt;*op?ional*")</f>
        <v>22</v>
      </c>
      <c r="BN548" s="98">
        <f>$E$129*COUNTIF($B$127,"*op?ional*")+$E$132*COUNTIF($B$130,"*op?ional*")+$E$135*COUNTIF($B$133,"*op?ional*")+$E$138*COUNTIF($B$136,"*op?ional*")+$E$141*COUNTIF($B$139,"*op?ional*")+$E$144*COUNTIF($B$142,"*op?ional*")+$E$147*COUNTIF($B$145,"*op?ional*")+$E$150*COUNTIF($B$148,"*op?ional*")+$E$153*COUNTIF($B$151,"*op?ional*")+$E$156*COUNTIF($B$154,"*op?ional*")</f>
        <v>8</v>
      </c>
      <c r="BO548" s="4"/>
      <c r="BP548" s="98">
        <f>$E$129*COUNTIF($B$127,"practic?*")+$E$132*COUNTIF($B$130,"practic?*")+$E$135*COUNTIF($B$133,"practic?*")+$E$138*COUNTIF($B$136,"practic?*")+$E$141*COUNTIF($B$139,"practic?*")+$E$144*COUNTIF($B$142,"practic?*")+$E$147*COUNTIF($B$145,"practic?*")+$E$150*COUNTIF($B$148,"practic?*")+$E$153*COUNTIF($B$151,"practic?*")+$E$156*COUNTIF($B$154,"practic?*")</f>
        <v>0</v>
      </c>
      <c r="BQ548" s="98">
        <f>$E$129*COUNTIF($B$127,"*Elaborare proiect de*")+$E$132*COUNTIF($B$130,"*Elaborare proiect de*")+$E$135*COUNTIF($B$133,"*Elaborare proiect de*")+$E$138*COUNTIF($B$136,"*Elaborare proiect de*")+$E$141*COUNTIF($B$139,"*Elaborare proiect de*")+$E$144*COUNTIF($B$142,"*Elaborare proiect de*")+$E$147*COUNTIF($B$145,"*Elaborare proiect de*")+$E$150*COUNTIF($B$148,"*Elaborare proiect de*")+$E$153*COUNTIF($B$151,"*Elaborare proiect de*")+$E$156*COUNTIF($B$154,"*Elaborare proiect de*")</f>
        <v>0</v>
      </c>
      <c r="BR548" s="98">
        <f>$E$129*COUNTIF($B$127,"*Sus?inere proiect*")+$E$132*COUNTIF($B$130,"*Sus?inere proiect*")+$E$135*COUNTIF($B$133,"*Sus?inere proiect*")+$E$138*COUNTIF($B$136,"*Sus?inere proiect*")+$E$141*COUNTIF($B$139,"*Sus?inere proiect*")+$E$144*COUNTIF($B$142,"*Sus?inere proiect*")+$E$147*COUNTIF($B$145,"*Sus?inere proiect*")+$E$150*COUNTIF($B$148,"*Sus?inere proiect*")+$E$153*COUNTIF($B$151,"*Sus?inere proiect*")+$E$156*COUNTIF($B$154,"*Sus?inere proiect*")</f>
        <v>0</v>
      </c>
      <c r="BS548" s="98">
        <f>$E$129*COUNTIF($B$127,"educa?ie fizic*")+$E$132*COUNTIF($B$130,"educa?ie fizic*")+$E$135*COUNTIF($B$133,"educa?ie fizic*")+$E$138*COUNTIF($B$136,"educa?ie fizic*")+$E$141*COUNTIF($B$139,"educa?ie fizic*")+$E$144*COUNTIF($B$142,"educa?ie fizic*")+$E$147*COUNTIF($B$145,"educa?ie fizic*")+$E$150*COUNTIF($B$148,"educa?ie fizic*")+$E$153*COUNTIF($B$151,"educa?ie fizic*")+$E$156*COUNTIF($B$154,"educa?ie fizic*")</f>
        <v>0</v>
      </c>
      <c r="BT548" s="322">
        <f>$E$129*COUNTIF($B$127,"practic?*")*COUNTIF($L$129,"DS")+$E$132*COUNTIF($B$130,"practic?*")*COUNTIF($L$132,"DS")+$E$135*COUNTIF($B$133,"practic?*")*COUNTIF($L$135,"DS")+$E$138*COUNTIF($B$136,"practic?*")*COUNTIF($L$138,"DS")+$E$141*COUNTIF($B$139,"practic?*")*COUNTIF($L$141,"DS")+$E$144*COUNTIF($B$142,"practic?*")*COUNTIF($L$144,"DS")+$E$147*COUNTIF($B$145,"practic?*")*COUNTIF($L$147,"DS")+$E$150*COUNTIF($B$148,"practic?*")*COUNTIF($L$150,"DS")+$E$153*COUNTIF($B$151,"practic?*")*COUNTIF($L$153,"DS")+$E$156*COUNTIF($B$154,"practic?*")*COUNTIF($L$156,"DS")</f>
        <v>0</v>
      </c>
      <c r="BU548" s="5">
        <v>9</v>
      </c>
      <c r="BV548" s="103">
        <f>E160</f>
        <v>392</v>
      </c>
      <c r="BW548" s="4"/>
      <c r="BX548" s="98">
        <f>($G$129+$H$129+$I$129+$J$129)*COUNTIF($B$127,"&lt;&gt;*op?ional*")+($G$132+$H$132+$I$132+$J$132)*COUNTIF($B$130,"&lt;&gt;*op?ional*")+($G$135+$H$135+$I$135+$J$135)*COUNTIF($B$133,"&lt;&gt;*op?ional*")+($G$138+$H$138+$I$138+$J$138)*COUNTIF($B$136,"&lt;&gt;*op?ional*")+($G$141+$H$141+$I$141+$J$141)*COUNTIF($B$139,"&lt;&gt;*op?ional*")+($G$144+$H$144+$I$144+$J$144)*COUNTIF($B$142,"&lt;&gt;*op?ional*")+($G$147+$H$147+$I$147+$J$147)*COUNTIF($B$145,"&lt;&gt;*op?ional*")+($G$150+$H$150+$I$150+$J$150)*COUNTIF($B$148,"&lt;&gt;*op?ional*")+($G$156+$H$156+$I$156+$J$156)*COUNTIF($B$154,"&lt;&gt;*op?ional*")+($G$153+$H$153+$I$153+$J$153)*COUNTIF($B$151,"&lt;&gt;*op?ional*")</f>
        <v>280</v>
      </c>
      <c r="BY548" s="98">
        <f>($G$129+$H$129+$I$129+$J$129)*COUNTIF($B$127,"*op?ional*")+($G$132+$H$132+$I$132+$J$132)*COUNTIF($B$130,"*op?ional*")+($G$135+$H$135+$I$135+$J$135)*COUNTIF($B$133,"*op?ional*")+($G$138+$H$138+$I$138+$J$138)*COUNTIF($B$136,"*op?ional*")+($G$141+$H$141+$I$141+$J$141)*COUNTIF($B$139,"*op?ional*")+($G$144+$H$144+$I$144+$J$144)*COUNTIF($B$142,"*op?ional*")+($G$147+$H$147+$I$147+$J$147)*COUNTIF($B$145,"*op?ional*")+($G$150+$H$150+$I$150+$J$150)*COUNTIF($B$148,"*op?ional*")+($G$156+$H$156+$I$156+$J$156)*COUNTIF($B$154,"*op?ional*")+($G$153+$H$153+$I$153+$J$153)*COUNTIF($B$151,"*op?ional*")</f>
        <v>112</v>
      </c>
      <c r="BZ548" s="104">
        <f>E521</f>
        <v>28</v>
      </c>
      <c r="CA548" s="4"/>
      <c r="CB548" s="98">
        <f>($G$129+$H$129+$I$129+$J$129)*COUNTIF($L$129,"DF")+($G$132+$H$132+$I$132+$J$132)*COUNTIF($L$132,"DF")+($G$135+$H$135+$I$135+$J$135)*COUNTIF($L$135,"DF")+($G$138+$H$138+$I$138+$J$138)*COUNTIF($L$138,"DF")+($G$141+$H$141+$I$141+$J$141)*COUNTIF($L$141,"DF")+($G$144+$H$144+$I$144+$J$144)*COUNTIF($L$144,"DF")+($G$147+$H$147+$I$147+$J$147)*COUNTIF($L$147,"DF")+($G$150+$H$150+$I$150+$J$150)*COUNTIF($L$150,"DF")+($G$156+$H$156+$I$156+$J$156)*COUNTIF($L$156,"DF")+($G$153+$H$153+$I$153+$J$153)*COUNTIF($L$153,"DF")</f>
        <v>28</v>
      </c>
      <c r="CC548" s="98">
        <f>($G$129+$H$129+$I$129+$J$129)*COUNTIF($L$129,"DD")+($G$132+$H$132+$I$132+$J$132)*COUNTIF($L$132,"DD")+($G$135+$H$135+$I$135+$J$135)*COUNTIF($L$135,"DD")+($G$138+$H$138+$I$138+$J$138)*COUNTIF($L$138,"DD")+($G$141+$H$141+$I$141+$J$141)*COUNTIF($L$141,"DD")+($G$144+$H$144+$I$144+$J$144)*COUNTIF($L$144,"DD")+($G$147+$H$147+$I$147+$J$147)*COUNTIF($L$147,"DD")+($G$150+$H$150+$I$150+$J$150)*COUNTIF($L$150,"DD")+($G$156+$H$156+$I$156+$J$156)*COUNTIF($L$156,"DD")+($G$153+$H$153+$I$153+$J$153)*COUNTIF($L$153,"DD")</f>
        <v>84</v>
      </c>
      <c r="CD548" s="98">
        <f>($G$129+$H$129+$I$129+$J$129)*COUNTIF($L$129,"DS")+($G$132+$H$132+$I$132+$J$132)*COUNTIF($L$132,"DS")+($G$135+$H$135+$I$135+$J$135)*COUNTIF($L$135,"DS")+($G$138+$H$138+$I$138+$J$138)*COUNTIF($L$138,"DS")+($G$141+$H$141+$I$141+$J$141)*COUNTIF($L$141,"DS")+($G$144+$H$144+$I$144+$J$144)*COUNTIF($L$144,"DS")+($G$147+$H$147+$I$147+$J$147)*COUNTIF($L$147,"DS")+($G$150+$H$150+$I$150+$J$150)*COUNTIF($L$150,"DS")+($G$156+$H$156+$I$156+$J$156)*COUNTIF($L$156,"DS")+($G$153+$H$153+$I$153+$J$153)*COUNTIF($L$153,"DS")</f>
        <v>196</v>
      </c>
      <c r="CE548" s="98">
        <f>($G$129+$H$129+$I$129+$J$129)*COUNTIF($L$129,"DC")+($G$132+$H$132+$I$132+$J$132)*COUNTIF($L$132,"DC")+($G$135+$H$135+$I$135+$J$135)*COUNTIF($L$135,"DC")+($G$138+$H$138+$I$138+$J$138)*COUNTIF($L$138,"DC")+($G$141+$H$141+$I$141+$J$141)*COUNTIF($L$141,"DC")+($G$144+$H$144+$I$144+$J$144)*COUNTIF($L$144,"DC")+($G$147+$H$147+$I$147+$J$147)*COUNTIF($L$147,"DC")+($G$150+$H$150+$I$150+$J$150)*COUNTIF($L$150,"DC")+($G$156+$H$156+$I$156+$J$156)*COUNTIF($L$156,"DC")+($G$153+$H$153+$I$153+$J$153)*COUNTIF($L$153,"DC")</f>
        <v>0</v>
      </c>
      <c r="CF548" s="322">
        <f>($G$129+$H$129+$I$129+$J$129)*COUNTIF($L$129,"DU")+($G$132+$H$132+$I$132+$J$132)*COUNTIF($L$132,"DU")+($G$135+$H$135+$I$135+$J$135)*COUNTIF($L$135,"DU")+($G$138+$H$138+$I$138+$J$138)*COUNTIF($L$138,"DU")+($G$141+$H$141+$I$141+$J$141)*COUNTIF($L$141,"DU")+($G$144+$H$144+$I$144+$J$144)*COUNTIF($L$144,"DU")+($G$147+$H$147+$I$147+$J$147)*COUNTIF($L$147,"DU")+($G$150+$H$150+$I$150+$J$150)*COUNTIF($L$150,"DU")+($G$156+$H$156+$I$156+$J$156)*COUNTIF($L$156,"DU")+($G$153+$H$153+$I$153+$J$153)*COUNTIF($L$153,"DU")</f>
        <v>84</v>
      </c>
      <c r="CG548" s="5"/>
      <c r="CH548" s="5"/>
      <c r="CI548" s="5"/>
      <c r="CJ548" s="4"/>
      <c r="CK548" s="4"/>
      <c r="CL548" s="4"/>
      <c r="CM548" s="4"/>
      <c r="CN548" s="4"/>
      <c r="CO548" s="4"/>
      <c r="CP548" s="4"/>
      <c r="CQ548" s="4"/>
      <c r="CR548" s="4"/>
      <c r="CS548" s="5"/>
      <c r="CT548" s="5"/>
    </row>
    <row r="549" spans="1:98" ht="21" customHeight="1" x14ac:dyDescent="0.2">
      <c r="A549" s="6" t="s">
        <v>442</v>
      </c>
      <c r="C549" s="6" t="s">
        <v>440</v>
      </c>
      <c r="AY549" s="99">
        <v>5</v>
      </c>
      <c r="AZ549" s="98">
        <v>10</v>
      </c>
      <c r="BA549" s="98">
        <f>COUNTIF($R$129,"E")+COUNTIF($R$132,"E")+COUNTIF($R$135,"E")+COUNTIF($R$138,"E")+COUNTIF($R$141,"E")+COUNTIF($R$144,"E")+COUNTIF($R$147,"E")+COUNTIF($R$150,"E")+COUNTIF($R$153,"E")+COUNTIF($R$156,"E")+COUNTIF($R$129,"P-E")+COUNTIF($R$132,"P-E")+COUNTIF($R$135,"P-E")+COUNTIF($R$138,"P-E")+COUNTIF($R$141,"P-E")+COUNTIF($R$144,"P-E")+COUNTIF($R$147,"P-E")+COUNTIF($R$150,"P-E")+COUNTIF($R$153,"P-E")+COUNTIF($R$156,"P-E")</f>
        <v>6</v>
      </c>
      <c r="BB549" s="98">
        <f>COUNTIF($R$129,"V")+COUNTIF($R$132,"V")+COUNTIF($R$135,"V")+COUNTIF($R$138,"V")+COUNTIF($R$141,"V")+COUNTIF($R$144,"V")+COUNTIF($R$147,"V")+COUNTIF($R$150,"V")+COUNTIF($R$153,"V")+COUNTIF($R$156,"V")</f>
        <v>0</v>
      </c>
      <c r="BC549" s="98">
        <f>COUNTIF($R$129,"C")+COUNTIF($R$132,"C")+COUNTIF($R$135,"C")+COUNTIF($R$138,"C")+COUNTIF($R$141,"C")+COUNTIF($R$144,"C")+COUNTIF($R$147,"C")+COUNTIF($R$150,"C")+COUNTIF($R$153,"C")+COUNTIF($R$156,"C")</f>
        <v>2</v>
      </c>
      <c r="BD549" s="98" t="str">
        <f t="shared" si="0"/>
        <v>6E,0V,2C</v>
      </c>
      <c r="BE549" s="4"/>
      <c r="BF549" s="4"/>
      <c r="BG549" s="4"/>
      <c r="BH549" s="4"/>
      <c r="BI549" s="5"/>
      <c r="BJ549" s="5"/>
      <c r="BK549" s="5">
        <v>10</v>
      </c>
      <c r="BL549" s="98">
        <f t="shared" si="1"/>
        <v>30</v>
      </c>
      <c r="BM549" s="98">
        <f>$Q$129*COUNTIF($N$127,"&lt;&gt;*op?ional*")+$Q$132*COUNTIF($N$130,"&lt;&gt;*op?ional*")+$Q$135*COUNTIF($N$133,"&lt;&gt;*op?ional*")+$Q$138*COUNTIF($N$136,"&lt;&gt;*op?ional*")+$Q$141*COUNTIF($N$139,"&lt;&gt;*op?ional*")+$Q$144*COUNTIF($N$142,"&lt;&gt;*op?ional*")+$Q$147*COUNTIF($N$145,"&lt;&gt;*op?ional*")+$Q$150*COUNTIF($N$148,"&lt;&gt;*op?ional*")+$Q$153*COUNTIF($N$151,"&lt;&gt;*op?ional*")+$Q$156*COUNTIF($N$154,"&lt;&gt;*op?ional*")</f>
        <v>22</v>
      </c>
      <c r="BN549" s="98">
        <f>$Q$129*COUNTIF($N$127,"*op?ional*")+$Q$132*COUNTIF($N$130,"*op?ional*")+$Q$135*COUNTIF($N$133,"*op?ional*")+$Q$138*COUNTIF($N$136,"*op?ional*")+$Q$141*COUNTIF($N$139,"*op?ional*")+$Q$144*COUNTIF($N$142,"*op?ional*")+$Q$147*COUNTIF($N$145,"*op?ional*")+$Q$150*COUNTIF($N$148,"*op?ional*")+$Q$153*COUNTIF($N$151,"*op?ional*")+$Q$156*COUNTIF($N$154,"*op?ional*")</f>
        <v>8</v>
      </c>
      <c r="BO549" s="4"/>
      <c r="BP549" s="98">
        <f>$Q$129*COUNTIF($N$127,"practic?*")+$Q$132*COUNTIF($N$130,"practic?*")+$Q$135*COUNTIF($N$133,"practic?*")+$Q$138*COUNTIF($N$136,"practic?*")+$Q$141*COUNTIF($N$139,"practic?*")+$Q$144*COUNTIF($N$142,"practic?*")+$Q$147*COUNTIF($N$145,"practic?*")+$Q$150*COUNTIF($N$148,"practic?*")+$Q$153*COUNTIF($N$151,"practic?*")+$Q$156*COUNTIF($N$154,"practic?*")</f>
        <v>2</v>
      </c>
      <c r="BQ549" s="98">
        <f>$Q$129*COUNTIF($N$127,"*Elaborare proiect de*")+$Q$132*COUNTIF($N$130,"*Elaborare proiect de*")+$Q$135*COUNTIF($N$133,"*Elaborare proiect de*")+$Q$138*COUNTIF($N$136,"*Elaborare proiect de*")+$Q$141*COUNTIF($N$139,"*Elaborare proiect de*")+$Q$144*COUNTIF($N$142,"*Elaborare proiect de*")+$Q$147*COUNTIF($N$145,"*Elaborare proiect de*")+$Q$150*COUNTIF($N$148,"*Elaborare proiect de*")+$Q$153*COUNTIF($N$151,"*Elaborare proiect de*")+$Q$156*COUNTIF($N$154,"*Elaborare proiect de*")</f>
        <v>0</v>
      </c>
      <c r="BR549" s="98">
        <f>$Q$129*COUNTIF($N$127,"*Sus?inere proiect*")+$Q$132*COUNTIF($N$130,"*Sus?inere proiect*")+$Q$135*COUNTIF($N$133,"*Sus?inere proiect*")+$Q$138*COUNTIF($N$136,"*Sus?inere proiect*")+$Q$141*COUNTIF($N$139,"*Sus?inere proiect*")+$Q$144*COUNTIF($N$142,"*Sus?inere proiect*")+$Q$147*COUNTIF($N$145,"*Sus?inere proiect*")+$Q$150*COUNTIF($N$148,"*Sus?inere proiect*")+$Q$153*COUNTIF($N$151,"*Sus?inere proiect*")+$Q$156*COUNTIF($N$154,"*Sus?inere proiect*")</f>
        <v>0</v>
      </c>
      <c r="BS549" s="98">
        <f>$Q$129*COUNTIF($N$127,"educa?ie fizic*")+$Q$132*COUNTIF($N$130,"educa?ie fizic*")+$Q$135*COUNTIF($N$133,"educa?ie fizic*")+$Q$138*COUNTIF($N$136,"educa?ie fizic*")+$Q$141*COUNTIF($N$139,"educa?ie fizic*")+$Q$144*COUNTIF($N$142,"educa?ie fizic*")+$Q$147*COUNTIF($N$145,"educa?ie fizic*")+$Q$150*COUNTIF($N$148,"educa?ie fizic*")+$Q$153*COUNTIF($N$151,"educa?ie fizic*")+$Q$156*COUNTIF($N$154,"educa?ie fizic*")</f>
        <v>0</v>
      </c>
      <c r="BT549" s="322">
        <f>$Q$129*COUNTIF($N$127,"practic?*")*COUNTIF($X$129,"DS")+$Q$132*COUNTIF($N$130,"practic?*")*COUNTIF($X$132,"DS")+$Q$135*COUNTIF($N$133,"practic?*")*COUNTIF($X$135,"DS")+$Q$138*COUNTIF($N$136,"practic?*")*COUNTIF($X$138,"DS")+$Q$141*COUNTIF($N$139,"practic?*")*COUNTIF($X$141,"DS")+$Q$144*COUNTIF($N$142,"practic?*")*COUNTIF($X$144,"DS")+$Q$147*COUNTIF($N$145,"practic?*")*COUNTIF($X$147,"DS")+$Q$150*COUNTIF($N$148,"practic?*")*COUNTIF($X$150,"DS")+$Q$153*COUNTIF($N$151,"practic?*")*COUNTIF($X$153,"DS")+$Q$156*COUNTIF($N$154,"practic?*")*COUNTIF($X$156,"DS")</f>
        <v>2</v>
      </c>
      <c r="BU549" s="5">
        <v>10</v>
      </c>
      <c r="BV549" s="103">
        <f>Q160</f>
        <v>392</v>
      </c>
      <c r="BW549" s="4"/>
      <c r="BX549" s="98">
        <f>($S$129+$T$129+$U$129+$V$129)*COUNTIF($N$127,"&lt;&gt;*op?ional*")+($S$132+$T$132+$U$132+$V$132)*COUNTIF($N$130,"&lt;&gt;*op?ional*")+($S$135+$T$135+$U$135+$V$135)*COUNTIF($N$133,"&lt;&gt;*op?ional*")+($S$138+$T$138+$U$138+$V$138)*COUNTIF($N$136,"&lt;&gt;*op?ional*")+($S$141+$T$141+$U$141+$V$141)*COUNTIF($N$139,"&lt;&gt;*op?ional*")+($S$144+$T$144+$U$144+$V$144)*COUNTIF($N$142,"&lt;&gt;*op?ional*")+($S$147+$T$147+$U$147+$V$147)*COUNTIF($N$145,"&lt;&gt;*op?ional*")+($S$150+$T$150+$U$150+$V$150)*COUNTIF($N$148,"&lt;&gt;*op?ional*")+($S$156+$T$156+$U$156+$V$156)*COUNTIF($N$154,"&lt;&gt;*op?ional*")+($S$153+$T$153+$U$153+$V$153)*COUNTIF($N$151,"&lt;&gt;*op?ional*")</f>
        <v>280</v>
      </c>
      <c r="BY549" s="98">
        <f>($S$129+$T$129+$U$129+$V$129)*COUNTIF($N$127,"*op?ional*")+($S$132+$T$132+$U$132+$V$132)*COUNTIF($N$130,"*op?ional*")+($S$135+$T$135+$U$135+$V$135)*COUNTIF($N$133,"*op?ional*")+($S$138+$T$138+$U$138+$V$138)*COUNTIF($N$136,"*op?ional*")+($S$141+$T$141+$U$141+$V$141)*COUNTIF($N$139,"*op?ional*")+($S$144+$T$144+$U$144+$V$144)*COUNTIF($N$142,"*op?ional*")+($S$147+$T$147+$U$147+$V$147)*COUNTIF($N$145,"*op?ional*")+($S$150+$T$150+$U$150+$V$150)*COUNTIF($N$148,"*op?ional*")+($S$156+$T$156+$U$156+$V$156)*COUNTIF($N$154,"*op?ional*")+($S$153+$T$153+$U$153+$V$153)*COUNTIF($Z$151,"*op?ional*")</f>
        <v>112</v>
      </c>
      <c r="BZ549" s="104">
        <f>Q521</f>
        <v>56</v>
      </c>
      <c r="CA549" s="4"/>
      <c r="CB549" s="98">
        <f>($S$129+$T$129+$U$129+$V$129)*COUNTIF($X$129,"DF")+($S$132+$T$132+$U$132+$V$132)*COUNTIF($X$132,"DF")+($S$135+$T$135+$U$135+$V$135)*COUNTIF($X$135,"DF")+($S$138+$T$138+$U$138+$V$138)*COUNTIF($X$138,"DF")+($S$141+$T$141+$U$141+$V$141)*COUNTIF($X$141,"DF")+($S$144+$T$144+$U$144+$V$144)*COUNTIF($X$144,"DF")+($S$147+$T$147+$U$147+$V$147)*COUNTIF($X$147,"DF")+($S$150+$T$150+$U$150+$V$150)*COUNTIF($X$150,"DF")+($S$156+$T$156+$U$156+$V$156)*COUNTIF($X$156,"DF")+($S$153+$T$153+$U$153+$V$153)*COUNTIF($X$153,"DF")</f>
        <v>0</v>
      </c>
      <c r="CC549" s="98">
        <f>($S$129+$T$129+$U$129+$V$129)*COUNTIF($X$129,"DD")+($S$132+$T$132+$U$132+$V$132)*COUNTIF($X$132,"DD")+($S$135+$T$135+$U$135+$V$135)*COUNTIF($X$135,"DD")+($S$138+$T$138+$U$138+$V$138)*COUNTIF($X$138,"DD")+($S$141+$T$141+$U$141+$V$141)*COUNTIF($X$141,"DD")+($S$144+$T$144+$U$144+$V$144)*COUNTIF($X$144,"DD")+($S$147+$T$147+$U$147+$V$147)*COUNTIF($X$147,"DD")+($S$150+$T$150+$U$150+$V$150)*COUNTIF($X$150,"DD")+($S$156+$T$156+$U$156+$V$156)*COUNTIF($X$156,"DD")+($S$153+$T$153+$U$153+$V$153)*COUNTIF($X$153,"DD")</f>
        <v>42</v>
      </c>
      <c r="CD549" s="98">
        <f>($S$129+$T$129+$U$129+$V$129)*COUNTIF($X$129,"DS")+($S$132+$T$132+$U$132+$V$132)*COUNTIF($X$132,"DS")+($S$135+$T$135+$U$135+$V$135)*COUNTIF($X$135,"DS")+($S$138+$T$138+$U$138+$V$138)*COUNTIF($X$138,"DS")+($S$141+$T$141+$U$141+$V$141)*COUNTIF($X$141,"DS")+($S$144+$T$144+$U$144+$V$144)*COUNTIF($X$144,"DS")+($S$147+$T$147+$U$147+$V$147)*COUNTIF($X$147,"DS")+($S$150+$T$150+$U$150+$V$150)*COUNTIF($X$150,"DS")+($S$156+$T$156+$U$156+$V$156)*COUNTIF($X$156,"DS")+($S$153+$T$153+$U$153+$V$153)*COUNTIF($X$153,"DS")</f>
        <v>224</v>
      </c>
      <c r="CE549" s="98">
        <f>($S$129+$T$129+$U$129+$V$129)*COUNTIF($X$129,"DC")+($S$132+$T$132+$U$132+$V$132)*COUNTIF($X$132,"DC")+($S$135+$T$135+$U$135+$V$135)*COUNTIF($X$135,"DC")+($S$138+$T$138+$U$138+$V$138)*COUNTIF($X$138,"DC")+($S$141+$T$141+$U$141+$V$141)*COUNTIF($X$141,"DC")+($S$144+$T$144+$U$144+$V$144)*COUNTIF($X$144,"DC")+($S$147+$T$147+$U$147+$V$147)*COUNTIF($X$147,"DC")+($S$150+$T$150+$U$150+$V$150)*COUNTIF($X$150,"DC")+($S$156+$T$156+$U$156+$V$156)*COUNTIF($X$156,"DC")+($S$153+$T$153+$U$153+$V$153)*COUNTIF($X$153,"DC")</f>
        <v>84</v>
      </c>
      <c r="CF549" s="322">
        <f>($S$129+$T$129+$U$129+$V$129)*COUNTIF($X$129,"DU")+($S$132+$T$132+$U$132+$V$132)*COUNTIF($X$132,"DU")+($S$135+$T$135+$U$135+$V$135)*COUNTIF($X$135,"DU")+($S$138+$T$138+$U$138+$V$138)*COUNTIF($X$138,"DU")+($S$141+$T$141+$U$141+$V$141)*COUNTIF($X$141,"DU")+($S$144+$T$144+$U$144+$V$144)*COUNTIF($X$144,"DU")+($S$147+$T$147+$U$147+$V$147)*COUNTIF($X$147,"DU")+($S$150+$T$150+$U$150+$V$150)*COUNTIF($X$150,"DU")+($S$156+$T$156+$U$156+$V$156)*COUNTIF($X$156,"DU")+($S$153+$T$153+$U$153+$V$153)*COUNTIF($X$153,"DU")</f>
        <v>42</v>
      </c>
      <c r="CG549" s="5"/>
      <c r="CH549" s="5"/>
      <c r="CI549" s="5"/>
      <c r="CJ549" s="4"/>
      <c r="CK549" s="4"/>
      <c r="CL549" s="4"/>
      <c r="CM549" s="4"/>
      <c r="CN549" s="4"/>
      <c r="CO549" s="4"/>
      <c r="CP549" s="4"/>
      <c r="CQ549" s="4"/>
      <c r="CR549" s="4"/>
      <c r="CS549" s="5"/>
      <c r="CT549" s="5"/>
    </row>
    <row r="550" spans="1:98" ht="21" customHeight="1" x14ac:dyDescent="0.2">
      <c r="C550" s="6" t="s">
        <v>441</v>
      </c>
      <c r="AY550" s="99">
        <v>6</v>
      </c>
      <c r="AZ550" s="98">
        <v>11</v>
      </c>
      <c r="BA550" s="98">
        <f>COUNTIF($AD$129,"E")+COUNTIF($AD$132,"E")+COUNTIF($AD$135,"E")+COUNTIF($AD$138,"E")+COUNTIF($AD$141,"E")+COUNTIF($AD$144,"E")+COUNTIF($AD$147,"E")+COUNTIF($AD$150,"E")+COUNTIF($AD$153,"E")+COUNTIF($AD$156,"E")+COUNTIF($AD$129,"P-E")+COUNTIF($AD$132,"P-E")+COUNTIF($AD$135,"P-E")+COUNTIF($AD$138,"P-E")+COUNTIF($AD$141,"P-E")+COUNTIF($AD$144,"P-E")+COUNTIF($AD$147,"P-E")+COUNTIF($AD$150,"P-E")+COUNTIF($AD$153,"P-E")+COUNTIF($AD$156,"P-E")</f>
        <v>0</v>
      </c>
      <c r="BB550" s="98">
        <f>COUNTIF($AD$129,"V")+COUNTIF($AD$132,"V")+COUNTIF($AD$135,"V")+COUNTIF($AD$138,"V")+COUNTIF($AD$141,"V")+COUNTIF($AD$144,"V")+COUNTIF($AD$147,"V")+COUNTIF($AD$150,"V")+COUNTIF($AD$153,"V")+COUNTIF($AD$156,"V")</f>
        <v>0</v>
      </c>
      <c r="BC550" s="98">
        <f>COUNTIF($AD$129,"C")+COUNTIF($AD$132,"C")+COUNTIF($AD$135,"C")+COUNTIF($AD$138,"C")+COUNTIF($AD$141,"C")+COUNTIF($AD$144,"C")+COUNTIF($AD$147,"C")+COUNTIF($AD$150,"C")+COUNTIF($AD$153,"C")+COUNTIF($AD$156,"C")</f>
        <v>1</v>
      </c>
      <c r="BD550" s="98" t="str">
        <f t="shared" si="0"/>
        <v>0E,0V,1C</v>
      </c>
      <c r="BE550" s="4"/>
      <c r="BF550" s="4"/>
      <c r="BG550" s="4"/>
      <c r="BH550" s="4"/>
      <c r="BI550" s="5"/>
      <c r="BJ550" s="5"/>
      <c r="BK550" s="5">
        <v>11</v>
      </c>
      <c r="BL550" s="98">
        <f t="shared" si="1"/>
        <v>30</v>
      </c>
      <c r="BM550" s="98">
        <f>$AC$129*COUNTIF($Z$127,"&lt;&gt;*op?ional*")+$AC$132*COUNTIF($Z$130,"&lt;&gt;*op?ional*")+$AC$135*COUNTIF($Z$133,"&lt;&gt;*op?ional*")+$AC$138*COUNTIF($Z$136,"&lt;&gt;*op?ional*")+$AC$141*COUNTIF($Z$139,"&lt;&gt;*op?ional*")+$AC$144*COUNTIF($Z$142,"&lt;&gt;*op?ional*")+$AC$147*COUNTIF($Z$145,"&lt;&gt;*op?ional*")+$AC$150*COUNTIF($Z$148,"&lt;&gt;*op?ional*")+$AC$153*COUNTIF($Z$151,"&lt;&gt;*op?ional*")+$AC$156*COUNTIF($Z$154,"&lt;&gt;*op?ional*")</f>
        <v>30</v>
      </c>
      <c r="BN550" s="98">
        <f>$AC$129*COUNTIF($Z$127,"*op?ional*")+$AC$132*COUNTIF($Z$130,"*op?ional*")+$AC$135*COUNTIF($Z$133,"*op?ional*")+$AC$138*COUNTIF($Z$136,"*op?ional*")+$AC$141*COUNTIF($Z$139,"*op?ional*")+$AC$144*COUNTIF($Z$142,"*op?ional*")+$AC$147*COUNTIF($Z$145,"*op?ional*")+$AC$150*COUNTIF($Z$148,"*op?ional*")+$AC$153*COUNTIF($Z$151,"*op?ional*")+$AC$156*COUNTIF($Z$154,"*op?ional*")</f>
        <v>0</v>
      </c>
      <c r="BO550" s="4"/>
      <c r="BP550" s="98">
        <f>$AC$129*COUNTIF($Z$127,"practic?*")+$AC$132*COUNTIF($Z$130,"practic?*")+$AC$135*COUNTIF($Z$133,"practic?*")+$AC$138*COUNTIF($Z$136,"practic?*")+$AC$141*COUNTIF($Z$139,"practic?*")+$AC$144*COUNTIF($Z$142,"practic?*")+$AC$147*COUNTIF($Z$145,"practic?*")+$AC$150*COUNTIF($Z$148,"practic?*")+$AC$153*COUNTIF($Z$151,"practic?*")+$AC$156*COUNTIF($Z$154,"practic?*")</f>
        <v>16</v>
      </c>
      <c r="BQ550" s="98">
        <f>$AC$129*COUNTIF($Z$127,"*Elaborare proiect de*")+$AC$132*COUNTIF($Z$130,"*Elaborare proiect de*")+$AC$135*COUNTIF($Z$133,"*Elaborare proiect de*")+$AC$138*COUNTIF($Z$136,"*Elaborare proiect de*")+$AC$141*COUNTIF($Z$139,"*Elaborare proiect de*")+$AC$144*COUNTIF($Z$142,"*Elaborare proiect de*")+$AC$147*COUNTIF($Z$145,"*Elaborare proiect de*")+$AC$150*COUNTIF($Z$148,"*Elaborare proiect de*")+$AC$153*COUNTIF($Z$151,"*Elaborare proiect de*")+$AC$156*COUNTIF($Z$154,"*Elaborare proiect de*")</f>
        <v>0</v>
      </c>
      <c r="BR550" s="98">
        <f>$AC$129*COUNTIF($Z$127,"*Sus?inere proiect*")+$AC$132*COUNTIF($Z$130,"*Sus?inere proiect*")+$AC$135*COUNTIF($Z$133,"*Sus?inere proiect*")+$AC$138*COUNTIF($Z$136,"*Sus?inere proiect*")+$AC$141*COUNTIF($Z$139,"*Sus?inere proiect*")+$AC$144*COUNTIF($Z$142,"*Sus?inere proiect*")+$AC$147*COUNTIF($Z$145,"*Sus?inere proiect*")+$AC$150*COUNTIF($Z$148,"*Sus?inere proiect*")+$AC$153*COUNTIF($Z$151,"*Sus?inere proiect*")+$AC$156*COUNTIF($Z$154,"*Sus?inere proiect*")</f>
        <v>0</v>
      </c>
      <c r="BS550" s="98">
        <f>$AC$129*COUNTIF($Z$127,"educa?ie fizic*")+$AC$132*COUNTIF($Z$130,"educa?ie fizic*")+$AC$135*COUNTIF($Z$133,"educa?ie fizic*")+$AC$138*COUNTIF($Z$136,"educa?ie fizic*")+$AC$141*COUNTIF($Z$139,"educa?ie fizic*")+$AC$144*COUNTIF($Z$142,"educa?ie fizic*")+$AC$147*COUNTIF($Z$145,"educa?ie fizic*")+$AC$150*COUNTIF($Z$148,"educa?ie fizic*")+$AC$153*COUNTIF($Z$151,"educa?ie fizic*")+$AC$156*COUNTIF($Z$154,"educa?ie fizic*")</f>
        <v>0</v>
      </c>
      <c r="BT550" s="322">
        <f>$AC$129*COUNTIF($Z$127,"practic?*")*COUNTIF($AJ$129,"DS")+$AC$132*COUNTIF($Z$130,"practic?*")*COUNTIF($AJ$132,"DS")+$AC$135*COUNTIF($Z$133,"practic?*")*COUNTIF($AJ$135,"DS")+$AC$138*COUNTIF($Z$136,"practic?*")*COUNTIF($AJ$138,"DS")+$AC$141*COUNTIF($Z$139,"practic?*")*COUNTIF($AJ$141,"DS")+$AC$144*COUNTIF($Z$142,"practic?*")*COUNTIF($AJ$144,"DS")+$AC$147*COUNTIF($Z$145,"practic?*")*COUNTIF($AJ$147,"DS")+$AC$150*COUNTIF($Z$148,"practic?*")*COUNTIF($AJ$150,"DS")+$AC$153*COUNTIF($Z$151,"practic?*")*COUNTIF($AJ$153,"DS")+$AC$156*COUNTIF($Z$154,"practic?*")*COUNTIF($AJ$156,"DS")</f>
        <v>16</v>
      </c>
      <c r="BU550" s="5">
        <v>11</v>
      </c>
      <c r="BV550" s="103">
        <f>AC160</f>
        <v>140</v>
      </c>
      <c r="BW550" s="4"/>
      <c r="BX550" s="98">
        <f>($AE$129+$AF$129+$AG$129+$AH$129)*COUNTIF($Z$127,"&lt;&gt;*op?ional*")+($AE$132+$AF$132+$AG$132+$AH$132)*COUNTIF($Z$130,"&lt;&gt;*op?ional*")+($AE$135+$AF$135+$AG$135+$AH$135)*COUNTIF($Z$133,"&lt;&gt;*op?ional*")+($AE$138+$AF$138+$AG$138+$AH$138)*COUNTIF($Z$136,"&lt;&gt;*op?ional*")+($AE$141+$AF$141+$AG$141+$AH$141)*COUNTIF($Z$139,"&lt;&gt;*op?ional*")+($AE$144+$AF$144+$AG$144+$AH$144)*COUNTIF($Z$142,"&lt;&gt;*op?ional*")+($AE$147+$AF$147+$AG$147+$AH$147)*COUNTIF($Z$145,"&lt;&gt;*op?ional*")+($AE$150+$AF$150+$AG$150+$AH$150)*COUNTIF($Z$148,"&lt;&gt;*op?ional*")+($AE$156+$AF$156+$AG$156+$AH$156)*COUNTIF($Z$154,"&lt;&gt;*op?ional*")+($AE$153+$AF$153+$AG$153+$AH$153)*COUNTIF($Z$151,"&lt;&gt;*op?ional*")</f>
        <v>140</v>
      </c>
      <c r="BY550" s="98">
        <f>($AE$129+$AF$129+$AG$129+$AH$129)*COUNTIF($Z$127,"*op?ional*")+($AE$132+$AF$132+$AG$132+$AH$132)*COUNTIF($Z$130,"*op?ional*")+($AE$135+$AF$135+$AG$135+$AH$135)*COUNTIF($Z$133,"*op?ional*")+($AE$138+$AF$138+$AG$138+$AH$138)*COUNTIF($Z$136,"*op?ional*")+($AE$141+$AF$141+$AG$141+$AH$141)*COUNTIF($Z$139,"*op?ional*")+($AE$144+$AF$144+$AG$144+$AH$144)*COUNTIF($Z$142,"*op?ional*")+($AE$147+$AF$147+$AG$147+$AH$147)*COUNTIF($Z$145,"*op?ional*")+($AE$150+$AF$150+$AG$150+$AH$150)*COUNTIF($Z$148,"*op?ional*")+($AE$156+$AF$156+$AG$156+$AH$156)*COUNTIF($Z$154,"*op?ional*")+($AE$153+$AF$153+$AG$153+$AH$153)*COUNTIF($Z$151,"*op?ional*")</f>
        <v>0</v>
      </c>
      <c r="BZ550" s="104">
        <f>AC521</f>
        <v>0</v>
      </c>
      <c r="CA550" s="4"/>
      <c r="CB550" s="98">
        <f>($AE$129+$AF$129+$AG$129+$AH$129)*COUNTIF($AJ$129,"DF")+($AE$132+$AF$132+$AG$132+$AH$132)*COUNTIF($AJ$132,"DF")+($AE$135+$AF$135+$AG$135+$AH$135)*COUNTIF($AJ$135,"DF")+($AE$138+$AF$138+$AG$138+$AH$138)*COUNTIF($AJ$138,"DF")+($AE$141+$AF$141+$AG$141+$AH$141)*COUNTIF($AJ$141,"DF")+($AE$144+$AF$144+$AG$144+$AH$144)*COUNTIF($AJ$144,"DF")+($AE$147+$AF$147+$AG$147+$AH$147)*COUNTIF($AJ$147,"DF")+($AE$150+$AF$150+$AG$150+$AH$150)*COUNTIF($AJ$150,"DF")+($AE$156+$AF$156+$AG$156+$AH$156)*COUNTIF($AJ$156,"DF")+($AE$153+$AF$153+$AG$153+$AH$153)*COUNTIF($AJ$153,"DF")</f>
        <v>0</v>
      </c>
      <c r="CC550" s="98">
        <f>($AE$129+$AF$129+$AG$129+$AH$129)*COUNTIF($AJ$129,"DD")+($AE$132+$AF$132+$AG$132+$AH$132)*COUNTIF($AJ$132,"DD")+($AE$135+$AF$135+$AG$135+$AH$135)*COUNTIF($AJ$135,"DD")+($AE$138+$AF$138+$AG$138+$AH$138)*COUNTIF($AJ$138,"DD")+($AE$141+$AF$141+$AG$141+$AH$141)*COUNTIF($AJ$141,"DD")+($AE$144+$AF$144+$AG$144+$AH$144)*COUNTIF($AJ$144,"DD")+($AE$147+$AF$147+$AG$147+$AH$147)*COUNTIF($AJ$147,"DD")+($AE$150+$AF$150+$AG$150+$AH$150)*COUNTIF($AJ$150,"DD")+($AE$156+$AF$156+$AG$156+$AH$156)*COUNTIF($AJ$156,"DD")+($AE$153+$AF$153+$AG$153+$AH$153)*COUNTIF($AJ$153,"DD")</f>
        <v>0</v>
      </c>
      <c r="CD550" s="98">
        <f>($AE$129+$AF$129+$AG$129+$AH$129)*COUNTIF($AJ$129,"DS")+($AE$132+$AF$132+$AG$132+$AH$132)*COUNTIF($AJ$132,"DS")+($AE$135+$AF$135+$AG$135+$AH$135)*COUNTIF($AJ$135,"DS")+($AE$138+$AF$138+$AG$138+$AH$138)*COUNTIF($AJ$138,"DS")+($AE$141+$AF$141+$AG$141+$AH$141)*COUNTIF($AJ$141,"DS")+($AE$144+$AF$144+$AG$144+$AH$144)*COUNTIF($AJ$144,"DS")+($AE$147+$AF$147+$AG$147+$AH$147)*COUNTIF($AJ$147,"DS")+($AE$150+$AF$150+$AG$150+$AH$150)*COUNTIF($AJ$150,"DS")+($AE$156+$AF$156+$AG$156+$AH$156)*COUNTIF($AJ$156,"DS")+($AE$153+$AF$153+$AG$153+$AH$153)*COUNTIF($AJ$153,"DS")</f>
        <v>140</v>
      </c>
      <c r="CE550" s="98">
        <f>($AE$129+$AF$129+$AG$129+$AH$129)*COUNTIF($AJ$129,"DC")+($AE$132+$AF$132+$AG$132+$AH$132)*COUNTIF($AJ$132,"DC")+($AE$135+$AF$135+$AG$135+$AH$135)*COUNTIF($AJ$135,"DC")+($AE$138+$AF$138+$AG$138+$AH$138)*COUNTIF($AJ$138,"DC")+($AE$141+$AF$141+$AG$141+$AH$141)*COUNTIF($AJ$141,"DC")+($AE$144+$AF$144+$AG$144+$AH$144)*COUNTIF($AJ$144,"DC")+($AE$147+$AF$147+$AG$147+$AH$147)*COUNTIF($AJ$147,"DC")+($AE$150+$AF$150+$AG$150+$AH$150)*COUNTIF($AJ$150,"DC")+($AE$156+$AF$156+$AG$156+$AH$156)*COUNTIF($AJ$156,"DC")+($AE$153+$AF$153+$AG$153+$AH$153)*COUNTIF($AJ$153,"DC")</f>
        <v>0</v>
      </c>
      <c r="CF550" s="322">
        <f>($AE$129+$AF$129+$AG$129+$AH$129)*COUNTIF($AJ$129,"DU")+($AE$132+$AF$132+$AG$132+$AH$132)*COUNTIF($AJ$132,"DU")+($AE$135+$AF$135+$AG$135+$AH$135)*COUNTIF($AJ$135,"DU")+($AE$138+$AF$138+$AG$138+$AH$138)*COUNTIF($AJ$138,"DU")+($AE$141+$AF$141+$AG$141+$AH$141)*COUNTIF($AJ$141,"DU")+($AE$144+$AF$144+$AG$144+$AH$144)*COUNTIF($AJ$144,"DU")+($AE$147+$AF$147+$AG$147+$AH$147)*COUNTIF($AJ$147,"DU")+($AE$150+$AF$150+$AG$150+$AH$150)*COUNTIF($AJ$150,"DU")+($AE$156+$AF$156+$AG$156+$AH$156)*COUNTIF($AJ$156,"DU")+($AE$153+$AF$153+$AG$153+$AH$153)*COUNTIF($AJ$153,"DU")</f>
        <v>0</v>
      </c>
      <c r="CG550" s="5"/>
      <c r="CH550" s="5"/>
      <c r="CI550" s="5"/>
      <c r="CJ550" s="4"/>
      <c r="CK550" s="4"/>
      <c r="CL550" s="4"/>
      <c r="CM550" s="4"/>
      <c r="CN550" s="4"/>
      <c r="CO550" s="4"/>
      <c r="CP550" s="4"/>
      <c r="CQ550" s="4"/>
      <c r="CR550" s="4"/>
      <c r="CS550" s="5"/>
      <c r="CT550" s="5"/>
    </row>
    <row r="551" spans="1:98" ht="21" customHeight="1" x14ac:dyDescent="0.2">
      <c r="A551" s="6" t="s">
        <v>447</v>
      </c>
      <c r="C551" s="6" t="s">
        <v>448</v>
      </c>
      <c r="AY551" s="99">
        <v>6</v>
      </c>
      <c r="AZ551" s="98">
        <v>12</v>
      </c>
      <c r="BA551" s="98">
        <f>COUNTIF($AP$129,"E")+COUNTIF($AP$132,"E")+COUNTIF($AP$135,"E")+COUNTIF($AP$138,"E")+COUNTIF($AP$141,"E")+COUNTIF($AP$144,"E")+COUNTIF($AP$147,"E")+COUNTIF($AP$150,"E")+COUNTIF($AP$153,"E")+COUNTIF($AP$156,"E")+COUNTIF($AP$129,"P-E")+COUNTIF($AP$132,"P-E")+COUNTIF($AP$135,"P-E")+COUNTIF($AP$138,"P-E")+COUNTIF($AP$141,"P-E")+COUNTIF($AP$144,"P-E")+COUNTIF($AP$147,"P-E")+COUNTIF($AP$150,"P-E")+COUNTIF($AP$153,"P-E")+COUNTIF($AP$156,"P-E")</f>
        <v>2</v>
      </c>
      <c r="BB551" s="98">
        <f>COUNTIF($AP$129,"V")+COUNTIF($AP$132,"V")+COUNTIF($AP$135,"V")+COUNTIF($AP$138,"V")+COUNTIF($AP$141,"V")+COUNTIF($AP$144,"V")+COUNTIF($AP$147,"V")+COUNTIF($AP$150,"V")+COUNTIF($AP$153,"V")+COUNTIF($AP$156,"V")</f>
        <v>0</v>
      </c>
      <c r="BC551" s="98">
        <f>COUNTIF($AP$129,"C")+COUNTIF($AP$132,"C")+COUNTIF($AP$135,"C")+COUNTIF($AP$138,"C")+COUNTIF($AP$141,"C")+COUNTIF($AP$144,"C")+COUNTIF($AP$147,"C")+COUNTIF($AP$150,"C")+COUNTIF($AP$153,"C")+COUNTIF($AP$156,"C")</f>
        <v>0</v>
      </c>
      <c r="BD551" s="98" t="str">
        <f t="shared" si="0"/>
        <v>2E,0V,0C</v>
      </c>
      <c r="BE551" s="4"/>
      <c r="BF551" s="4"/>
      <c r="BG551" s="4"/>
      <c r="BH551" s="4"/>
      <c r="BI551" s="5"/>
      <c r="BJ551" s="5"/>
      <c r="BK551" s="5">
        <v>12</v>
      </c>
      <c r="BL551" s="98">
        <f t="shared" si="1"/>
        <v>50</v>
      </c>
      <c r="BM551" s="98">
        <f>$AO$129*COUNTIF($AL$127,"&lt;&gt;*op?ional*")+$AO$132*COUNTIF($AL$130,"&lt;&gt;*op?ional*")+$AO$135*COUNTIF($AL$133,"&lt;&gt;*op?ional*")+$AO$138*COUNTIF($AL$136,"&lt;&gt;*op?ional*")+$AO$141*COUNTIF($AL$139,"&lt;&gt;*op?ional*")+$AO$144*COUNTIF($AL$142,"&lt;&gt;*op?ional*")+$AO$147*COUNTIF($AL$145,"&lt;&gt;*op?ional*")+$AO$150*COUNTIF($AL$148,"&lt;&gt;*op?ional*")+$AO$153*COUNTIF($AL$151,"&lt;&gt;*op?ional*")+$AO$156*COUNTIF($AL$154,"&lt;&gt;*op?ional*")</f>
        <v>50</v>
      </c>
      <c r="BN551" s="98">
        <f>$AO$129*COUNTIF($AL$127,"*op?ional*")+$AO$132*COUNTIF($AL$130,"*op?ional*")+$AO$135*COUNTIF($AL$133,"*op?ional*")+$AO$138*COUNTIF($AL$136,"*op?ional*")+$AO$141*COUNTIF($AL$139,"*op?ional*")+$AO$144*COUNTIF($AL$142,"*op?ional*")+$AO$147*COUNTIF($AL$145,"*op?ional*")+$AO$150*COUNTIF($AL$148,"*op?ional*")+$AO$153*COUNTIF($AL$151,"*op?ional*")+$AO$156*COUNTIF($AL$154,"*op?ional*")</f>
        <v>0</v>
      </c>
      <c r="BO551" s="4"/>
      <c r="BP551" s="98">
        <f>$AO$129*COUNTIF($AL$127,"practic?*")+$AO$132*COUNTIF($AL$130,"practic?*")+$AO$135*COUNTIF($AL$133,"practic?*")+$AO$138*COUNTIF($AL$136,"practic?*")+$AO$141*COUNTIF($AL$139,"practic?*")+$AO$144*COUNTIF($AL$142,"practic?*")+$AO$147*COUNTIF($AL$145,"practic?*")+$AO$150*COUNTIF($AL$148,"practic?*")+$AO$153*COUNTIF($AL$151,"practic?*")+$AO$156*COUNTIF($AL$154,"practic?*")</f>
        <v>0</v>
      </c>
      <c r="BQ551" s="98">
        <f>$AO$129*COUNTIF($AL$127,"*Elaborare proiect de*")+$AO$132*COUNTIF($AL$130,"*Elaborare proiect de*")+$AO$135*COUNTIF($AL$133,"*Elaborare proiect de*")+$AO$138*COUNTIF($AL$136,"*Elaborare proiect de*")+$AO$141*COUNTIF($AL$139,"*Elaborare proiect de*")+$AO$144*COUNTIF($AL$142,"*Elaborare proiect de*")+$AO$147*COUNTIF($AL$145,"*Elaborare proiect de*")+$AO$150*COUNTIF($AL$148,"*Elaborare proiect de*")+$AO$153*COUNTIF($AL$151,"*Elaborare proiect de*")+$AO$156*COUNTIF($AL$154,"*Elaborare proiect de*")</f>
        <v>30</v>
      </c>
      <c r="BR551" s="98">
        <f>$AO$129*COUNTIF($AL$127,"*Sus?inere proiect*")+$AO$132*COUNTIF($AL$130,"*Sus?inere proiect*")+$AO$135*COUNTIF($AL$133,"*Sus?inere proiect*")+$AO$138*COUNTIF($AL$136,"*Sus?inere proiect*")+$AO$141*COUNTIF($AL$139,"*Sus?inere proiect*")+$AO$144*COUNTIF($AL$142,"*Sus?inere proiect*")+$AO$147*COUNTIF($AL$145,"*Sus?inere proiect*")+$AO$150*COUNTIF($AL$148,"*Sus?inere proiect*")+$AO$153*COUNTIF($AL$151,"*Sus?inere proiect*")+$AO$156*COUNTIF($AL$154,"*Sus?inere proiect*")</f>
        <v>20</v>
      </c>
      <c r="BS551" s="98">
        <f>$AO$129*COUNTIF($AL$127,"educa?ie fizic*")+$AO$132*COUNTIF($AL$130,"educa?ie fizic*")+$AO$135*COUNTIF($AL$133,"educa?ie fizic*")+$AO$138*COUNTIF($AL$136,"educa?ie fizic*")+$AO$141*COUNTIF($AL$139,"educa?ie fizic*")+$AO$144*COUNTIF($AL$142,"educa?ie fizic*")+$AO$147*COUNTIF($AL$145,"educa?ie fizic*")+$AO$150*COUNTIF($AL$148,"educa?ie fizic*")+$AO$153*COUNTIF($AL$151,"educa?ie fizic*")+$AO$156*COUNTIF($AL$154,"educa?ie fizic*")</f>
        <v>0</v>
      </c>
      <c r="BT551" s="322">
        <f>$AO$129*COUNTIF($AL$127,"practic?*")*COUNTIF($AV$129,"DS")+$AO$132*COUNTIF($AL$130,"practic?*")*COUNTIF($AV$132,"DS")+$AO$135*COUNTIF($AL$133,"practic?*")*COUNTIF($AV$135,"DS")+$AO$138*COUNTIF($AL$136,"practic?*")*COUNTIF($AV$138,"DS")+$AO$141*COUNTIF($AL$139,"practic?*")*COUNTIF($AV$141,"DS")+$AO$144*COUNTIF($AL$142,"practic?*")*COUNTIF($AV$144,"DS")+$AO$147*COUNTIF($AL$145,"practic?*")*COUNTIF($AV$147,"DS")+$AO$150*COUNTIF($AL$148,"practic?*")*COUNTIF($AV$150,"DS")+$AO$153*COUNTIF($AL$151,"practic?*")*COUNTIF($AV$153,"DS")+$AO$156*COUNTIF($AL$154,"practic?*")*COUNTIF($AV$156,"DS")</f>
        <v>0</v>
      </c>
      <c r="BU551" s="5">
        <v>12</v>
      </c>
      <c r="BV551" s="323">
        <f>AO160</f>
        <v>0</v>
      </c>
      <c r="BW551" s="4"/>
      <c r="BX551" s="98">
        <f>($AQ$129+$AR$129+$AS$129+$AT$129)*COUNTIF($AL$127,"&lt;&gt;*op?ional*")+($AQ$132+$AR$132+$AS$132+$AT$132)*COUNTIF($AL$130,"&lt;&gt;*op?ional*")+($AQ$135+$AR$135+$AS$135+$AT$135)*COUNTIF($AL$133,"&lt;&gt;*op?ional*")+($AQ$138+$AR$138+$AS$138+$AT$138)*COUNTIF($AL$136,"&lt;&gt;*op?ional*")+($AQ$141+$AR$141+$AS$141+$AT$141)*COUNTIF($AL$139,"&lt;&gt;*op?ional*")+($AQ$144+$AR$144+$AS$144+$AT$144)*COUNTIF($AL$142,"&lt;&gt;*op?ional*")+($AQ$147+$AR$147+$AS$147+$AT$147)*COUNTIF($AL$145,"&lt;&gt;*op?ional*")+($AQ$150+$AR$150+$AS$150+$AT$150)*COUNTIF($AL$148,"&lt;&gt;*op?ional*")+($AQ$156+$AR$156+$AS$156+$AT$156)*COUNTIF($AL$154,"&lt;&gt;*op?ional*")+($AQ$153+$AR$153+$AS$153+$AT$153)*COUNTIF($AL$151,"&lt;&gt;*op?ional*")</f>
        <v>0</v>
      </c>
      <c r="BY551" s="98">
        <f>($AQ$129+$AR$129+$AS$129+$AT$129)*COUNTIF($AL$127,"*op?ional*")+($AQ$132+$AR$132+$AS$132+$AT$132)*COUNTIF($AL$130,"*op?ional*")+($AQ$135+$AR$135+$AS$135+$AT$135)*COUNTIF($AL$133,"*op?ional*")+($AQ$138+$AR$138+$AS$138+$AT$138)*COUNTIF($AL$136,"*op?ional*")+($AQ$141+$AR$141+$AS$141+$AT$141)*COUNTIF($AL$139,"*op?ional*")+($AQ$144+$AR$144+$AS$144+$AT$144)*COUNTIF($AL$142,"*op?ional*")+($AQ$147+$AR$147+$AS$147+$AT$147)*COUNTIF($AL$145,"*op?ional*")+($AQ$150+$AR$150+$AS$150+$AT$150)*COUNTIF($AL$148,"*op?ional*")+($AQ$156+$AR$156+$AS$156+$AT$156)*COUNTIF($AL$154,"*op?ional*")+($AQ$153+$AR$153+$AS$153+$AT$153)*COUNTIF($AL$151,"*op?ional*")</f>
        <v>0</v>
      </c>
      <c r="BZ551" s="104">
        <f>AO521</f>
        <v>28</v>
      </c>
      <c r="CA551" s="4"/>
      <c r="CB551" s="98">
        <f>($AQ$129+$AR$129+$AS$129+$AT$129)*COUNTIF($AV$129,"DF")+($AQ$132+$AR$132+$AS$132+$AT$132)*COUNTIF($AV$132,"DF")+($AQ$135+$AR$135+$AS$135+$AT$135)*COUNTIF($AV$135,"DF")+($AQ$138+$AR$138+$AS$138+$AT$138)*COUNTIF($AV$138,"DF")+($AQ$141+$AR$141+$AS$141+$AT$141)*COUNTIF($AV$141,"DF")+($AQ$144+$AR$144+$AS$144+$AT$144)*COUNTIF($AV$144,"DF")+($AQ$147+$AR$147+$AS$147+$AT$147)*COUNTIF($AV$147,"DF")+($AQ$150+$AR$150+$AS$150+$AT$150)*COUNTIF($AV$150,"DF")+($AQ$156+$AR$156+$AS$156+$AT$156)*COUNTIF($AV$156,"DF")+($AQ$153+$AR$153+$AS$153+$AT$153)*COUNTIF($AV$153,"DF")</f>
        <v>0</v>
      </c>
      <c r="CC551" s="98">
        <f>($AQ$129+$AR$129+$AS$129+$AT$129)*COUNTIF($AV$129,"DD")+($AQ$132+$AR$132+$AS$132+$AT$132)*COUNTIF($AV$132,"DD")+($AQ$135+$AR$135+$AS$135+$AT$135)*COUNTIF($AV$135,"DD")+($AQ$138+$AR$138+$AS$138+$AT$138)*COUNTIF($AV$138,"DD")+($AQ$141+$AR$141+$AS$141+$AT$141)*COUNTIF($AV$141,"DD")+($AQ$144+$AR$144+$AS$144+$AT$144)*COUNTIF($AV$144,"DD")+($AQ$147+$AR$147+$AS$147+$AT$147)*COUNTIF($AV$147,"DD")+($AQ$150+$AR$150+$AS$150+$AT$150)*COUNTIF($AV$150,"DD")+($AQ$156+$AR$156+$AS$156+$AT$156)*COUNTIF($AV$156,"DD")+($AQ$153+$AR$153+$AS$153+$AT$153)*COUNTIF($AV$153,"DD")</f>
        <v>0</v>
      </c>
      <c r="CD551" s="98">
        <f>($AQ$129+$AR$129+$AS$129+$AT$129)*COUNTIF($AV$129,"DS")+($AQ$132+$AR$132+$AS$132+$AT$132)*COUNTIF($AV$132,"DS")+($AQ$135+$AR$135+$AS$135+$AT$135)*COUNTIF($AV$135,"DS")+($AQ$138+$AR$138+$AS$138+$AT$138)*COUNTIF($AV$138,"DS")+($AQ$141+$AR$141+$AS$141+$AT$141)*COUNTIF($AV$141,"DS")+($AQ$144+$AR$144+$AS$144+$AT$144)*COUNTIF($AV$144,"DS")+($AQ$147+$AR$147+$AS$147+$AT$147)*COUNTIF($AV$147,"DS")+($AQ$150+$AR$150+$AS$150+$AT$150)*COUNTIF($AV$150,"DS")+($AQ$156+$AR$156+$AS$156+$AT$156)*COUNTIF($AV$156,"DS")+($AQ$153+$AR$153+$AS$153+$AT$153)*COUNTIF($AV$153,"DS")</f>
        <v>0</v>
      </c>
      <c r="CE551" s="98">
        <f>($AQ$129+$AR$129+$AS$129+$AT$129)*COUNTIF($AV$129,"DC")+($AQ$132+$AR$132+$AS$132+$AT$132)*COUNTIF($AV$132,"DC")+($AQ$135+$AR$135+$AS$135+$AT$135)*COUNTIF($AV$135,"DC")+($AQ$138+$AR$138+$AS$138+$AT$138)*COUNTIF($AV$138,"DC")+($AQ$141+$AR$141+$AS$141+$AT$141)*COUNTIF($AV$141,"DC")+($AQ$144+$AR$144+$AS$144+$AT$144)*COUNTIF($AV$144,"DC")+($AQ$147+$AR$147+$AS$147+$AT$147)*COUNTIF($AV$147,"DC")+($AQ$150+$AR$150+$AS$150+$AT$150)*COUNTIF($AV$150,"DC")+($AQ$156+$AR$156+$AS$156+$AT$156)*COUNTIF($AV$156,"DC")+($AQ$153+$AR$153+$AS$153+$AT$153)*COUNTIF($AV$153,"DC")</f>
        <v>0</v>
      </c>
      <c r="CF551" s="322">
        <f>($AQ$129+$AR$129+$AS$129+$AT$129)*COUNTIF($AV$129,"DU")+($AQ$132+$AR$132+$AS$132+$AT$132)*COUNTIF($AV$132,"DU")+($AQ$135+$AR$135+$AS$135+$AT$135)*COUNTIF($AV$135,"DU")+($AQ$138+$AR$138+$AS$138+$AT$138)*COUNTIF($AV$138,"DU")+($AQ$141+$AR$141+$AS$141+$AT$141)*COUNTIF($AV$141,"DU")+($AQ$144+$AR$144+$AS$144+$AT$144)*COUNTIF($AV$144,"DU")+($AQ$147+$AR$147+$AS$147+$AT$147)*COUNTIF($AV$147,"DU")+($AQ$150+$AR$150+$AS$150+$AT$150)*COUNTIF($AV$150,"DU")+($AQ$156+$AR$156+$AS$156+$AT$156)*COUNTIF($AV$156,"DU")+($AQ$153+$AR$153+$AS$153+$AT$153)*COUNTIF($AV$153,"DU")</f>
        <v>0</v>
      </c>
      <c r="CG551" s="5"/>
      <c r="CH551" s="5"/>
      <c r="CI551" s="5"/>
      <c r="CJ551" s="4"/>
      <c r="CK551" s="4"/>
      <c r="CL551" s="4"/>
      <c r="CM551" s="4"/>
      <c r="CN551" s="4"/>
      <c r="CO551" s="4"/>
      <c r="CP551" s="4"/>
      <c r="CQ551" s="4"/>
      <c r="CR551" s="4"/>
      <c r="CS551" s="5"/>
      <c r="CT551" s="5"/>
    </row>
    <row r="552" spans="1:98" ht="21" customHeight="1" x14ac:dyDescent="0.2">
      <c r="A552" s="6" t="s">
        <v>477</v>
      </c>
      <c r="C552" s="6" t="s">
        <v>478</v>
      </c>
      <c r="AZ552" s="4" t="s">
        <v>303</v>
      </c>
      <c r="BA552" s="4">
        <f>SUM(BA540:BA551)</f>
        <v>60</v>
      </c>
      <c r="BB552" s="4">
        <f t="shared" ref="BB552:BC552" si="2">SUM(BB540:BB551)</f>
        <v>0</v>
      </c>
      <c r="BC552" s="4">
        <f t="shared" si="2"/>
        <v>18</v>
      </c>
      <c r="BD552" s="4"/>
      <c r="BE552" s="4"/>
      <c r="BF552" s="4"/>
      <c r="BG552" s="4"/>
      <c r="BH552" s="4"/>
      <c r="BI552" s="5"/>
      <c r="BJ552" s="5"/>
      <c r="BK552" s="5"/>
      <c r="BL552" s="4">
        <f>SUM(BL540:BL551)</f>
        <v>380</v>
      </c>
      <c r="BM552" s="4">
        <f t="shared" ref="BM552:BN552" si="3">SUM(BM540:BM551)</f>
        <v>343</v>
      </c>
      <c r="BN552" s="4">
        <f t="shared" si="3"/>
        <v>37</v>
      </c>
      <c r="BO552" s="4">
        <f t="shared" ref="BO552" si="4">SUM(BO540:BO547)</f>
        <v>0</v>
      </c>
      <c r="BP552" s="4">
        <f>SUM(BP540:BP551)</f>
        <v>26</v>
      </c>
      <c r="BQ552" s="4">
        <f t="shared" ref="BQ552:BT552" si="5">SUM(BQ540:BQ551)</f>
        <v>30</v>
      </c>
      <c r="BR552" s="4">
        <f t="shared" si="5"/>
        <v>20</v>
      </c>
      <c r="BS552" s="4">
        <f t="shared" si="5"/>
        <v>11</v>
      </c>
      <c r="BT552" s="4">
        <f t="shared" si="5"/>
        <v>18</v>
      </c>
      <c r="BU552" s="4"/>
      <c r="BV552" s="4">
        <f t="shared" ref="BV552" si="6">SUM(BV540:BV551)</f>
        <v>4025</v>
      </c>
      <c r="BW552" s="4">
        <f t="shared" ref="BW552" si="7">SUM(BW540:BW551)</f>
        <v>0</v>
      </c>
      <c r="BX552" s="4">
        <f t="shared" ref="BX552" si="8">SUM(BX540:BX551)</f>
        <v>3521</v>
      </c>
      <c r="BY552" s="4">
        <f t="shared" ref="BY552" si="9">SUM(BY540:BY551)</f>
        <v>504</v>
      </c>
      <c r="BZ552" s="4">
        <f t="shared" ref="BZ552" si="10">SUM(BZ540:BZ551)</f>
        <v>931</v>
      </c>
      <c r="CA552" s="4">
        <f t="shared" ref="CA552" si="11">SUM(CA540:CA551)</f>
        <v>0</v>
      </c>
      <c r="CB552" s="4">
        <f t="shared" ref="CB552" si="12">SUM(CB540:CB551)</f>
        <v>672</v>
      </c>
      <c r="CC552" s="4">
        <f t="shared" ref="CC552" si="13">SUM(CC540:CC551)</f>
        <v>686</v>
      </c>
      <c r="CD552" s="4">
        <f t="shared" ref="CD552" si="14">SUM(CD540:CD551)</f>
        <v>2051</v>
      </c>
      <c r="CE552" s="4">
        <f t="shared" ref="CE552" si="15">SUM(CE540:CE551)</f>
        <v>308</v>
      </c>
      <c r="CF552" s="4">
        <f t="shared" ref="CF552" si="16">SUM(CF540:CF551)</f>
        <v>308</v>
      </c>
      <c r="CG552" s="5"/>
      <c r="CH552" s="5"/>
      <c r="CI552" s="5"/>
      <c r="CJ552" s="4"/>
      <c r="CK552" s="4"/>
      <c r="CL552" s="4"/>
      <c r="CM552" s="4"/>
      <c r="CN552" s="4"/>
      <c r="CO552" s="4"/>
      <c r="CP552" s="4"/>
      <c r="CQ552" s="4"/>
      <c r="CR552" s="4"/>
      <c r="CS552" s="5"/>
      <c r="CT552" s="5"/>
    </row>
    <row r="553" spans="1:98" ht="21" customHeight="1" x14ac:dyDescent="0.2">
      <c r="C553" s="369" t="s">
        <v>480</v>
      </c>
      <c r="AZ553" s="4"/>
      <c r="BA553" s="4"/>
      <c r="BB553" s="4"/>
      <c r="BC553" s="4"/>
      <c r="BD553" s="4"/>
      <c r="BE553" s="4"/>
      <c r="BF553" s="4"/>
      <c r="BG553" s="4"/>
      <c r="BH553" s="4"/>
      <c r="BI553" s="5"/>
      <c r="BJ553" s="5"/>
      <c r="BK553" s="5"/>
      <c r="BL553" s="4"/>
      <c r="BM553" s="4"/>
      <c r="BN553" s="4"/>
      <c r="BO553" s="4"/>
      <c r="BP553" s="4"/>
      <c r="BQ553" s="4"/>
      <c r="BR553" s="4"/>
      <c r="BS553" s="4"/>
      <c r="BT553" s="4"/>
      <c r="BU553" s="5"/>
      <c r="BV553" s="4"/>
      <c r="BW553" s="4"/>
      <c r="BX553" s="4"/>
      <c r="BY553" s="4"/>
      <c r="BZ553" s="4"/>
      <c r="CA553" s="4"/>
      <c r="CB553" s="4"/>
      <c r="CC553" s="4"/>
      <c r="CD553" s="4"/>
      <c r="CE553" s="4"/>
      <c r="CF553" s="4"/>
      <c r="CG553" s="5"/>
      <c r="CH553" s="5"/>
      <c r="CI553" s="5"/>
      <c r="CJ553" s="4"/>
      <c r="CK553" s="4"/>
      <c r="CL553" s="4"/>
      <c r="CM553" s="4"/>
      <c r="CN553" s="4"/>
      <c r="CO553" s="4"/>
      <c r="CP553" s="4"/>
      <c r="CQ553" s="4"/>
      <c r="CR553" s="4"/>
      <c r="CS553" s="5"/>
      <c r="CT553" s="5"/>
    </row>
    <row r="554" spans="1:98" ht="21" customHeight="1" x14ac:dyDescent="0.2">
      <c r="C554" s="369" t="s">
        <v>441</v>
      </c>
      <c r="AZ554" s="4" t="s">
        <v>304</v>
      </c>
      <c r="BA554" s="4"/>
      <c r="BB554" s="4"/>
      <c r="BC554" s="4"/>
      <c r="BD554" s="4"/>
      <c r="BE554" s="4"/>
      <c r="BF554" s="4"/>
      <c r="BG554" s="4"/>
      <c r="BH554" s="4"/>
      <c r="BI554" s="5"/>
      <c r="BJ554" s="5"/>
      <c r="BK554" s="5"/>
      <c r="BL554" s="4"/>
      <c r="BM554" s="4"/>
      <c r="BN554" s="4"/>
      <c r="BO554" s="4"/>
      <c r="BP554" s="4"/>
      <c r="BQ554" s="4"/>
      <c r="BR554" s="4"/>
      <c r="BS554" s="4"/>
      <c r="BT554" s="4"/>
      <c r="BU554" s="5"/>
      <c r="BV554" s="5"/>
      <c r="BW554" s="5"/>
      <c r="BX554" s="4"/>
      <c r="BY554" s="4"/>
      <c r="BZ554" s="4"/>
      <c r="CA554" s="4"/>
      <c r="CB554" s="4"/>
      <c r="CC554" s="4"/>
      <c r="CD554" s="4"/>
      <c r="CE554" s="4"/>
      <c r="CF554" s="4"/>
      <c r="CG554" s="5"/>
      <c r="CH554" s="5"/>
      <c r="CI554" s="5"/>
      <c r="CJ554" s="4"/>
      <c r="CK554" s="4"/>
      <c r="CL554" s="4"/>
      <c r="CM554" s="4"/>
      <c r="CN554" s="4"/>
      <c r="CO554" s="4"/>
      <c r="CP554" s="4"/>
      <c r="CQ554" s="4"/>
      <c r="CR554" s="4"/>
      <c r="CS554" s="5"/>
      <c r="CT554" s="5"/>
    </row>
    <row r="555" spans="1:98" ht="21" customHeight="1" x14ac:dyDescent="0.2">
      <c r="A555" s="6" t="s">
        <v>490</v>
      </c>
      <c r="C555" s="6" t="s">
        <v>491</v>
      </c>
      <c r="AY555" s="495" t="s">
        <v>280</v>
      </c>
      <c r="AZ555" s="495"/>
      <c r="BA555" s="98" t="s">
        <v>281</v>
      </c>
      <c r="BB555" s="98" t="s">
        <v>492</v>
      </c>
      <c r="BC555" s="98" t="s">
        <v>99</v>
      </c>
      <c r="BD555" s="98" t="s">
        <v>282</v>
      </c>
      <c r="BE555" s="4"/>
      <c r="BF555" s="4"/>
      <c r="BG555" s="4"/>
      <c r="BH555" s="4"/>
      <c r="BI555" s="5"/>
      <c r="BJ555" s="5"/>
      <c r="BK555" s="5"/>
      <c r="BL555" s="4"/>
      <c r="BM555" s="4"/>
      <c r="BN555" s="4"/>
      <c r="BO555" s="4"/>
      <c r="BP555" s="4"/>
      <c r="BQ555" s="4"/>
      <c r="BR555" s="4"/>
      <c r="BS555" s="4"/>
      <c r="BT555" s="4"/>
      <c r="BU555" s="5"/>
      <c r="BV555" s="5"/>
      <c r="BW555" s="5"/>
      <c r="BX555" s="4"/>
      <c r="BY555" s="4"/>
      <c r="BZ555" s="4"/>
      <c r="CA555" s="4"/>
      <c r="CB555" s="4"/>
      <c r="CC555" s="4"/>
      <c r="CD555" s="4"/>
      <c r="CE555" s="4"/>
      <c r="CF555" s="4"/>
      <c r="CG555" s="5"/>
      <c r="CH555" s="5"/>
      <c r="CI555" s="5"/>
      <c r="CJ555" s="4"/>
      <c r="CK555" s="4"/>
      <c r="CL555" s="4"/>
      <c r="CM555" s="4"/>
      <c r="CN555" s="4"/>
      <c r="CO555" s="4"/>
      <c r="CP555" s="4"/>
      <c r="CQ555" s="4"/>
      <c r="CR555" s="4"/>
      <c r="CS555" s="5"/>
      <c r="CT555" s="5"/>
    </row>
    <row r="556" spans="1:98" ht="21" customHeight="1" x14ac:dyDescent="0.2">
      <c r="AY556" s="99">
        <v>1</v>
      </c>
      <c r="AZ556" s="98">
        <v>1</v>
      </c>
      <c r="BA556" s="98">
        <f>COUNTIF($F$445,"E")+COUNTIF($F$448,"E")+COUNTIF($F$451,"E")+COUNTIF($F$454,"E")+COUNTIF($F$457,"E")+COUNTIF($F$445,"P-E")+COUNTIF($F$448,"P-E")+COUNTIF($F$451,"P-E")+COUNTIF($F$454,"P-E")+COUNTIF($F$457,"P-E")</f>
        <v>1</v>
      </c>
      <c r="BB556" s="98">
        <f>COUNTIF($F$445,"V")+COUNTIF($F$448,"V")+COUNTIF($F$451,"V")+COUNTIF($F$454,"V")+COUNTIF($F$457,"V")</f>
        <v>0</v>
      </c>
      <c r="BC556" s="98">
        <f>COUNTIF($F$445,"C")+COUNTIF($F$448,"C")+COUNTIF($F$451,"C")+COUNTIF($F$454,"C")+COUNTIF($F$457,"C")</f>
        <v>1</v>
      </c>
      <c r="BD556" s="98" t="str">
        <f t="shared" ref="BD556:BD567" si="17">CONCATENATE(BA556,"E,",BB556,"V,",BC556,"C")</f>
        <v>1E,0V,1C</v>
      </c>
      <c r="BE556" s="4"/>
      <c r="BF556" s="4"/>
      <c r="BG556" s="4"/>
      <c r="BH556" s="4"/>
      <c r="BI556" s="5"/>
      <c r="BJ556" s="5"/>
      <c r="BK556" s="5"/>
      <c r="BL556" s="4"/>
      <c r="BM556" s="4"/>
      <c r="BN556" s="4"/>
      <c r="BO556" s="4"/>
      <c r="BP556" s="4"/>
      <c r="BQ556" s="4"/>
      <c r="BR556" s="4"/>
      <c r="BS556" s="4"/>
      <c r="BT556" s="4"/>
      <c r="BU556" s="5"/>
      <c r="BV556" s="5"/>
      <c r="BW556" s="5"/>
      <c r="BX556" s="4"/>
      <c r="BY556" s="4"/>
      <c r="BZ556" s="4"/>
      <c r="CA556" s="4"/>
      <c r="CB556" s="4"/>
      <c r="CC556" s="4"/>
      <c r="CD556" s="4"/>
      <c r="CE556" s="4"/>
      <c r="CF556" s="4"/>
      <c r="CG556" s="5"/>
      <c r="CH556" s="5"/>
      <c r="CI556" s="5"/>
      <c r="CJ556" s="4"/>
      <c r="CK556" s="4"/>
      <c r="CL556" s="4"/>
      <c r="CM556" s="4"/>
      <c r="CN556" s="4"/>
      <c r="CO556" s="4"/>
      <c r="CP556" s="4"/>
      <c r="CQ556" s="4"/>
      <c r="CR556" s="4"/>
      <c r="CS556" s="5"/>
      <c r="CT556" s="5"/>
    </row>
    <row r="557" spans="1:98" ht="21" customHeight="1" x14ac:dyDescent="0.2">
      <c r="AY557" s="99">
        <v>1</v>
      </c>
      <c r="AZ557" s="98">
        <v>2</v>
      </c>
      <c r="BA557" s="98">
        <f>COUNTIF($R$445,"E")+COUNTIF($R$448,"E")+COUNTIF($R$451,"E")+COUNTIF($R$454,"E")+COUNTIF($R$457,"E")+COUNTIF($R$445,"P-E")+COUNTIF($R$448,"P-E")+COUNTIF($R$451,"P-E")+COUNTIF($R$454,"P-E")+COUNTIF($R$457,"P-E")</f>
        <v>2</v>
      </c>
      <c r="BB557" s="98">
        <f>COUNTIF($R$445,"V")+COUNTIF($R$448,"V")+COUNTIF($R$451,"V")+COUNTIF($R$454,"V")+COUNTIF($R$457,"V")</f>
        <v>0</v>
      </c>
      <c r="BC557" s="98">
        <f>COUNTIF($R$445,"C")+COUNTIF($R$448,"C")+COUNTIF($R$451,"C")+COUNTIF($R$454,"C")+COUNTIF($R$457,"C")</f>
        <v>2</v>
      </c>
      <c r="BD557" s="98" t="str">
        <f t="shared" si="17"/>
        <v>2E,0V,2C</v>
      </c>
      <c r="BE557" s="4"/>
      <c r="BF557" s="4"/>
      <c r="BG557" s="4"/>
      <c r="BH557" s="4"/>
      <c r="BI557" s="5"/>
      <c r="BJ557" s="5"/>
      <c r="BK557" s="5"/>
      <c r="BL557" s="4"/>
      <c r="BM557" s="4"/>
      <c r="BN557" s="4"/>
      <c r="BO557" s="4"/>
      <c r="BP557" s="4"/>
      <c r="BQ557" s="4"/>
      <c r="BR557" s="4"/>
      <c r="BS557" s="4"/>
      <c r="BT557" s="4"/>
      <c r="BU557" s="5"/>
      <c r="BV557" s="5"/>
      <c r="BW557" s="5"/>
      <c r="BX557" s="4"/>
      <c r="BY557" s="4"/>
      <c r="BZ557" s="4"/>
      <c r="CA557" s="4"/>
      <c r="CB557" s="4"/>
      <c r="CC557" s="4"/>
      <c r="CD557" s="4"/>
      <c r="CE557" s="4"/>
      <c r="CF557" s="4"/>
      <c r="CG557" s="5"/>
      <c r="CH557" s="5"/>
      <c r="CI557" s="5"/>
      <c r="CJ557" s="4"/>
      <c r="CK557" s="4"/>
      <c r="CL557" s="4"/>
      <c r="CM557" s="4"/>
      <c r="CN557" s="4"/>
      <c r="CO557" s="4"/>
      <c r="CP557" s="4"/>
      <c r="CQ557" s="4"/>
      <c r="CR557" s="4"/>
      <c r="CS557" s="5"/>
      <c r="CT557" s="5"/>
    </row>
    <row r="558" spans="1:98" ht="21" customHeight="1" x14ac:dyDescent="0.2">
      <c r="AY558" s="99">
        <v>2</v>
      </c>
      <c r="AZ558" s="98">
        <v>3</v>
      </c>
      <c r="BA558" s="98">
        <f>COUNTIF($AD$445,"E")+COUNTIF($AD$448,"E")+COUNTIF($AD$451,"E")+COUNTIF($AD$454,"E")+COUNTIF($AD$457,"E")+COUNTIF($AD$445,"P-E")+COUNTIF($AD$448,"P-E")+COUNTIF($AD$451,"P-E")+COUNTIF($AD$454,"P-E")+COUNTIF($AD$457,"P-E")</f>
        <v>2</v>
      </c>
      <c r="BB558" s="98">
        <f>COUNTIF($AD$445,"V")+COUNTIF($AD$448,"V")+COUNTIF($AD$451,"V")+COUNTIF($AD$454,"V")+COUNTIF($AD$457,"V")</f>
        <v>0</v>
      </c>
      <c r="BC558" s="98">
        <f>COUNTIF($AD$445,"C")+COUNTIF($AD$448,"C")+COUNTIF($AD$451,"C")+COUNTIF($AD$454,"C")+COUNTIF($AD$457,"C")</f>
        <v>1</v>
      </c>
      <c r="BD558" s="98" t="str">
        <f t="shared" si="17"/>
        <v>2E,0V,1C</v>
      </c>
      <c r="BE558" s="4"/>
      <c r="BF558" s="4"/>
      <c r="BG558" s="4"/>
      <c r="BH558" s="4"/>
      <c r="BI558" s="5"/>
      <c r="BJ558" s="5"/>
      <c r="BK558" s="5"/>
      <c r="BL558" s="4"/>
      <c r="BM558" s="4"/>
      <c r="BN558" s="4"/>
      <c r="BO558" s="4"/>
      <c r="BP558" s="4"/>
      <c r="BQ558" s="4"/>
      <c r="BR558" s="4"/>
      <c r="BS558" s="4"/>
      <c r="BT558" s="4"/>
      <c r="BU558" s="5"/>
      <c r="BV558" s="5"/>
      <c r="BW558" s="5"/>
      <c r="BX558" s="4"/>
      <c r="BY558" s="4"/>
      <c r="BZ558" s="4"/>
      <c r="CA558" s="4"/>
      <c r="CB558" s="4"/>
      <c r="CC558" s="4"/>
      <c r="CD558" s="4"/>
      <c r="CE558" s="4"/>
      <c r="CF558" s="4"/>
      <c r="CG558" s="5"/>
      <c r="CH558" s="5"/>
      <c r="CI558" s="5"/>
      <c r="CJ558" s="4"/>
      <c r="CK558" s="4"/>
      <c r="CL558" s="4"/>
      <c r="CM558" s="4"/>
      <c r="CN558" s="4"/>
      <c r="CO558" s="4"/>
      <c r="CP558" s="4"/>
      <c r="CQ558" s="4"/>
      <c r="CR558" s="4"/>
      <c r="CS558" s="5"/>
      <c r="CT558" s="5"/>
    </row>
    <row r="559" spans="1:98" ht="21" customHeight="1" x14ac:dyDescent="0.2">
      <c r="AY559" s="99">
        <v>2</v>
      </c>
      <c r="AZ559" s="98">
        <v>4</v>
      </c>
      <c r="BA559" s="98">
        <f>COUNTIF($AP$445,"E")+COUNTIF($AP$448,"E")+COUNTIF($AP$451,"E")+COUNTIF($AP$454,"E")+COUNTIF($AP$457,"E")+COUNTIF($AP$445,"P-E")+COUNTIF($AP$448,"P-E")+COUNTIF($AP$451,"P-E")+COUNTIF($AP$454,"P-E")+COUNTIF($AP$457,"P-E")</f>
        <v>3</v>
      </c>
      <c r="BB559" s="98">
        <f>COUNTIF($AP$445,"V")+COUNTIF($AP$448,"V")+COUNTIF($AP$451,"V")+COUNTIF($AP$454,"V")+COUNTIF($AP$457,"V")</f>
        <v>0</v>
      </c>
      <c r="BC559" s="98">
        <f>COUNTIF($AP$445,"C")+COUNTIF($AP$448,"C")+COUNTIF($AP$451,"C")+COUNTIF($AP$454,"C")+COUNTIF($AP$457,"C")</f>
        <v>1</v>
      </c>
      <c r="BD559" s="98" t="str">
        <f t="shared" si="17"/>
        <v>3E,0V,1C</v>
      </c>
      <c r="BE559" s="4"/>
      <c r="BF559" s="4"/>
      <c r="BG559" s="4"/>
      <c r="BH559" s="4"/>
      <c r="BI559" s="5"/>
      <c r="BJ559" s="5"/>
      <c r="BK559" s="5"/>
      <c r="BL559" s="4"/>
      <c r="BM559" s="4"/>
      <c r="BN559" s="4"/>
      <c r="BO559" s="4"/>
      <c r="BP559" s="4"/>
      <c r="BQ559" s="4"/>
      <c r="BR559" s="4"/>
      <c r="BS559" s="4"/>
      <c r="BT559" s="4"/>
      <c r="BU559" s="5"/>
      <c r="BV559" s="5"/>
      <c r="BW559" s="5"/>
      <c r="BX559" s="4"/>
      <c r="BY559" s="4"/>
      <c r="BZ559" s="4"/>
      <c r="CA559" s="4"/>
      <c r="CB559" s="4"/>
      <c r="CC559" s="4"/>
      <c r="CD559" s="4"/>
      <c r="CE559" s="4"/>
      <c r="CF559" s="4"/>
      <c r="CG559" s="5"/>
      <c r="CH559" s="5"/>
      <c r="CI559" s="5"/>
      <c r="CJ559" s="4"/>
      <c r="CK559" s="4"/>
      <c r="CL559" s="4"/>
      <c r="CM559" s="4"/>
      <c r="CN559" s="4"/>
      <c r="CO559" s="4"/>
      <c r="CP559" s="4"/>
      <c r="CQ559" s="4"/>
      <c r="CR559" s="4"/>
      <c r="CS559" s="5"/>
      <c r="CT559" s="5"/>
    </row>
    <row r="560" spans="1:98" ht="21" customHeight="1" x14ac:dyDescent="0.2">
      <c r="AY560" s="99">
        <v>3</v>
      </c>
      <c r="AZ560" s="98">
        <v>5</v>
      </c>
      <c r="BA560" s="98">
        <f>COUNTIF($F$471,"E")+COUNTIF($F$474,"E")+COUNTIF($F$477,"E")+COUNTIF($F$480,"E")+COUNTIF($F$483,"E")+COUNTIF($F$471,"P-E")+COUNTIF($F$474,"P-E")+COUNTIF($F$477,"P-E")+COUNTIF($F$480,"P-E")+COUNTIF($F$483,"P-E")</f>
        <v>1</v>
      </c>
      <c r="BB560" s="98">
        <f>COUNTIF($F$471,"V")+COUNTIF($F$474,"V")+COUNTIF($F$477,"V")+COUNTIF($F$480,"V")+COUNTIF($F$483,"V")</f>
        <v>0</v>
      </c>
      <c r="BC560" s="98">
        <f>COUNTIF($F$471,"C")+COUNTIF($F$474,"C")+COUNTIF($F$477,"C")+COUNTIF($F$480,"C")+COUNTIF($F$483,"C")</f>
        <v>4</v>
      </c>
      <c r="BD560" s="98" t="str">
        <f t="shared" si="17"/>
        <v>1E,0V,4C</v>
      </c>
      <c r="BE560" s="4"/>
      <c r="BF560" s="4"/>
      <c r="BG560" s="4"/>
      <c r="BH560" s="4"/>
      <c r="BI560" s="5"/>
      <c r="BJ560" s="5"/>
      <c r="BK560" s="5"/>
      <c r="BL560" s="4"/>
      <c r="BM560" s="4"/>
      <c r="BN560" s="4"/>
      <c r="BO560" s="4"/>
      <c r="BP560" s="4"/>
      <c r="BQ560" s="4"/>
      <c r="BR560" s="4"/>
      <c r="BS560" s="4"/>
      <c r="BT560" s="4"/>
      <c r="BU560" s="5"/>
      <c r="BV560" s="5"/>
      <c r="BW560" s="5"/>
      <c r="BX560" s="4"/>
      <c r="BY560" s="4"/>
      <c r="BZ560" s="4"/>
      <c r="CA560" s="4"/>
      <c r="CB560" s="4"/>
      <c r="CC560" s="4"/>
      <c r="CD560" s="4"/>
      <c r="CE560" s="4"/>
      <c r="CF560" s="4"/>
      <c r="CG560" s="5"/>
      <c r="CH560" s="5"/>
      <c r="CI560" s="5"/>
      <c r="CJ560" s="4"/>
      <c r="CK560" s="4"/>
      <c r="CL560" s="4"/>
      <c r="CM560" s="4"/>
      <c r="CN560" s="4"/>
      <c r="CO560" s="4"/>
      <c r="CP560" s="4"/>
      <c r="CQ560" s="4"/>
      <c r="CR560" s="4"/>
      <c r="CS560" s="5"/>
      <c r="CT560" s="5"/>
    </row>
    <row r="561" spans="50:98" ht="21" customHeight="1" x14ac:dyDescent="0.2">
      <c r="AY561" s="99">
        <v>3</v>
      </c>
      <c r="AZ561" s="98">
        <v>6</v>
      </c>
      <c r="BA561" s="98">
        <f>COUNTIF($R$471,"E")+COUNTIF($R$474,"E")+COUNTIF($R$477,"E")+COUNTIF($R$480,"E")+COUNTIF($R$483,"E")+COUNTIF($R$471,"P-E")+COUNTIF($R$474,"P-E")+COUNTIF($R$477,"P-E")+COUNTIF($R$480,"P-E")+COUNTIF($R$483,"P-E")</f>
        <v>2</v>
      </c>
      <c r="BB561" s="98">
        <f>COUNTIF($R$471,"V")+COUNTIF($R$474,"V")+COUNTIF($R$477,"V")+COUNTIF($R$480,"V")+COUNTIF($R$483,"V")</f>
        <v>0</v>
      </c>
      <c r="BC561" s="98">
        <f>COUNTIF($R$471,"C")+COUNTIF($R$474,"C")+COUNTIF($R$477,"C")+COUNTIF($R$480,"C")+COUNTIF($R$483,"C")</f>
        <v>2</v>
      </c>
      <c r="BD561" s="98" t="str">
        <f t="shared" si="17"/>
        <v>2E,0V,2C</v>
      </c>
      <c r="BE561" s="4"/>
      <c r="BF561" s="4"/>
      <c r="BG561" s="4"/>
      <c r="BH561" s="4"/>
      <c r="BI561" s="5"/>
      <c r="BJ561" s="5"/>
      <c r="BK561" s="5"/>
      <c r="BL561" s="4"/>
      <c r="BM561" s="4"/>
      <c r="BN561" s="4"/>
      <c r="BO561" s="4"/>
      <c r="BP561" s="4"/>
      <c r="BQ561" s="4"/>
      <c r="BR561" s="4"/>
      <c r="BS561" s="4"/>
      <c r="BT561" s="4"/>
      <c r="BU561" s="5"/>
      <c r="BV561" s="5"/>
      <c r="BW561" s="5"/>
      <c r="BX561" s="4"/>
      <c r="BY561" s="4"/>
      <c r="BZ561" s="4"/>
      <c r="CA561" s="4"/>
      <c r="CB561" s="4"/>
      <c r="CC561" s="4"/>
      <c r="CD561" s="4"/>
      <c r="CE561" s="4"/>
      <c r="CF561" s="4"/>
      <c r="CG561" s="5"/>
      <c r="CH561" s="5"/>
      <c r="CI561" s="5"/>
      <c r="CJ561" s="4"/>
      <c r="CK561" s="4"/>
      <c r="CL561" s="4"/>
      <c r="CM561" s="4"/>
      <c r="CN561" s="4"/>
      <c r="CO561" s="4"/>
      <c r="CP561" s="4"/>
      <c r="CQ561" s="4"/>
      <c r="CR561" s="4"/>
      <c r="CS561" s="5"/>
      <c r="CT561" s="5"/>
    </row>
    <row r="562" spans="50:98" ht="21" customHeight="1" x14ac:dyDescent="0.2">
      <c r="AY562" s="99">
        <v>4</v>
      </c>
      <c r="AZ562" s="98">
        <v>7</v>
      </c>
      <c r="BA562" s="98">
        <f>COUNTIF($AD$471,"E")+COUNTIF($AD$474,"E")+COUNTIF($AD$477,"E")+COUNTIF($AD$480,"E")+COUNTIF($AD$483,"E")+COUNTIF($AD$471,"P-E")+COUNTIF($AD$474,"P-E")+COUNTIF($AD$477,"P-E")+COUNTIF($AD$480,"P-E")+COUNTIF($AD$483,"P-E")</f>
        <v>1</v>
      </c>
      <c r="BB562" s="98">
        <f>COUNTIF($AD$471,"V")+COUNTIF($AD$474,"V")+COUNTIF($AD$477,"V")+COUNTIF($AD$480,"V")+COUNTIF($AD$483,"V")</f>
        <v>0</v>
      </c>
      <c r="BC562" s="98">
        <f>COUNTIF($AD$471,"C")+COUNTIF($AD$474,"C")+COUNTIF($AD$477,"C")+COUNTIF($AD$480,"C")+COUNTIF($AD$483,"C")</f>
        <v>0</v>
      </c>
      <c r="BD562" s="98" t="str">
        <f t="shared" si="17"/>
        <v>1E,0V,0C</v>
      </c>
      <c r="BE562" s="4"/>
      <c r="BF562" s="4"/>
      <c r="BG562" s="4"/>
      <c r="BH562" s="4"/>
      <c r="BI562" s="5"/>
      <c r="BJ562" s="5"/>
      <c r="BK562" s="5"/>
      <c r="BL562" s="4"/>
      <c r="BM562" s="4"/>
      <c r="BN562" s="4"/>
      <c r="BO562" s="4"/>
      <c r="BP562" s="4"/>
      <c r="BQ562" s="4"/>
      <c r="BR562" s="4"/>
      <c r="BS562" s="4"/>
      <c r="BT562" s="4"/>
      <c r="BU562" s="5"/>
      <c r="BV562" s="5"/>
      <c r="BW562" s="5"/>
      <c r="BX562" s="4"/>
      <c r="BY562" s="4"/>
      <c r="BZ562" s="4"/>
      <c r="CA562" s="4"/>
      <c r="CB562" s="4"/>
      <c r="CC562" s="4"/>
      <c r="CD562" s="4"/>
      <c r="CE562" s="4"/>
      <c r="CF562" s="4"/>
      <c r="CG562" s="5"/>
      <c r="CH562" s="5"/>
      <c r="CI562" s="5"/>
      <c r="CJ562" s="4"/>
      <c r="CK562" s="4"/>
      <c r="CL562" s="4"/>
      <c r="CM562" s="4"/>
      <c r="CN562" s="4"/>
      <c r="CO562" s="4"/>
      <c r="CP562" s="4"/>
      <c r="CQ562" s="4"/>
      <c r="CR562" s="4"/>
      <c r="CS562" s="5"/>
      <c r="CT562" s="5"/>
    </row>
    <row r="563" spans="50:98" ht="21" customHeight="1" x14ac:dyDescent="0.2">
      <c r="AY563" s="99">
        <v>4</v>
      </c>
      <c r="AZ563" s="98">
        <v>8</v>
      </c>
      <c r="BA563" s="98">
        <f>COUNTIF($AP$471,"E")+COUNTIF($AP$474,"E")+COUNTIF($AP$477,"E")+COUNTIF($AP$480,"E")+COUNTIF($AP$483,"E")+COUNTIF($AP$471,"P-E")+COUNTIF($AP$474,"P-E")+COUNTIF($AP$477,"P-E")+COUNTIF($AP$480,"P-E")+COUNTIF($AP$483,"P-E")</f>
        <v>1</v>
      </c>
      <c r="BB563" s="98">
        <f>COUNTIF($AP$471,"V")+COUNTIF($AP$474,"V")+COUNTIF($AP$477,"V")+COUNTIF($AP$480,"V")+COUNTIF($AP$483,"V")</f>
        <v>0</v>
      </c>
      <c r="BC563" s="98">
        <f>COUNTIF($AP$471,"C")+COUNTIF($AP$474,"C")+COUNTIF($AP$477,"C")+COUNTIF($AP$480,"C")+COUNTIF($AP$483,"C")</f>
        <v>2</v>
      </c>
      <c r="BD563" s="98" t="str">
        <f t="shared" si="17"/>
        <v>1E,0V,2C</v>
      </c>
      <c r="BE563" s="4"/>
      <c r="BF563" s="4"/>
      <c r="BG563" s="4"/>
      <c r="BH563" s="4"/>
      <c r="BI563" s="5"/>
      <c r="BJ563" s="5"/>
      <c r="BK563" s="5"/>
      <c r="BL563" s="4"/>
      <c r="BM563" s="4"/>
      <c r="BN563" s="4"/>
      <c r="BO563" s="4"/>
      <c r="BP563" s="4"/>
      <c r="BQ563" s="4"/>
      <c r="BR563" s="4"/>
      <c r="BS563" s="4"/>
      <c r="BT563" s="4"/>
      <c r="BU563" s="5"/>
      <c r="BV563" s="5"/>
      <c r="BW563" s="5"/>
      <c r="BX563" s="4"/>
      <c r="BY563" s="4"/>
      <c r="BZ563" s="4"/>
      <c r="CA563" s="4"/>
      <c r="CB563" s="4"/>
      <c r="CC563" s="4"/>
      <c r="CD563" s="4"/>
      <c r="CE563" s="4"/>
      <c r="CF563" s="4"/>
      <c r="CG563" s="5"/>
      <c r="CH563" s="5"/>
      <c r="CI563" s="5"/>
      <c r="CJ563" s="4"/>
      <c r="CK563" s="4"/>
      <c r="CL563" s="4"/>
      <c r="CM563" s="4"/>
      <c r="CN563" s="4"/>
      <c r="CO563" s="4"/>
      <c r="CP563" s="4"/>
      <c r="CQ563" s="4"/>
      <c r="CR563" s="4"/>
      <c r="CS563" s="5"/>
      <c r="CT563" s="5"/>
    </row>
    <row r="564" spans="50:98" ht="21" customHeight="1" x14ac:dyDescent="0.2">
      <c r="AY564" s="99">
        <v>4</v>
      </c>
      <c r="AZ564" s="98">
        <v>9</v>
      </c>
      <c r="BA564" s="98">
        <f>COUNTIF($F$505,"E")+COUNTIF($F$508,"E")+COUNTIF($F$511,"E")+COUNTIF($F$514,"E")+COUNTIF($F$517,"E")+COUNTIF($F$520,"E")+COUNTIF($F$505,"P-E")+COUNTIF($F$508,"P-E")+COUNTIF($F$511,"P-E")+COUNTIF($F$514,"P-E")+COUNTIF($F$517,"P-E")+COUNTIF($F$520,"P-E")</f>
        <v>1</v>
      </c>
      <c r="BB564" s="98">
        <f>COUNTIF($F$505,"V")+COUNTIF($F$508,"V")+COUNTIF($F$511,"V")+COUNTIF($F$514,"V")+COUNTIF($F$517,"V")+COUNTIF($F$520,"V")</f>
        <v>0</v>
      </c>
      <c r="BC564" s="98">
        <f>COUNTIF($F$505,"C")+COUNTIF($F$508,"C")+COUNTIF($F$511,"C")+COUNTIF($F$514,"C")+COUNTIF($F$517,"C")+COUNTIF($F$520,"C")</f>
        <v>0</v>
      </c>
      <c r="BD564" s="98" t="str">
        <f t="shared" si="17"/>
        <v>1E,0V,0C</v>
      </c>
      <c r="BE564" s="4"/>
      <c r="BF564" s="4"/>
      <c r="BG564" s="4"/>
      <c r="BH564" s="4"/>
      <c r="BI564" s="5"/>
      <c r="BJ564" s="5"/>
      <c r="BK564" s="5"/>
      <c r="BL564" s="4"/>
      <c r="BM564" s="4"/>
      <c r="BN564" s="4"/>
      <c r="BO564" s="4"/>
      <c r="BP564" s="4"/>
      <c r="BQ564" s="4"/>
      <c r="BR564" s="4"/>
      <c r="BS564" s="4"/>
      <c r="BT564" s="4"/>
      <c r="BU564" s="5"/>
      <c r="BV564" s="5"/>
      <c r="BW564" s="5"/>
      <c r="BX564" s="4"/>
      <c r="BY564" s="4"/>
      <c r="BZ564" s="4"/>
      <c r="CA564" s="4"/>
      <c r="CB564" s="4"/>
      <c r="CC564" s="4"/>
      <c r="CD564" s="4"/>
      <c r="CE564" s="4"/>
      <c r="CF564" s="4"/>
      <c r="CG564" s="5"/>
      <c r="CH564" s="5"/>
      <c r="CI564" s="5"/>
      <c r="CJ564" s="4"/>
      <c r="CK564" s="4"/>
      <c r="CL564" s="4"/>
      <c r="CM564" s="4"/>
      <c r="CN564" s="4"/>
      <c r="CO564" s="4"/>
      <c r="CP564" s="4"/>
      <c r="CQ564" s="4"/>
      <c r="CR564" s="4"/>
      <c r="CS564" s="5"/>
      <c r="CT564" s="5"/>
    </row>
    <row r="565" spans="50:98" ht="21" customHeight="1" x14ac:dyDescent="0.2">
      <c r="AY565" s="99">
        <v>4</v>
      </c>
      <c r="AZ565" s="98">
        <v>10</v>
      </c>
      <c r="BA565" s="98">
        <f>COUNTIF($R$505,"E")+COUNTIF($R$508,"E")+COUNTIF($R$511,"E")+COUNTIF($R$514,"E")+COUNTIF($R$517,"E")+COUNTIF($R$520,"E")+COUNTIF($R$505,"P-E")+COUNTIF($R$508,"P-E")+COUNTIF($R$511,"P-E")+COUNTIF($R$514,"P-E")+COUNTIF($R$517,"P-E")+COUNTIF($R$520,"P-E")</f>
        <v>1</v>
      </c>
      <c r="BB565" s="98">
        <f>COUNTIF($R$505,"V")+COUNTIF($R$508,"V")+COUNTIF($R$511,"V")+COUNTIF($R$514,"V")+COUNTIF($R$517,"V")+COUNTIF($R$520,"V")</f>
        <v>0</v>
      </c>
      <c r="BC565" s="98">
        <f>COUNTIF($R$505,"C")+COUNTIF($R$508,"C")+COUNTIF($R$511,"C")+COUNTIF($R$514,"C")+COUNTIF($R$517,"C")+COUNTIF($R$520,"C")</f>
        <v>2</v>
      </c>
      <c r="BD565" s="98" t="str">
        <f t="shared" si="17"/>
        <v>1E,0V,2C</v>
      </c>
      <c r="BE565" s="4"/>
      <c r="BF565" s="4"/>
      <c r="BG565" s="4"/>
      <c r="BH565" s="4"/>
      <c r="BI565" s="5"/>
      <c r="BJ565" s="5"/>
      <c r="BK565" s="5"/>
      <c r="BL565" s="4"/>
      <c r="BM565" s="4"/>
      <c r="BN565" s="4"/>
      <c r="BO565" s="4"/>
      <c r="BP565" s="4"/>
      <c r="BQ565" s="4"/>
      <c r="BR565" s="4"/>
      <c r="BS565" s="4"/>
      <c r="BT565" s="4"/>
      <c r="BU565" s="5"/>
      <c r="BV565" s="5"/>
      <c r="BW565" s="5"/>
      <c r="BX565" s="4"/>
      <c r="BY565" s="4"/>
      <c r="BZ565" s="4"/>
      <c r="CA565" s="4"/>
      <c r="CB565" s="4"/>
      <c r="CC565" s="4"/>
      <c r="CD565" s="4"/>
      <c r="CE565" s="4"/>
      <c r="CF565" s="4"/>
      <c r="CG565" s="5"/>
      <c r="CH565" s="5"/>
      <c r="CI565" s="5"/>
      <c r="CJ565" s="4"/>
      <c r="CK565" s="4"/>
      <c r="CL565" s="4"/>
      <c r="CM565" s="4"/>
      <c r="CN565" s="4"/>
      <c r="CO565" s="4"/>
      <c r="CP565" s="4"/>
      <c r="CQ565" s="4"/>
      <c r="CR565" s="4"/>
      <c r="CS565" s="5"/>
      <c r="CT565" s="5"/>
    </row>
    <row r="566" spans="50:98" ht="21" customHeight="1" x14ac:dyDescent="0.2">
      <c r="AY566" s="99">
        <v>4</v>
      </c>
      <c r="AZ566" s="98">
        <v>11</v>
      </c>
      <c r="BA566" s="98">
        <f>COUNTIF($AD$505,"E")+COUNTIF($AD$508,"E")+COUNTIF($AD$511,"E")+COUNTIF($AD$514,"E")+COUNTIF($AD$517,"E")+COUNTIF($AD$520,"E")+COUNTIF($AD$505,"P-E")+COUNTIF($AD$508,"P-E")+COUNTIF($AD$511,"P-E")+COUNTIF($AD$514,"P-E")+COUNTIF($AD$517,"P-E")+COUNTIF($AD$520,"P-E")</f>
        <v>0</v>
      </c>
      <c r="BB566" s="98">
        <f>COUNTIF($AD$505,"V")+COUNTIF($AD$508,"V")+COUNTIF($AD$511,"V")+COUNTIF($AD$514,"V")+COUNTIF($AD$517,"V")+COUNTIF($AD$520,"V")</f>
        <v>0</v>
      </c>
      <c r="BC566" s="98">
        <f>COUNTIF($AD$505,"C")+COUNTIF($AD$508,"C")+COUNTIF($AD$511,"C")+COUNTIF($AD$514,"C")+COUNTIF($AD$517,"C")+COUNTIF($AD$520,"C")</f>
        <v>0</v>
      </c>
      <c r="BD566" s="98" t="str">
        <f t="shared" si="17"/>
        <v>0E,0V,0C</v>
      </c>
      <c r="BE566" s="4"/>
      <c r="BF566" s="4"/>
      <c r="BG566" s="4"/>
      <c r="BH566" s="4"/>
      <c r="BI566" s="5"/>
      <c r="BJ566" s="5"/>
      <c r="BK566" s="5"/>
      <c r="BL566" s="4"/>
      <c r="BM566" s="4"/>
      <c r="BN566" s="4"/>
      <c r="BO566" s="4"/>
      <c r="BP566" s="4"/>
      <c r="BQ566" s="4"/>
      <c r="BR566" s="4"/>
      <c r="BS566" s="4"/>
      <c r="BT566" s="4"/>
      <c r="BU566" s="5"/>
      <c r="BV566" s="5"/>
      <c r="BW566" s="5"/>
      <c r="BX566" s="4"/>
      <c r="BY566" s="4"/>
      <c r="BZ566" s="4"/>
      <c r="CA566" s="4"/>
      <c r="CB566" s="4"/>
      <c r="CC566" s="4"/>
      <c r="CD566" s="4"/>
      <c r="CE566" s="4"/>
      <c r="CF566" s="4"/>
      <c r="CG566" s="5"/>
      <c r="CH566" s="5"/>
      <c r="CI566" s="5"/>
      <c r="CJ566" s="4"/>
      <c r="CK566" s="4"/>
      <c r="CL566" s="4"/>
      <c r="CM566" s="4"/>
      <c r="CN566" s="4"/>
      <c r="CO566" s="4"/>
      <c r="CP566" s="4"/>
      <c r="CQ566" s="4"/>
      <c r="CR566" s="4"/>
      <c r="CS566" s="5"/>
      <c r="CT566" s="5"/>
    </row>
    <row r="567" spans="50:98" ht="21" customHeight="1" x14ac:dyDescent="0.2">
      <c r="AY567" s="99">
        <v>4</v>
      </c>
      <c r="AZ567" s="98">
        <v>12</v>
      </c>
      <c r="BA567" s="98">
        <f>COUNTIF($AP$505,"E")+COUNTIF($AP$508,"E")+COUNTIF($AP$511,"E")+COUNTIF($AP$514,"E")+COUNTIF($AP$517,"E")+COUNTIF($AP$520,"E")+COUNTIF($AP$505,"P-E")+COUNTIF($AP$508,"P-E")+COUNTIF($AP$511,"P-E")+COUNTIF($AP$514,"P-E")+COUNTIF($AP$517,"P-E")+COUNTIF($AP$520,"P-E")</f>
        <v>1</v>
      </c>
      <c r="BB567" s="98">
        <f>COUNTIF($AP$505,"V")+COUNTIF($AP$508,"V")+COUNTIF($AP$511,"V")+COUNTIF($AP$514,"V")+COUNTIF($AP$517,"V")+COUNTIF($AP$520,"V")</f>
        <v>0</v>
      </c>
      <c r="BC567" s="98">
        <f>COUNTIF($AP$505,"C")+COUNTIF($AP$508,"C")+COUNTIF($AP$511,"C")+COUNTIF($AP$514,"C")+COUNTIF($AP$517,"C")+COUNTIF($AP$520,"C")</f>
        <v>2</v>
      </c>
      <c r="BD567" s="98" t="str">
        <f t="shared" si="17"/>
        <v>1E,0V,2C</v>
      </c>
      <c r="BE567" s="4"/>
      <c r="BF567" s="4"/>
      <c r="BG567" s="4"/>
      <c r="BH567" s="4"/>
      <c r="BI567" s="5"/>
      <c r="BJ567" s="5"/>
      <c r="BK567" s="5"/>
      <c r="BL567" s="4"/>
      <c r="BM567" s="4"/>
      <c r="BN567" s="4"/>
      <c r="BO567" s="4"/>
      <c r="BP567" s="4"/>
      <c r="BQ567" s="4"/>
      <c r="BR567" s="4"/>
      <c r="BS567" s="4"/>
      <c r="BT567" s="4"/>
      <c r="BU567" s="5"/>
      <c r="BV567" s="5"/>
      <c r="BW567" s="5"/>
      <c r="BX567" s="4"/>
      <c r="BY567" s="4"/>
      <c r="BZ567" s="4"/>
      <c r="CA567" s="4"/>
      <c r="CB567" s="4"/>
      <c r="CC567" s="4"/>
      <c r="CD567" s="4"/>
      <c r="CE567" s="4"/>
      <c r="CF567" s="4"/>
      <c r="CG567" s="5"/>
      <c r="CH567" s="5"/>
      <c r="CI567" s="5"/>
      <c r="CJ567" s="4"/>
      <c r="CK567" s="4"/>
      <c r="CL567" s="4"/>
      <c r="CM567" s="4"/>
      <c r="CN567" s="4"/>
      <c r="CO567" s="4"/>
      <c r="CP567" s="4"/>
      <c r="CQ567" s="4"/>
      <c r="CR567" s="4"/>
      <c r="CS567" s="5"/>
      <c r="CT567" s="5"/>
    </row>
    <row r="568" spans="50:98" ht="21" customHeight="1" x14ac:dyDescent="0.2">
      <c r="AZ568" s="4" t="s">
        <v>303</v>
      </c>
      <c r="BA568" s="4">
        <f>SUM(BA556:BA563)</f>
        <v>13</v>
      </c>
      <c r="BB568" s="4">
        <f>SUM(BB556:BB563)</f>
        <v>0</v>
      </c>
      <c r="BC568" s="4">
        <f>SUM(BC556:BC563)</f>
        <v>13</v>
      </c>
      <c r="BD568" s="4"/>
      <c r="BE568" s="4"/>
      <c r="BF568" s="4"/>
      <c r="BG568" s="4"/>
      <c r="BH568" s="4"/>
      <c r="BI568" s="5"/>
      <c r="BJ568" s="5"/>
      <c r="BK568" s="5"/>
      <c r="BL568" s="4"/>
      <c r="BM568" s="4"/>
      <c r="BN568" s="4"/>
      <c r="BO568" s="4"/>
      <c r="BP568" s="4"/>
      <c r="BQ568" s="4"/>
      <c r="BR568" s="4"/>
      <c r="BS568" s="4"/>
      <c r="BT568" s="4"/>
      <c r="BU568" s="5"/>
      <c r="BV568" s="5"/>
      <c r="BW568" s="5"/>
      <c r="BX568" s="4"/>
      <c r="BY568" s="4"/>
      <c r="BZ568" s="4"/>
      <c r="CA568" s="4"/>
      <c r="CB568" s="4"/>
      <c r="CC568" s="4"/>
      <c r="CD568" s="4"/>
      <c r="CE568" s="4"/>
      <c r="CF568" s="4"/>
      <c r="CG568" s="5"/>
      <c r="CH568" s="5"/>
      <c r="CI568" s="5"/>
      <c r="CJ568" s="4"/>
      <c r="CK568" s="4"/>
      <c r="CL568" s="4"/>
      <c r="CM568" s="4"/>
      <c r="CN568" s="4"/>
      <c r="CO568" s="4"/>
      <c r="CP568" s="4"/>
      <c r="CQ568" s="4"/>
      <c r="CR568" s="4"/>
      <c r="CS568" s="5"/>
      <c r="CT568" s="5"/>
    </row>
    <row r="569" spans="50:98" ht="21" customHeight="1" x14ac:dyDescent="0.2">
      <c r="AZ569" s="4"/>
      <c r="BA569" s="4"/>
      <c r="BB569" s="4"/>
      <c r="BC569" s="4"/>
      <c r="BD569" s="4"/>
      <c r="BE569" s="4"/>
      <c r="BF569" s="4"/>
      <c r="BG569" s="4"/>
      <c r="BH569" s="4"/>
      <c r="BI569" s="5"/>
      <c r="BJ569" s="5"/>
      <c r="BK569" s="5"/>
      <c r="BL569" s="4"/>
      <c r="BM569" s="4"/>
      <c r="BN569" s="4"/>
      <c r="BO569" s="4"/>
      <c r="BP569" s="4"/>
      <c r="BQ569" s="4"/>
      <c r="BR569" s="4"/>
      <c r="BS569" s="4"/>
      <c r="BT569" s="4"/>
      <c r="BU569" s="5"/>
      <c r="BV569" s="5"/>
      <c r="BW569" s="5"/>
      <c r="BX569" s="4"/>
      <c r="BY569" s="4"/>
      <c r="BZ569" s="4"/>
      <c r="CA569" s="4"/>
      <c r="CB569" s="4"/>
      <c r="CC569" s="4"/>
      <c r="CD569" s="4"/>
      <c r="CE569" s="4"/>
      <c r="CF569" s="4"/>
      <c r="CG569" s="5"/>
      <c r="CH569" s="5"/>
      <c r="CI569" s="5"/>
      <c r="CJ569" s="4"/>
      <c r="CK569" s="4"/>
      <c r="CL569" s="4"/>
      <c r="CM569" s="4"/>
      <c r="CN569" s="4"/>
      <c r="CO569" s="4"/>
      <c r="CP569" s="4"/>
      <c r="CQ569" s="4"/>
      <c r="CR569" s="4"/>
      <c r="CS569" s="5"/>
      <c r="CT569" s="5"/>
    </row>
    <row r="570" spans="50:98" ht="21" customHeight="1" x14ac:dyDescent="0.2">
      <c r="AZ570" s="4"/>
      <c r="BA570" s="4"/>
      <c r="BB570" s="4"/>
      <c r="BC570" s="4"/>
      <c r="BD570" s="4"/>
      <c r="BE570" s="4"/>
      <c r="BF570" s="4"/>
      <c r="BG570" s="4"/>
      <c r="BH570" s="4"/>
      <c r="BI570" s="5"/>
      <c r="BJ570" s="5"/>
      <c r="BK570" s="5"/>
      <c r="BL570" s="4"/>
      <c r="BM570" s="4"/>
      <c r="BN570" s="4"/>
      <c r="BO570" s="4"/>
      <c r="BP570" s="4"/>
      <c r="BQ570" s="4"/>
      <c r="BR570" s="4"/>
      <c r="BS570" s="4"/>
      <c r="BT570" s="4"/>
      <c r="BU570" s="5"/>
      <c r="BV570" s="5"/>
      <c r="BW570" s="5"/>
      <c r="BX570" s="4"/>
      <c r="BY570" s="4"/>
      <c r="BZ570" s="4"/>
      <c r="CA570" s="4"/>
      <c r="CB570" s="4"/>
      <c r="CC570" s="4"/>
      <c r="CD570" s="4"/>
      <c r="CE570" s="4"/>
      <c r="CF570" s="4"/>
      <c r="CG570" s="5"/>
      <c r="CH570" s="5"/>
      <c r="CI570" s="5"/>
      <c r="CJ570" s="4"/>
      <c r="CK570" s="4"/>
      <c r="CL570" s="4"/>
      <c r="CM570" s="4"/>
      <c r="CN570" s="4"/>
      <c r="CO570" s="4"/>
      <c r="CP570" s="4"/>
      <c r="CQ570" s="4"/>
      <c r="CR570" s="4"/>
      <c r="CS570" s="5"/>
      <c r="CT570" s="5"/>
    </row>
    <row r="571" spans="50:98" ht="21" customHeight="1" x14ac:dyDescent="0.2">
      <c r="AY571" s="240" t="s">
        <v>305</v>
      </c>
      <c r="AZ571" s="496" t="s">
        <v>306</v>
      </c>
      <c r="BA571" s="496"/>
      <c r="BB571" s="496"/>
      <c r="BC571" s="496"/>
      <c r="BD571" s="496"/>
      <c r="BE571" s="496" t="s">
        <v>307</v>
      </c>
      <c r="BF571" s="496"/>
      <c r="BG571" s="496"/>
      <c r="BH571" s="496"/>
      <c r="BI571" s="5"/>
      <c r="BJ571" s="5"/>
      <c r="BK571" s="5"/>
      <c r="BL571" s="4"/>
      <c r="BM571" s="4"/>
      <c r="BN571" s="4"/>
      <c r="BO571" s="4"/>
      <c r="BP571" s="4"/>
      <c r="BQ571" s="4"/>
      <c r="BR571" s="4"/>
      <c r="BS571" s="4"/>
      <c r="BT571" s="4"/>
      <c r="BU571" s="5"/>
      <c r="BV571" s="5"/>
      <c r="BW571" s="5"/>
      <c r="BX571" s="4"/>
      <c r="BY571" s="4"/>
      <c r="BZ571" s="4"/>
      <c r="CA571" s="4"/>
      <c r="CB571" s="4"/>
      <c r="CC571" s="4"/>
      <c r="CD571" s="4"/>
      <c r="CE571" s="4"/>
      <c r="CF571" s="4"/>
      <c r="CG571" s="5"/>
      <c r="CH571" s="5"/>
      <c r="CI571" s="5"/>
      <c r="CJ571" s="4"/>
      <c r="CK571" s="4"/>
      <c r="CL571" s="4"/>
      <c r="CM571" s="4"/>
      <c r="CN571" s="4"/>
      <c r="CO571" s="4"/>
      <c r="CP571" s="4"/>
      <c r="CQ571" s="4"/>
      <c r="CR571" s="4"/>
      <c r="CS571" s="5"/>
      <c r="CT571" s="5"/>
    </row>
    <row r="572" spans="50:98" ht="21" customHeight="1" x14ac:dyDescent="0.2">
      <c r="AY572" s="241" t="s">
        <v>308</v>
      </c>
      <c r="AZ572" s="242">
        <v>1</v>
      </c>
      <c r="BA572" s="242">
        <v>2</v>
      </c>
      <c r="BB572" s="242">
        <v>3</v>
      </c>
      <c r="BC572" s="242">
        <v>4</v>
      </c>
      <c r="BD572" s="242"/>
      <c r="BE572" s="243">
        <v>1</v>
      </c>
      <c r="BF572" s="243">
        <v>2</v>
      </c>
      <c r="BG572" s="243">
        <v>3</v>
      </c>
      <c r="BH572" s="243">
        <v>4</v>
      </c>
      <c r="BI572" s="5"/>
      <c r="BJ572" s="5"/>
      <c r="BK572" s="5"/>
      <c r="BL572" s="137">
        <v>1</v>
      </c>
      <c r="BM572" s="137">
        <v>2</v>
      </c>
      <c r="BN572" s="98">
        <v>3</v>
      </c>
      <c r="BO572" s="98">
        <v>4</v>
      </c>
      <c r="BP572" s="4"/>
      <c r="BQ572" s="4"/>
      <c r="BR572" s="4"/>
      <c r="BS572" s="4"/>
      <c r="BT572" s="4"/>
      <c r="BU572" s="5"/>
      <c r="BV572" s="5"/>
      <c r="BW572" s="5"/>
      <c r="BX572" s="4"/>
      <c r="BY572" s="4"/>
      <c r="BZ572" s="4"/>
      <c r="CA572" s="4"/>
      <c r="CB572" s="4"/>
      <c r="CC572" s="4"/>
      <c r="CD572" s="4"/>
      <c r="CE572" s="4"/>
      <c r="CF572" s="4"/>
      <c r="CG572" s="5"/>
      <c r="CH572" s="5"/>
      <c r="CI572" s="5"/>
      <c r="CJ572" s="4"/>
      <c r="CK572" s="4"/>
      <c r="CL572" s="4"/>
      <c r="CM572" s="4"/>
      <c r="CN572" s="4"/>
      <c r="CO572" s="4"/>
      <c r="CP572" s="4"/>
      <c r="CQ572" s="4"/>
      <c r="CR572" s="4"/>
      <c r="CS572" s="5"/>
      <c r="CT572" s="5"/>
    </row>
    <row r="573" spans="50:98" ht="21" customHeight="1" x14ac:dyDescent="0.2">
      <c r="AX573" s="6">
        <v>1</v>
      </c>
      <c r="AY573" s="99"/>
      <c r="AZ573" s="99" t="str">
        <f>IF(LEFT(TRIM(B19),7)="Practic",B19,"")</f>
        <v/>
      </c>
      <c r="BA573" s="239" t="str">
        <f>IF(LEFT(TRIM(N19),7)="Practic",N19,"")</f>
        <v/>
      </c>
      <c r="BB573" s="99" t="str">
        <f>IF(LEFT(TRIM(Z19),7)="Practic",Z19,"")</f>
        <v/>
      </c>
      <c r="BC573" s="99" t="str">
        <f>IF(LEFT(TRIM(AL19),7)="Practic",AL19,"")</f>
        <v/>
      </c>
      <c r="BD573" s="98"/>
      <c r="BE573" s="138" t="str">
        <f>IF(AZ573="","",K21)</f>
        <v/>
      </c>
      <c r="BF573" s="138" t="str">
        <f>IF(BA573="","",W21)</f>
        <v/>
      </c>
      <c r="BG573" s="138" t="str">
        <f>IF(BB573="","",AI21)</f>
        <v/>
      </c>
      <c r="BH573" s="138" t="str">
        <f>IF(BC573="","",AU21)</f>
        <v/>
      </c>
      <c r="BI573" s="5"/>
      <c r="BJ573" s="5"/>
      <c r="BK573" s="5"/>
      <c r="BL573" s="98">
        <f>IF(BE573="",0,VALUE(LEFT(TRIM(BE573),3)))</f>
        <v>0</v>
      </c>
      <c r="BM573" s="98">
        <f>IF(BF573="",0,VALUE(LEFT(TRIM(BF573),3)))</f>
        <v>0</v>
      </c>
      <c r="BN573" s="98">
        <f>IF(BG573="",0,VALUE(LEFT(TRIM(BG573),3)))</f>
        <v>0</v>
      </c>
      <c r="BO573" s="98">
        <f>IF(BH573="",0,VALUE(LEFT(TRIM(BH573),3)))</f>
        <v>0</v>
      </c>
      <c r="BP573" s="98"/>
      <c r="BQ573" s="4"/>
      <c r="BR573" s="4"/>
      <c r="BS573" s="4"/>
      <c r="BT573" s="4"/>
      <c r="BU573" s="5"/>
      <c r="BV573" s="5"/>
      <c r="BW573" s="5"/>
      <c r="BX573" s="4"/>
      <c r="BY573" s="4"/>
      <c r="BZ573" s="4"/>
      <c r="CA573" s="4"/>
      <c r="CB573" s="4"/>
      <c r="CC573" s="4"/>
      <c r="CD573" s="4"/>
      <c r="CE573" s="4"/>
      <c r="CF573" s="4"/>
      <c r="CG573" s="5"/>
      <c r="CH573" s="5"/>
      <c r="CI573" s="5"/>
      <c r="CJ573" s="4"/>
      <c r="CK573" s="4"/>
      <c r="CL573" s="4"/>
      <c r="CM573" s="4"/>
      <c r="CN573" s="4"/>
      <c r="CO573" s="4"/>
      <c r="CP573" s="4"/>
      <c r="CQ573" s="4"/>
      <c r="CR573" s="4"/>
      <c r="CS573" s="5"/>
      <c r="CT573" s="5"/>
    </row>
    <row r="574" spans="50:98" ht="21" customHeight="1" x14ac:dyDescent="0.2">
      <c r="AX574" s="6">
        <v>2</v>
      </c>
      <c r="AY574" s="99"/>
      <c r="AZ574" s="99" t="str">
        <f>IF(LEFT(TRIM(B22),7)="Practic",B22,"")</f>
        <v/>
      </c>
      <c r="BA574" s="239" t="str">
        <f>IF(LEFT(TRIM(N22),7)="Practic",N22,"")</f>
        <v/>
      </c>
      <c r="BB574" s="99" t="str">
        <f>IF(LEFT(TRIM(Z22),7)="Practic",Z22,"")</f>
        <v/>
      </c>
      <c r="BC574" s="99" t="str">
        <f>IF(LEFT(TRIM(AL22),7)="Practic",AL22,"")</f>
        <v/>
      </c>
      <c r="BD574" s="98"/>
      <c r="BE574" s="138" t="str">
        <f>IF(AZ574="","",K24)</f>
        <v/>
      </c>
      <c r="BF574" s="138" t="str">
        <f>IF(BA574="","",W24)</f>
        <v/>
      </c>
      <c r="BG574" s="138" t="str">
        <f>IF(BB574="","",AI24)</f>
        <v/>
      </c>
      <c r="BH574" s="138" t="str">
        <f>IF(BC574="","",AU24)</f>
        <v/>
      </c>
      <c r="BI574" s="5"/>
      <c r="BJ574" s="5"/>
      <c r="BK574" s="5"/>
      <c r="BL574" s="98">
        <f t="shared" ref="BL574:BL583" si="18">IF(BE574="",0,VALUE(LEFT(TRIM(BE574),3)))</f>
        <v>0</v>
      </c>
      <c r="BM574" s="98">
        <f t="shared" ref="BM574:BM583" si="19">IF(BF574="",0,VALUE(LEFT(TRIM(BF574),3)))</f>
        <v>0</v>
      </c>
      <c r="BN574" s="98">
        <f t="shared" ref="BN574:BN583" si="20">IF(BG574="",0,VALUE(LEFT(TRIM(BG574),3)))</f>
        <v>0</v>
      </c>
      <c r="BO574" s="98">
        <f t="shared" ref="BO574:BO583" si="21">IF(BH574="",0,VALUE(LEFT(TRIM(BH574),3)))</f>
        <v>0</v>
      </c>
      <c r="BP574" s="98"/>
      <c r="BQ574" s="4"/>
      <c r="BR574" s="4"/>
      <c r="BS574" s="4"/>
      <c r="BT574" s="4"/>
      <c r="BU574" s="5"/>
      <c r="BV574" s="5"/>
      <c r="BW574" s="5"/>
      <c r="BX574" s="4"/>
      <c r="BY574" s="4"/>
      <c r="BZ574" s="4"/>
      <c r="CA574" s="4"/>
      <c r="CB574" s="4"/>
      <c r="CC574" s="4"/>
      <c r="CD574" s="4"/>
      <c r="CE574" s="4"/>
      <c r="CF574" s="4"/>
      <c r="CG574" s="5"/>
      <c r="CH574" s="5"/>
      <c r="CI574" s="5"/>
      <c r="CJ574" s="4"/>
      <c r="CK574" s="4"/>
      <c r="CL574" s="4"/>
      <c r="CM574" s="4"/>
      <c r="CN574" s="4"/>
      <c r="CO574" s="4"/>
      <c r="CP574" s="4"/>
      <c r="CQ574" s="4"/>
      <c r="CR574" s="4"/>
      <c r="CS574" s="5"/>
      <c r="CT574" s="5"/>
    </row>
    <row r="575" spans="50:98" ht="21" customHeight="1" x14ac:dyDescent="0.2">
      <c r="AX575" s="6">
        <v>3</v>
      </c>
      <c r="AY575" s="99"/>
      <c r="AZ575" s="99" t="str">
        <f>IF(LEFT(TRIM(B25),7)="Practic",B25,"")</f>
        <v/>
      </c>
      <c r="BA575" s="239" t="str">
        <f>IF(LEFT(TRIM(N25),7)="Practic",N25,"")</f>
        <v/>
      </c>
      <c r="BB575" s="99" t="str">
        <f>IF(LEFT(TRIM(Z25),7)="Practic",Z25,"")</f>
        <v/>
      </c>
      <c r="BC575" s="99" t="str">
        <f>IF(LEFT(TRIM(AL25),7)="Practic",AL25,"")</f>
        <v/>
      </c>
      <c r="BD575" s="98"/>
      <c r="BE575" s="138" t="str">
        <f>IF(AZ575="","",K27)</f>
        <v/>
      </c>
      <c r="BF575" s="138" t="str">
        <f>IF(BA575="","",W27)</f>
        <v/>
      </c>
      <c r="BG575" s="138" t="str">
        <f>IF(BB575="","",AI27)</f>
        <v/>
      </c>
      <c r="BH575" s="138" t="str">
        <f>IF(BC575="","",AU27)</f>
        <v/>
      </c>
      <c r="BI575" s="5"/>
      <c r="BJ575" s="5"/>
      <c r="BK575" s="5"/>
      <c r="BL575" s="98">
        <f t="shared" si="18"/>
        <v>0</v>
      </c>
      <c r="BM575" s="98">
        <f t="shared" si="19"/>
        <v>0</v>
      </c>
      <c r="BN575" s="98">
        <f t="shared" si="20"/>
        <v>0</v>
      </c>
      <c r="BO575" s="98">
        <f t="shared" si="21"/>
        <v>0</v>
      </c>
      <c r="BP575" s="98"/>
      <c r="BQ575" s="4"/>
      <c r="BR575" s="4"/>
      <c r="BS575" s="4"/>
      <c r="BT575" s="4"/>
      <c r="BU575" s="5"/>
      <c r="BV575" s="5"/>
      <c r="BW575" s="5"/>
      <c r="BX575" s="4"/>
      <c r="BY575" s="4"/>
      <c r="BZ575" s="4"/>
      <c r="CA575" s="4"/>
      <c r="CB575" s="4"/>
      <c r="CC575" s="4"/>
      <c r="CD575" s="4"/>
      <c r="CE575" s="4"/>
      <c r="CF575" s="4"/>
      <c r="CG575" s="5"/>
      <c r="CH575" s="5"/>
      <c r="CI575" s="5"/>
      <c r="CJ575" s="4"/>
      <c r="CK575" s="4"/>
      <c r="CL575" s="4"/>
      <c r="CM575" s="4"/>
      <c r="CN575" s="4"/>
      <c r="CO575" s="4"/>
      <c r="CP575" s="4"/>
      <c r="CQ575" s="4"/>
      <c r="CR575" s="4"/>
      <c r="CS575" s="5"/>
      <c r="CT575" s="5"/>
    </row>
    <row r="576" spans="50:98" ht="21" customHeight="1" x14ac:dyDescent="0.2">
      <c r="AX576" s="6">
        <v>4</v>
      </c>
      <c r="AY576" s="99"/>
      <c r="AZ576" s="99" t="str">
        <f>IF(LEFT(TRIM(B28),7)="Practic",B28,"")</f>
        <v/>
      </c>
      <c r="BA576" s="239" t="str">
        <f>IF(LEFT(TRIM(N28),7)="Practic",N28,"")</f>
        <v/>
      </c>
      <c r="BB576" s="99" t="str">
        <f>IF(LEFT(TRIM(Z28),7)="Practic",Z28,"")</f>
        <v/>
      </c>
      <c r="BC576" s="99" t="str">
        <f>IF(LEFT(TRIM(AL28),7)="Practic",AL28,"")</f>
        <v/>
      </c>
      <c r="BD576" s="98"/>
      <c r="BE576" s="138" t="str">
        <f>IF(AZ576="","",K30)</f>
        <v/>
      </c>
      <c r="BF576" s="138" t="str">
        <f>IF(BA576="","",W30)</f>
        <v/>
      </c>
      <c r="BG576" s="138" t="str">
        <f>IF(BB576="","",AI30)</f>
        <v/>
      </c>
      <c r="BH576" s="138" t="str">
        <f>IF(BC576="","",AU30)</f>
        <v/>
      </c>
      <c r="BI576" s="5"/>
      <c r="BJ576" s="5"/>
      <c r="BK576" s="5"/>
      <c r="BL576" s="98">
        <f t="shared" si="18"/>
        <v>0</v>
      </c>
      <c r="BM576" s="98">
        <f t="shared" si="19"/>
        <v>0</v>
      </c>
      <c r="BN576" s="98">
        <f t="shared" si="20"/>
        <v>0</v>
      </c>
      <c r="BO576" s="98">
        <f t="shared" si="21"/>
        <v>0</v>
      </c>
      <c r="BP576" s="98"/>
      <c r="BQ576" s="4"/>
      <c r="BR576" s="4"/>
      <c r="BS576" s="4"/>
      <c r="BT576" s="4"/>
      <c r="BU576" s="5"/>
      <c r="BZ576" s="4"/>
      <c r="CA576" s="4"/>
      <c r="CB576" s="4"/>
      <c r="CC576" s="4"/>
      <c r="CD576" s="4"/>
      <c r="CE576" s="4"/>
      <c r="CF576" s="4"/>
      <c r="CG576" s="4"/>
      <c r="CH576" s="4"/>
      <c r="CI576" s="4"/>
      <c r="CJ576" s="4"/>
      <c r="CK576" s="4"/>
      <c r="CL576" s="4"/>
      <c r="CM576" s="4"/>
      <c r="CN576" s="4"/>
      <c r="CO576" s="4"/>
      <c r="CP576" s="4"/>
      <c r="CQ576" s="4"/>
      <c r="CR576" s="4"/>
      <c r="CS576" s="5"/>
      <c r="CT576" s="5"/>
    </row>
    <row r="577" spans="50:98" ht="21" customHeight="1" x14ac:dyDescent="0.2">
      <c r="AX577" s="6">
        <v>5</v>
      </c>
      <c r="AY577" s="99"/>
      <c r="AZ577" s="99" t="str">
        <f>IF(LEFT(TRIM(B31),7)="Practic",B31,"")</f>
        <v/>
      </c>
      <c r="BA577" s="99" t="str">
        <f>IF(LEFT(TRIM(N31),7)="Practic",N31,"")</f>
        <v/>
      </c>
      <c r="BB577" s="99" t="str">
        <f>IF(LEFT(TRIM(Z31),7)="Practic",Z31,"")</f>
        <v/>
      </c>
      <c r="BC577" s="99" t="str">
        <f>IF(LEFT(TRIM(AL31),7)="Practic",AL31,"")</f>
        <v/>
      </c>
      <c r="BD577" s="98"/>
      <c r="BE577" s="138" t="str">
        <f>IF(AZ577="","",K33)</f>
        <v/>
      </c>
      <c r="BF577" s="138" t="str">
        <f>IF(BA577="","",W33)</f>
        <v/>
      </c>
      <c r="BG577" s="138" t="str">
        <f>IF(BB577="","",AI33)</f>
        <v/>
      </c>
      <c r="BH577" s="138" t="str">
        <f>IF(BC577="","",AU33)</f>
        <v/>
      </c>
      <c r="BI577" s="5"/>
      <c r="BJ577" s="5"/>
      <c r="BK577" s="5"/>
      <c r="BL577" s="98">
        <f t="shared" si="18"/>
        <v>0</v>
      </c>
      <c r="BM577" s="98">
        <f t="shared" si="19"/>
        <v>0</v>
      </c>
      <c r="BN577" s="98">
        <f t="shared" si="20"/>
        <v>0</v>
      </c>
      <c r="BO577" s="98">
        <f t="shared" si="21"/>
        <v>0</v>
      </c>
      <c r="BP577" s="98"/>
      <c r="BQ577" s="4"/>
      <c r="BR577" s="4"/>
      <c r="BS577" s="4"/>
      <c r="BT577" s="4"/>
      <c r="BU577" s="5"/>
      <c r="BZ577" s="4"/>
      <c r="CA577" s="4"/>
      <c r="CB577" s="4"/>
      <c r="CC577" s="4"/>
      <c r="CD577" s="4"/>
      <c r="CE577" s="4"/>
      <c r="CF577" s="4"/>
      <c r="CG577" s="4"/>
      <c r="CH577" s="4"/>
      <c r="CI577" s="4"/>
      <c r="CJ577" s="4"/>
      <c r="CK577" s="4"/>
      <c r="CL577" s="4"/>
      <c r="CM577" s="4"/>
      <c r="CN577" s="4"/>
      <c r="CO577" s="4"/>
      <c r="CP577" s="4"/>
      <c r="CQ577" s="4"/>
      <c r="CR577" s="4"/>
      <c r="CS577" s="5"/>
      <c r="CT577" s="5"/>
    </row>
    <row r="578" spans="50:98" ht="21" customHeight="1" x14ac:dyDescent="0.2">
      <c r="AX578" s="6">
        <v>6</v>
      </c>
      <c r="AY578" s="99"/>
      <c r="AZ578" s="99" t="str">
        <f>IF(LEFT(TRIM(B34),7)="Practic",B34,"")</f>
        <v/>
      </c>
      <c r="BA578" s="99" t="str">
        <f>IF(LEFT(TRIM(N34),7)="Practic",N34,"")</f>
        <v/>
      </c>
      <c r="BB578" s="99" t="str">
        <f>IF(LEFT(TRIM(Z34),7)="Practic",Z34,"")</f>
        <v/>
      </c>
      <c r="BC578" s="99" t="str">
        <f>IF(LEFT(TRIM(AL34),7)="Practic",AL34,"")</f>
        <v/>
      </c>
      <c r="BD578" s="98"/>
      <c r="BE578" s="138" t="str">
        <f>IF(AZ578="","",K36)</f>
        <v/>
      </c>
      <c r="BF578" s="138" t="str">
        <f>IF(BA578="","",W36)</f>
        <v/>
      </c>
      <c r="BG578" s="138" t="str">
        <f>IF(BB578="","",AI36)</f>
        <v/>
      </c>
      <c r="BH578" s="138" t="str">
        <f>IF(BC578="","",AU36)</f>
        <v/>
      </c>
      <c r="BI578" s="5"/>
      <c r="BJ578" s="5"/>
      <c r="BK578" s="5"/>
      <c r="BL578" s="98">
        <f t="shared" si="18"/>
        <v>0</v>
      </c>
      <c r="BM578" s="98">
        <f t="shared" si="19"/>
        <v>0</v>
      </c>
      <c r="BN578" s="98">
        <f t="shared" si="20"/>
        <v>0</v>
      </c>
      <c r="BO578" s="98">
        <f t="shared" si="21"/>
        <v>0</v>
      </c>
      <c r="BP578" s="98"/>
      <c r="BQ578" s="4"/>
      <c r="BR578" s="4"/>
      <c r="BS578" s="4"/>
      <c r="BT578" s="4"/>
      <c r="BU578" s="5"/>
      <c r="BV578" s="5"/>
      <c r="BW578" s="5"/>
      <c r="BX578" s="4"/>
      <c r="BY578" s="4"/>
      <c r="BZ578" s="4"/>
      <c r="CA578" s="4"/>
      <c r="CB578" s="4"/>
      <c r="CC578" s="4"/>
      <c r="CD578" s="4"/>
      <c r="CE578" s="4"/>
      <c r="CF578" s="4"/>
      <c r="CG578" s="5"/>
      <c r="CH578" s="5"/>
      <c r="CI578" s="5"/>
      <c r="CJ578" s="4"/>
      <c r="CK578" s="4"/>
      <c r="CL578" s="4"/>
      <c r="CM578" s="4"/>
      <c r="CN578" s="4"/>
      <c r="CO578" s="4"/>
      <c r="CP578" s="4"/>
      <c r="CQ578" s="4"/>
      <c r="CR578" s="4"/>
      <c r="CS578" s="5"/>
      <c r="CT578" s="5"/>
    </row>
    <row r="579" spans="50:98" ht="21" customHeight="1" x14ac:dyDescent="0.2">
      <c r="AX579" s="6">
        <v>7</v>
      </c>
      <c r="AY579" s="99"/>
      <c r="AZ579" s="99" t="str">
        <f>IF(LEFT(TRIM(B37),7)="Practic",B37,"")</f>
        <v/>
      </c>
      <c r="BA579" s="99" t="str">
        <f>IF(LEFT(TRIM(N37),7)="Practic",N37,"")</f>
        <v/>
      </c>
      <c r="BB579" s="99" t="str">
        <f>IF(LEFT(TRIM(Z37),7)="Practic",Z37,"")</f>
        <v/>
      </c>
      <c r="BC579" s="99" t="str">
        <f>IF(LEFT(TRIM(AL37),7)="Practic",AL37,"")</f>
        <v/>
      </c>
      <c r="BD579" s="98"/>
      <c r="BE579" s="138" t="str">
        <f>IF(AZ579="","",K39)</f>
        <v/>
      </c>
      <c r="BF579" s="138" t="str">
        <f>IF(BA579="","",W39)</f>
        <v/>
      </c>
      <c r="BG579" s="138" t="str">
        <f>IF(BB579="","",AI39)</f>
        <v/>
      </c>
      <c r="BH579" s="138" t="str">
        <f>IF(BC579="","",AU39)</f>
        <v/>
      </c>
      <c r="BI579" s="5"/>
      <c r="BJ579" s="5"/>
      <c r="BK579" s="5"/>
      <c r="BL579" s="98">
        <f t="shared" si="18"/>
        <v>0</v>
      </c>
      <c r="BM579" s="98">
        <f t="shared" si="19"/>
        <v>0</v>
      </c>
      <c r="BN579" s="98">
        <f t="shared" si="20"/>
        <v>0</v>
      </c>
      <c r="BO579" s="98">
        <f t="shared" si="21"/>
        <v>0</v>
      </c>
      <c r="BP579" s="98"/>
      <c r="BQ579" s="4"/>
      <c r="BR579" s="4"/>
      <c r="BS579" s="4"/>
      <c r="BT579" s="4"/>
      <c r="BU579" s="5"/>
      <c r="BV579" s="5"/>
      <c r="BW579" s="5"/>
      <c r="BX579" s="4"/>
      <c r="BY579" s="4"/>
      <c r="BZ579" s="4"/>
      <c r="CA579" s="4"/>
      <c r="CB579" s="4"/>
      <c r="CC579" s="4"/>
      <c r="CD579" s="4"/>
      <c r="CE579" s="4"/>
      <c r="CF579" s="4"/>
      <c r="CG579" s="5"/>
      <c r="CH579" s="5"/>
      <c r="CI579" s="5"/>
      <c r="CJ579" s="4"/>
      <c r="CK579" s="4"/>
      <c r="CL579" s="4"/>
      <c r="CM579" s="4"/>
      <c r="CN579" s="4"/>
      <c r="CO579" s="4"/>
      <c r="CP579" s="4"/>
      <c r="CQ579" s="4"/>
      <c r="CR579" s="4"/>
      <c r="CS579" s="5"/>
      <c r="CT579" s="5"/>
    </row>
    <row r="580" spans="50:98" ht="21" customHeight="1" x14ac:dyDescent="0.2">
      <c r="AX580" s="6">
        <v>8</v>
      </c>
      <c r="AY580" s="99"/>
      <c r="AZ580" s="99" t="str">
        <f>IF(LEFT(TRIM(B40),7)="Practic",B40,"")</f>
        <v/>
      </c>
      <c r="BA580" s="99" t="str">
        <f>IF(LEFT(TRIM(N40),7)="Practic",N40,"")</f>
        <v/>
      </c>
      <c r="BB580" s="99" t="str">
        <f>IF(LEFT(TRIM(Z40),7)="Practic",Z40,"")</f>
        <v/>
      </c>
      <c r="BC580" s="99" t="str">
        <f>IF(LEFT(TRIM(AL40),7)="Practic",AL40,"")</f>
        <v/>
      </c>
      <c r="BD580" s="98"/>
      <c r="BE580" s="138" t="str">
        <f>IF(AZ580="","",K42)</f>
        <v/>
      </c>
      <c r="BF580" s="138" t="str">
        <f>IF(BA580="","",W42)</f>
        <v/>
      </c>
      <c r="BG580" s="138" t="str">
        <f>IF(BB580="","",AI42)</f>
        <v/>
      </c>
      <c r="BH580" s="138" t="str">
        <f>IF(BC580="","",AU42)</f>
        <v/>
      </c>
      <c r="BI580" s="5"/>
      <c r="BJ580" s="5"/>
      <c r="BK580" s="5"/>
      <c r="BL580" s="98">
        <f t="shared" si="18"/>
        <v>0</v>
      </c>
      <c r="BM580" s="98">
        <f t="shared" si="19"/>
        <v>0</v>
      </c>
      <c r="BN580" s="98">
        <f t="shared" si="20"/>
        <v>0</v>
      </c>
      <c r="BO580" s="98">
        <f t="shared" si="21"/>
        <v>0</v>
      </c>
      <c r="BP580" s="98"/>
      <c r="BQ580" s="4"/>
      <c r="BR580" s="4"/>
      <c r="BS580" s="4"/>
      <c r="BT580" s="4"/>
      <c r="BU580" s="5"/>
      <c r="BV580" s="5"/>
      <c r="BW580" s="5"/>
      <c r="BX580" s="4"/>
      <c r="BY580" s="4"/>
      <c r="BZ580" s="4"/>
      <c r="CA580" s="4"/>
      <c r="CB580" s="4"/>
      <c r="CC580" s="4"/>
      <c r="CD580" s="4"/>
      <c r="CE580" s="4"/>
      <c r="CF580" s="4"/>
      <c r="CG580" s="5"/>
      <c r="CH580" s="5"/>
      <c r="CI580" s="5"/>
      <c r="CJ580" s="4"/>
      <c r="CK580" s="4"/>
      <c r="CL580" s="4"/>
      <c r="CM580" s="4"/>
      <c r="CN580" s="4"/>
      <c r="CO580" s="4"/>
      <c r="CP580" s="4"/>
      <c r="CQ580" s="4"/>
      <c r="CR580" s="4"/>
      <c r="CS580" s="5"/>
      <c r="CT580" s="5"/>
    </row>
    <row r="581" spans="50:98" ht="21" customHeight="1" x14ac:dyDescent="0.2">
      <c r="AX581" s="6">
        <v>9</v>
      </c>
      <c r="AY581" s="99"/>
      <c r="AZ581" s="99" t="str">
        <f>IF(LEFT(TRIM(B43),7)="Practic",B43,"")</f>
        <v/>
      </c>
      <c r="BA581" s="99" t="str">
        <f>IF(LEFT(TRIM(N43),7)="Practic",N43,"")</f>
        <v/>
      </c>
      <c r="BB581" s="99" t="str">
        <f>IF(LEFT(TRIM(Z43),7)="Practic",Z43,"")</f>
        <v/>
      </c>
      <c r="BC581" s="99" t="str">
        <f>IF(LEFT(TRIM(AL43),7)="Practic",AL43,"")</f>
        <v/>
      </c>
      <c r="BD581" s="98"/>
      <c r="BE581" s="138" t="str">
        <f>IF(AZ581="","",K45)</f>
        <v/>
      </c>
      <c r="BF581" s="138" t="str">
        <f>IF(BA581="","",W45)</f>
        <v/>
      </c>
      <c r="BG581" s="138" t="str">
        <f>IF(BB581="","",AI45)</f>
        <v/>
      </c>
      <c r="BH581" s="138" t="str">
        <f>IF(BC581="","",AU45)</f>
        <v/>
      </c>
      <c r="BI581" s="5"/>
      <c r="BJ581" s="5"/>
      <c r="BK581" s="5"/>
      <c r="BL581" s="98">
        <f t="shared" si="18"/>
        <v>0</v>
      </c>
      <c r="BM581" s="98">
        <f t="shared" si="19"/>
        <v>0</v>
      </c>
      <c r="BN581" s="98">
        <f t="shared" si="20"/>
        <v>0</v>
      </c>
      <c r="BO581" s="98">
        <f t="shared" si="21"/>
        <v>0</v>
      </c>
      <c r="BP581" s="98"/>
      <c r="BQ581" s="4"/>
      <c r="BR581" s="4"/>
      <c r="BS581" s="4"/>
      <c r="BT581" s="4"/>
      <c r="BU581" s="5"/>
      <c r="BV581" s="5"/>
      <c r="BW581" s="5"/>
      <c r="BX581" s="4"/>
      <c r="BY581" s="4"/>
      <c r="BZ581" s="4"/>
      <c r="CA581" s="4"/>
      <c r="CB581" s="4"/>
      <c r="CC581" s="4"/>
      <c r="CD581" s="4"/>
      <c r="CE581" s="4"/>
      <c r="CF581" s="4"/>
      <c r="CG581" s="5"/>
      <c r="CH581" s="5"/>
      <c r="CI581" s="5"/>
      <c r="CJ581" s="4"/>
      <c r="CK581" s="4"/>
      <c r="CL581" s="4"/>
      <c r="CM581" s="4"/>
      <c r="CN581" s="4"/>
      <c r="CO581" s="4"/>
      <c r="CP581" s="4"/>
      <c r="CQ581" s="4"/>
      <c r="CR581" s="4"/>
      <c r="CS581" s="5"/>
      <c r="CT581" s="5"/>
    </row>
    <row r="582" spans="50:98" ht="21" customHeight="1" x14ac:dyDescent="0.2">
      <c r="AX582" s="6">
        <v>10</v>
      </c>
      <c r="AY582" s="99"/>
      <c r="AZ582" s="99" t="str">
        <f>IF(LEFT(TRIM(B46),7)="Practic",B46,"")</f>
        <v/>
      </c>
      <c r="BA582" s="99" t="str">
        <f>IF(LEFT(TRIM(N46),7)="Practic",N46,"")</f>
        <v>Practică 1</v>
      </c>
      <c r="BB582" s="99" t="str">
        <f>IF(LEFT(TRIM(Z46),7)="Practic",Z46,"")</f>
        <v/>
      </c>
      <c r="BC582" s="99" t="str">
        <f>IF(LEFT(TRIM(AL46),7)="Practic",AL46,"")</f>
        <v>Practică 2</v>
      </c>
      <c r="BD582" s="98"/>
      <c r="BE582" s="138" t="str">
        <f>IF(AZ582="","",K48)</f>
        <v/>
      </c>
      <c r="BF582" s="138">
        <f>IF(BA582="","",W48)</f>
        <v>50</v>
      </c>
      <c r="BG582" s="138" t="str">
        <f>IF(BB582="","",AI48)</f>
        <v/>
      </c>
      <c r="BH582" s="138">
        <f>IF(BC582="","",AU48)</f>
        <v>50</v>
      </c>
      <c r="BI582" s="5"/>
      <c r="BJ582" s="5"/>
      <c r="BK582" s="5"/>
      <c r="BL582" s="98">
        <f t="shared" ref="BL582" si="22">IF(BE582="",0,VALUE(LEFT(TRIM(BE582),3)))</f>
        <v>0</v>
      </c>
      <c r="BM582" s="98">
        <f t="shared" ref="BM582" si="23">IF(BF582="",0,VALUE(LEFT(TRIM(BF582),3)))</f>
        <v>50</v>
      </c>
      <c r="BN582" s="98">
        <f t="shared" ref="BN582" si="24">IF(BG582="",0,VALUE(LEFT(TRIM(BG582),3)))</f>
        <v>0</v>
      </c>
      <c r="BO582" s="98">
        <f t="shared" ref="BO582" si="25">IF(BH582="",0,VALUE(LEFT(TRIM(BH582),3)))</f>
        <v>50</v>
      </c>
      <c r="BP582" s="98"/>
      <c r="BQ582" s="4"/>
      <c r="BR582" s="4"/>
      <c r="BS582" s="4"/>
      <c r="BT582" s="4"/>
      <c r="BU582" s="5"/>
      <c r="BV582" s="5"/>
      <c r="BW582" s="5"/>
      <c r="BX582" s="4"/>
      <c r="BY582" s="4"/>
      <c r="BZ582" s="4"/>
      <c r="CA582" s="4"/>
      <c r="CB582" s="4"/>
      <c r="CC582" s="4"/>
      <c r="CD582" s="4"/>
      <c r="CE582" s="4"/>
      <c r="CF582" s="4"/>
      <c r="CG582" s="5"/>
      <c r="CH582" s="5"/>
      <c r="CI582" s="5"/>
      <c r="CJ582" s="4"/>
      <c r="CK582" s="4"/>
      <c r="CL582" s="4"/>
      <c r="CM582" s="4"/>
      <c r="CN582" s="4"/>
      <c r="CO582" s="4"/>
      <c r="CP582" s="4"/>
      <c r="CQ582" s="4"/>
      <c r="CR582" s="4"/>
      <c r="CS582" s="5"/>
      <c r="CT582" s="5"/>
    </row>
    <row r="583" spans="50:98" ht="21" customHeight="1" x14ac:dyDescent="0.2">
      <c r="AX583" s="6">
        <v>11</v>
      </c>
      <c r="AY583" s="99"/>
      <c r="AZ583" s="99" t="str">
        <f>IF(LEFT(TRIM(B49),7)="Practic",B49,"")</f>
        <v/>
      </c>
      <c r="BA583" s="99" t="str">
        <f>IF(LEFT(TRIM(N49),7)="Practic",N49,"")</f>
        <v/>
      </c>
      <c r="BB583" s="99" t="str">
        <f>IF(LEFT(TRIM(Z49),7)="Practic",Z49,"")</f>
        <v/>
      </c>
      <c r="BC583" s="99" t="str">
        <f>IF(LEFT(TRIM(AL49),7)="Practic",AL49,"")</f>
        <v/>
      </c>
      <c r="BD583" s="98"/>
      <c r="BE583" s="138" t="str">
        <f>IF(AZ583="","",K51)</f>
        <v/>
      </c>
      <c r="BF583" s="138" t="str">
        <f>IF(BA583="","",W51)</f>
        <v/>
      </c>
      <c r="BG583" s="138" t="str">
        <f>IF(BB583="","",AI51)</f>
        <v/>
      </c>
      <c r="BH583" s="138" t="str">
        <f>IF(BC583="","",AU51)</f>
        <v/>
      </c>
      <c r="BI583" s="5"/>
      <c r="BJ583" s="5"/>
      <c r="BK583" s="5"/>
      <c r="BL583" s="98">
        <f t="shared" si="18"/>
        <v>0</v>
      </c>
      <c r="BM583" s="98">
        <f t="shared" si="19"/>
        <v>0</v>
      </c>
      <c r="BN583" s="98">
        <f t="shared" si="20"/>
        <v>0</v>
      </c>
      <c r="BO583" s="98">
        <f t="shared" si="21"/>
        <v>0</v>
      </c>
      <c r="BP583" s="98"/>
      <c r="BQ583" s="4"/>
      <c r="BR583" s="4"/>
      <c r="BS583" s="4"/>
      <c r="BT583" s="4"/>
      <c r="BU583" s="5"/>
      <c r="BV583" s="5"/>
      <c r="BW583" s="5"/>
      <c r="BX583" s="4"/>
      <c r="BY583" s="4"/>
      <c r="BZ583" s="4"/>
      <c r="CA583" s="4"/>
      <c r="CB583" s="4"/>
      <c r="CC583" s="4"/>
      <c r="CD583" s="4"/>
      <c r="CE583" s="4"/>
      <c r="CF583" s="4"/>
      <c r="CG583" s="5"/>
      <c r="CH583" s="5"/>
      <c r="CI583" s="5"/>
      <c r="CJ583" s="4"/>
      <c r="CK583" s="4"/>
      <c r="CL583" s="4"/>
      <c r="CM583" s="4"/>
      <c r="CN583" s="4"/>
      <c r="CO583" s="4"/>
      <c r="CP583" s="4"/>
      <c r="CQ583" s="4"/>
      <c r="CR583" s="4"/>
      <c r="CS583" s="5"/>
      <c r="CT583" s="5"/>
    </row>
    <row r="584" spans="50:98" ht="21" customHeight="1" x14ac:dyDescent="0.2">
      <c r="AX584" s="6">
        <v>12</v>
      </c>
      <c r="AY584" s="99"/>
      <c r="AZ584" s="99" t="str">
        <f>IF(LEFT(TRIM(B52),7)="Practic",B52,"")</f>
        <v/>
      </c>
      <c r="BA584" s="99" t="str">
        <f>IF(LEFT(TRIM(N52),7)="Practic",N52,"")</f>
        <v/>
      </c>
      <c r="BB584" s="99" t="str">
        <f>IF(LEFT(TRIM(Z52),7)="Practic",Z52,"")</f>
        <v/>
      </c>
      <c r="BC584" s="99" t="str">
        <f>IF(LEFT(TRIM(AL52),7)="Practic",AL52,"")</f>
        <v/>
      </c>
      <c r="BD584" s="98"/>
      <c r="BE584" s="138" t="str">
        <f>IF(AZ584="","",K54)</f>
        <v/>
      </c>
      <c r="BF584" s="138" t="str">
        <f>IF(BA584="","",W54)</f>
        <v/>
      </c>
      <c r="BG584" s="138" t="str">
        <f>IF(BB584="","",AI54)</f>
        <v/>
      </c>
      <c r="BH584" s="138" t="str">
        <f>IF(BC584="","",AU54)</f>
        <v/>
      </c>
      <c r="BI584" s="5"/>
      <c r="BJ584" s="5"/>
      <c r="BK584" s="5"/>
      <c r="BL584" s="98">
        <f t="shared" ref="BL584" si="26">IF(BE584="",0,VALUE(LEFT(TRIM(BE584),3)))</f>
        <v>0</v>
      </c>
      <c r="BM584" s="98">
        <f t="shared" ref="BM584" si="27">IF(BF584="",0,VALUE(LEFT(TRIM(BF584),3)))</f>
        <v>0</v>
      </c>
      <c r="BN584" s="98">
        <f t="shared" ref="BN584" si="28">IF(BG584="",0,VALUE(LEFT(TRIM(BG584),3)))</f>
        <v>0</v>
      </c>
      <c r="BO584" s="98">
        <f t="shared" ref="BO584" si="29">IF(BH584="",0,VALUE(LEFT(TRIM(BH584),3)))</f>
        <v>0</v>
      </c>
      <c r="BP584" s="98"/>
      <c r="BQ584" s="4"/>
      <c r="BR584" s="4"/>
      <c r="BS584" s="4"/>
      <c r="BT584" s="4"/>
      <c r="BU584" s="5"/>
      <c r="BV584" s="5"/>
      <c r="BW584" s="5"/>
      <c r="BX584" s="4"/>
      <c r="BY584" s="4"/>
      <c r="BZ584" s="4"/>
      <c r="CA584" s="4"/>
      <c r="CB584" s="4"/>
      <c r="CC584" s="4"/>
      <c r="CD584" s="4"/>
      <c r="CE584" s="4"/>
      <c r="CF584" s="4"/>
      <c r="CG584" s="5"/>
      <c r="CH584" s="5"/>
      <c r="CI584" s="5"/>
      <c r="CJ584" s="4"/>
      <c r="CK584" s="4"/>
      <c r="CL584" s="4"/>
      <c r="CM584" s="4"/>
      <c r="CN584" s="4"/>
      <c r="CO584" s="4"/>
      <c r="CP584" s="4"/>
      <c r="CQ584" s="4"/>
      <c r="CR584" s="4"/>
      <c r="CS584" s="5"/>
      <c r="CT584" s="5"/>
    </row>
    <row r="585" spans="50:98" ht="21" customHeight="1" x14ac:dyDescent="0.2">
      <c r="BD585" s="4"/>
      <c r="BE585" s="4"/>
      <c r="BF585" s="4"/>
      <c r="BG585" s="4"/>
      <c r="BH585" s="4"/>
      <c r="BI585" s="5"/>
      <c r="BJ585" s="5"/>
      <c r="BK585" s="5"/>
      <c r="BL585" s="5">
        <f>SUM(BL573:BL584)</f>
        <v>0</v>
      </c>
      <c r="BM585" s="5">
        <f t="shared" ref="BM585:BO585" si="30">SUM(BM573:BM584)</f>
        <v>50</v>
      </c>
      <c r="BN585" s="5">
        <f t="shared" si="30"/>
        <v>0</v>
      </c>
      <c r="BO585" s="5">
        <f t="shared" si="30"/>
        <v>50</v>
      </c>
      <c r="BP585" s="5"/>
      <c r="BQ585" s="4"/>
      <c r="BR585" s="4"/>
      <c r="BS585" s="4"/>
      <c r="BT585" s="4"/>
      <c r="BU585" s="5"/>
      <c r="BV585" s="5"/>
      <c r="BW585" s="5"/>
      <c r="BX585" s="4"/>
      <c r="BY585" s="4"/>
      <c r="BZ585" s="4"/>
      <c r="CA585" s="4"/>
      <c r="CB585" s="4"/>
      <c r="CC585" s="4"/>
      <c r="CD585" s="4"/>
      <c r="CE585" s="4"/>
      <c r="CF585" s="4"/>
      <c r="CG585" s="5"/>
      <c r="CH585" s="5"/>
      <c r="CI585" s="5"/>
      <c r="CJ585" s="4"/>
      <c r="CK585" s="4"/>
      <c r="CL585" s="4"/>
      <c r="CM585" s="4"/>
      <c r="CN585" s="4"/>
      <c r="CO585" s="4"/>
      <c r="CP585" s="4"/>
      <c r="CQ585" s="4"/>
      <c r="CR585" s="4"/>
      <c r="CS585" s="5"/>
      <c r="CT585" s="5"/>
    </row>
    <row r="586" spans="50:98" ht="21" customHeight="1" x14ac:dyDescent="0.2">
      <c r="AY586" s="240" t="s">
        <v>305</v>
      </c>
      <c r="AZ586" s="496" t="s">
        <v>306</v>
      </c>
      <c r="BA586" s="496"/>
      <c r="BB586" s="496"/>
      <c r="BC586" s="496"/>
      <c r="BD586" s="496"/>
      <c r="BE586" s="496" t="s">
        <v>307</v>
      </c>
      <c r="BF586" s="496"/>
      <c r="BG586" s="496"/>
      <c r="BH586" s="496"/>
      <c r="BI586" s="5"/>
      <c r="BJ586" s="5"/>
      <c r="BK586" s="5"/>
      <c r="BL586" s="5"/>
      <c r="BM586" s="5"/>
      <c r="BN586" s="5"/>
      <c r="BO586" s="4"/>
      <c r="BP586" s="4"/>
      <c r="BQ586" s="4"/>
      <c r="BR586" s="4"/>
      <c r="BS586" s="4"/>
      <c r="BT586" s="4"/>
      <c r="BU586" s="5"/>
      <c r="BV586" s="5"/>
      <c r="BW586" s="5"/>
      <c r="BX586" s="4"/>
      <c r="BY586" s="4"/>
      <c r="BZ586" s="4"/>
      <c r="CA586" s="4"/>
      <c r="CB586" s="4"/>
      <c r="CC586" s="4"/>
      <c r="CD586" s="4"/>
      <c r="CE586" s="4"/>
      <c r="CF586" s="4"/>
      <c r="CG586" s="5"/>
      <c r="CH586" s="5"/>
      <c r="CI586" s="5"/>
      <c r="CJ586" s="4"/>
      <c r="CK586" s="4"/>
      <c r="CL586" s="4"/>
      <c r="CM586" s="4"/>
      <c r="CN586" s="4"/>
      <c r="CO586" s="4"/>
      <c r="CP586" s="4"/>
      <c r="CQ586" s="4"/>
      <c r="CR586" s="4"/>
      <c r="CS586" s="5"/>
      <c r="CT586" s="5"/>
    </row>
    <row r="587" spans="50:98" ht="21" customHeight="1" x14ac:dyDescent="0.2">
      <c r="AY587" s="241" t="s">
        <v>308</v>
      </c>
      <c r="AZ587" s="244">
        <v>5</v>
      </c>
      <c r="BA587" s="244">
        <v>6</v>
      </c>
      <c r="BB587" s="244">
        <v>7</v>
      </c>
      <c r="BC587" s="244">
        <v>8</v>
      </c>
      <c r="BD587" s="244"/>
      <c r="BE587" s="243">
        <v>5</v>
      </c>
      <c r="BF587" s="243">
        <v>6</v>
      </c>
      <c r="BG587" s="243">
        <v>7</v>
      </c>
      <c r="BH587" s="243">
        <v>8</v>
      </c>
      <c r="BI587" s="5"/>
      <c r="BJ587" s="5"/>
      <c r="BK587" s="5"/>
      <c r="BL587" s="137">
        <v>5</v>
      </c>
      <c r="BM587" s="137">
        <v>6</v>
      </c>
      <c r="BN587" s="98">
        <v>7</v>
      </c>
      <c r="BO587" s="98">
        <v>8</v>
      </c>
      <c r="BP587" s="4"/>
      <c r="BQ587" s="4"/>
      <c r="BR587" s="4"/>
      <c r="BS587" s="4"/>
      <c r="BT587" s="4"/>
      <c r="BU587" s="5"/>
      <c r="BV587" s="5"/>
      <c r="BW587" s="5"/>
      <c r="BX587" s="4"/>
      <c r="BY587" s="4"/>
      <c r="BZ587" s="4"/>
      <c r="CA587" s="4"/>
      <c r="CB587" s="4"/>
      <c r="CC587" s="4"/>
      <c r="CD587" s="4"/>
      <c r="CE587" s="4"/>
      <c r="CF587" s="4"/>
      <c r="CG587" s="5"/>
      <c r="CH587" s="5"/>
      <c r="CI587" s="5"/>
      <c r="CJ587" s="4"/>
      <c r="CK587" s="4"/>
      <c r="CL587" s="4"/>
      <c r="CM587" s="4"/>
      <c r="CN587" s="4"/>
      <c r="CO587" s="4"/>
      <c r="CP587" s="4"/>
      <c r="CQ587" s="4"/>
      <c r="CR587" s="4"/>
      <c r="CS587" s="5"/>
      <c r="CT587" s="5"/>
    </row>
    <row r="588" spans="50:98" ht="21" customHeight="1" x14ac:dyDescent="0.2">
      <c r="AX588" s="6">
        <v>1</v>
      </c>
      <c r="AY588" s="99"/>
      <c r="AZ588" s="99" t="str">
        <f>IF(LEFT(TRIM(B76),7)="Practic",B76,"")</f>
        <v/>
      </c>
      <c r="BA588" s="99" t="str">
        <f>IF(LEFT(TRIM(N76),7)="Practic",N76,"")</f>
        <v/>
      </c>
      <c r="BB588" s="99" t="str">
        <f>IF(LEFT(TRIM(Z76),7)="Practic",Z76,"")</f>
        <v/>
      </c>
      <c r="BC588" s="99" t="str">
        <f>IF(LEFT(TRIM(AL76),7)="Practic",AL76,"")</f>
        <v/>
      </c>
      <c r="BD588" s="98"/>
      <c r="BE588" s="138" t="str">
        <f>IF(AZ588="","",K78)</f>
        <v/>
      </c>
      <c r="BF588" s="138" t="str">
        <f>IF(BA588="","",W78)</f>
        <v/>
      </c>
      <c r="BG588" s="138" t="str">
        <f>IF(BB588="","",AI78)</f>
        <v/>
      </c>
      <c r="BH588" s="138" t="str">
        <f>IF(BC588="","",AU78)</f>
        <v/>
      </c>
      <c r="BI588" s="5"/>
      <c r="BJ588" s="5"/>
      <c r="BK588" s="5"/>
      <c r="BL588" s="98">
        <f>IF(BE588="",0,VALUE(LEFT(TRIM(BE588),3)))</f>
        <v>0</v>
      </c>
      <c r="BM588" s="98">
        <f>IF(BF588="",0,VALUE(LEFT(TRIM(BF588),3)))</f>
        <v>0</v>
      </c>
      <c r="BN588" s="98">
        <f>IF(BG588="",0,VALUE(LEFT(TRIM(BG588),3)))</f>
        <v>0</v>
      </c>
      <c r="BO588" s="98">
        <f>IF(BH588="",0,VALUE(LEFT(TRIM(BH588),3)))</f>
        <v>0</v>
      </c>
      <c r="BP588" s="98"/>
      <c r="BQ588" s="4"/>
      <c r="BR588" s="4"/>
      <c r="BS588" s="4"/>
      <c r="BT588" s="4"/>
      <c r="BU588" s="5"/>
      <c r="BV588" s="5"/>
      <c r="BW588" s="5"/>
      <c r="BX588" s="4"/>
      <c r="BY588" s="4"/>
      <c r="BZ588" s="4"/>
      <c r="CA588" s="4"/>
      <c r="CB588" s="4"/>
      <c r="CC588" s="4"/>
      <c r="CD588" s="4"/>
      <c r="CE588" s="4"/>
      <c r="CF588" s="4"/>
      <c r="CG588" s="5"/>
      <c r="CH588" s="5"/>
      <c r="CI588" s="5"/>
      <c r="CJ588" s="4"/>
      <c r="CK588" s="4"/>
      <c r="CL588" s="4"/>
      <c r="CM588" s="4"/>
      <c r="CN588" s="4"/>
      <c r="CO588" s="4"/>
      <c r="CP588" s="4"/>
      <c r="CQ588" s="4"/>
      <c r="CR588" s="4"/>
      <c r="CS588" s="5"/>
      <c r="CT588" s="5"/>
    </row>
    <row r="589" spans="50:98" ht="21" customHeight="1" x14ac:dyDescent="0.2">
      <c r="AX589" s="6">
        <v>2</v>
      </c>
      <c r="AY589" s="99"/>
      <c r="AZ589" s="99" t="str">
        <f>IF(LEFT(TRIM(B79),7)="Practic",B79,"")</f>
        <v/>
      </c>
      <c r="BA589" s="99" t="str">
        <f>IF(LEFT(TRIM(N79),7)="Practic",N79,"")</f>
        <v/>
      </c>
      <c r="BB589" s="99" t="str">
        <f>IF(LEFT(TRIM(Z79),7)="Practic",Z79,"")</f>
        <v/>
      </c>
      <c r="BC589" s="99" t="str">
        <f>IF(LEFT(TRIM(AL79),7)="Practic",AL79,"")</f>
        <v/>
      </c>
      <c r="BD589" s="98"/>
      <c r="BE589" s="138" t="str">
        <f>IF(AZ589="","",K81)</f>
        <v/>
      </c>
      <c r="BF589" s="138" t="str">
        <f>IF(BA589="","",W81)</f>
        <v/>
      </c>
      <c r="BG589" s="138" t="str">
        <f>IF(BB589="","",AI81)</f>
        <v/>
      </c>
      <c r="BH589" s="138" t="str">
        <f>IF(BC589="","",AU81)</f>
        <v/>
      </c>
      <c r="BI589" s="5"/>
      <c r="BJ589" s="5"/>
      <c r="BK589" s="5"/>
      <c r="BL589" s="98">
        <f t="shared" ref="BL589:BL597" si="31">IF(BE589="",0,VALUE(LEFT(TRIM(BE589),3)))</f>
        <v>0</v>
      </c>
      <c r="BM589" s="98">
        <f t="shared" ref="BM589:BM597" si="32">IF(BF589="",0,VALUE(LEFT(TRIM(BF589),3)))</f>
        <v>0</v>
      </c>
      <c r="BN589" s="98">
        <f t="shared" ref="BN589:BN597" si="33">IF(BG589="",0,VALUE(LEFT(TRIM(BG589),3)))</f>
        <v>0</v>
      </c>
      <c r="BO589" s="98">
        <f t="shared" ref="BO589:BO597" si="34">IF(BH589="",0,VALUE(LEFT(TRIM(BH589),3)))</f>
        <v>0</v>
      </c>
      <c r="BP589" s="98"/>
      <c r="BQ589" s="4"/>
      <c r="BR589" s="4"/>
      <c r="BS589" s="4"/>
      <c r="BT589" s="4"/>
      <c r="BU589" s="5"/>
      <c r="BV589" s="5"/>
      <c r="BW589" s="5"/>
      <c r="BX589" s="4"/>
      <c r="BY589" s="4"/>
      <c r="BZ589" s="4"/>
      <c r="CA589" s="4"/>
      <c r="CB589" s="4"/>
      <c r="CC589" s="4"/>
      <c r="CD589" s="4"/>
      <c r="CE589" s="4"/>
      <c r="CF589" s="4"/>
      <c r="CG589" s="5"/>
      <c r="CH589" s="5"/>
      <c r="CI589" s="5"/>
      <c r="CJ589" s="4"/>
      <c r="CK589" s="4"/>
      <c r="CL589" s="4"/>
      <c r="CM589" s="4"/>
      <c r="CN589" s="4"/>
      <c r="CO589" s="4"/>
      <c r="CP589" s="4"/>
      <c r="CQ589" s="4"/>
      <c r="CR589" s="4"/>
      <c r="CS589" s="5"/>
      <c r="CT589" s="5"/>
    </row>
    <row r="590" spans="50:98" ht="21" customHeight="1" x14ac:dyDescent="0.2">
      <c r="AX590" s="6">
        <v>3</v>
      </c>
      <c r="AY590" s="99"/>
      <c r="AZ590" s="99" t="str">
        <f>IF(LEFT(TRIM(B82),7)="Practic",B82,"")</f>
        <v/>
      </c>
      <c r="BA590" s="99" t="str">
        <f>IF(LEFT(TRIM(N82),7)="Practic",N82,"")</f>
        <v/>
      </c>
      <c r="BB590" s="99" t="str">
        <f>IF(LEFT(TRIM(Z82),7)="Practic",Z82,"")</f>
        <v/>
      </c>
      <c r="BC590" s="99" t="str">
        <f>IF(LEFT(TRIM(AL82),7)="Practic",AL82,"")</f>
        <v/>
      </c>
      <c r="BD590" s="98"/>
      <c r="BE590" s="138" t="str">
        <f>IF(AZ590="","",K84)</f>
        <v/>
      </c>
      <c r="BF590" s="138" t="str">
        <f>IF(BA590="","",W84)</f>
        <v/>
      </c>
      <c r="BG590" s="138" t="str">
        <f>IF(BB590="","",AI84)</f>
        <v/>
      </c>
      <c r="BH590" s="138" t="str">
        <f>IF(BC590="","",AU84)</f>
        <v/>
      </c>
      <c r="BI590" s="5"/>
      <c r="BJ590" s="5"/>
      <c r="BK590" s="5"/>
      <c r="BL590" s="98">
        <f t="shared" si="31"/>
        <v>0</v>
      </c>
      <c r="BM590" s="98">
        <f t="shared" si="32"/>
        <v>0</v>
      </c>
      <c r="BN590" s="98">
        <f t="shared" si="33"/>
        <v>0</v>
      </c>
      <c r="BO590" s="98">
        <f t="shared" si="34"/>
        <v>0</v>
      </c>
      <c r="BP590" s="98"/>
      <c r="BQ590" s="4"/>
      <c r="BR590" s="4"/>
      <c r="BS590" s="4"/>
      <c r="BT590" s="4"/>
      <c r="BU590" s="5"/>
      <c r="BV590" s="5"/>
      <c r="BW590" s="5"/>
      <c r="BX590" s="4"/>
      <c r="BY590" s="4"/>
      <c r="BZ590" s="4"/>
      <c r="CA590" s="4"/>
      <c r="CB590" s="4"/>
      <c r="CC590" s="4"/>
      <c r="CD590" s="4"/>
      <c r="CE590" s="4"/>
      <c r="CF590" s="4"/>
      <c r="CG590" s="5"/>
      <c r="CH590" s="5"/>
      <c r="CI590" s="5"/>
      <c r="CJ590" s="4"/>
      <c r="CK590" s="4"/>
      <c r="CL590" s="4"/>
      <c r="CM590" s="4"/>
      <c r="CN590" s="4"/>
      <c r="CO590" s="4"/>
      <c r="CP590" s="4"/>
      <c r="CQ590" s="4"/>
      <c r="CR590" s="4"/>
      <c r="CS590" s="5"/>
      <c r="CT590" s="5"/>
    </row>
    <row r="591" spans="50:98" ht="21" customHeight="1" x14ac:dyDescent="0.2">
      <c r="AX591" s="6">
        <v>4</v>
      </c>
      <c r="AY591" s="99"/>
      <c r="AZ591" s="99" t="str">
        <f>IF(LEFT(TRIM(B85),7)="Practic",B85,"")</f>
        <v/>
      </c>
      <c r="BA591" s="99" t="str">
        <f>IF(LEFT(TRIM(N85),7)="Practic",N85,"")</f>
        <v/>
      </c>
      <c r="BB591" s="99" t="str">
        <f>IF(LEFT(TRIM(Z85),7)="Practic",Z85,"")</f>
        <v/>
      </c>
      <c r="BC591" s="99" t="str">
        <f>IF(LEFT(TRIM(AL85),7)="Practic",AL85,"")</f>
        <v/>
      </c>
      <c r="BD591" s="98"/>
      <c r="BE591" s="138" t="str">
        <f>IF(AZ591="","",K87)</f>
        <v/>
      </c>
      <c r="BF591" s="138" t="str">
        <f>IF(BA591="","",W87)</f>
        <v/>
      </c>
      <c r="BG591" s="138" t="str">
        <f>IF(BB591="","",AI87)</f>
        <v/>
      </c>
      <c r="BH591" s="138" t="str">
        <f>IF(BC591="","",AU87)</f>
        <v/>
      </c>
      <c r="BI591" s="5"/>
      <c r="BJ591" s="5"/>
      <c r="BK591" s="5"/>
      <c r="BL591" s="98">
        <f t="shared" si="31"/>
        <v>0</v>
      </c>
      <c r="BM591" s="98">
        <f t="shared" si="32"/>
        <v>0</v>
      </c>
      <c r="BN591" s="98">
        <f t="shared" si="33"/>
        <v>0</v>
      </c>
      <c r="BO591" s="98">
        <f t="shared" si="34"/>
        <v>0</v>
      </c>
      <c r="BP591" s="98"/>
      <c r="BQ591" s="4"/>
      <c r="BR591" s="4"/>
      <c r="BS591" s="4"/>
      <c r="BT591" s="4"/>
      <c r="BU591" s="5"/>
      <c r="BV591" s="5"/>
      <c r="BW591" s="5"/>
      <c r="BX591" s="4"/>
      <c r="BY591" s="4"/>
      <c r="BZ591" s="4"/>
      <c r="CA591" s="4"/>
      <c r="CB591" s="4"/>
      <c r="CC591" s="4"/>
      <c r="CD591" s="4"/>
      <c r="CE591" s="4"/>
      <c r="CF591" s="4"/>
      <c r="CG591" s="5"/>
      <c r="CH591" s="5"/>
      <c r="CI591" s="5"/>
      <c r="CJ591" s="4"/>
      <c r="CK591" s="4"/>
      <c r="CL591" s="4"/>
      <c r="CM591" s="4"/>
      <c r="CN591" s="4"/>
      <c r="CO591" s="4"/>
      <c r="CP591" s="4"/>
      <c r="CQ591" s="4"/>
      <c r="CR591" s="4"/>
      <c r="CS591" s="5"/>
      <c r="CT591" s="5"/>
    </row>
    <row r="592" spans="50:98" ht="21" customHeight="1" x14ac:dyDescent="0.2">
      <c r="AX592" s="6">
        <v>5</v>
      </c>
      <c r="AY592" s="99"/>
      <c r="AZ592" s="99" t="str">
        <f>IF(LEFT(TRIM(B88),7)="Practic",B88,"")</f>
        <v/>
      </c>
      <c r="BA592" s="99" t="str">
        <f>IF(LEFT(TRIM(N88),7)="Practic",N88,"")</f>
        <v/>
      </c>
      <c r="BB592" s="99" t="str">
        <f>IF(LEFT(TRIM(Z88),7)="Practic",Z88,"")</f>
        <v/>
      </c>
      <c r="BC592" s="99" t="str">
        <f>IF(LEFT(TRIM(AL88),7)="Practic",AL88,"")</f>
        <v/>
      </c>
      <c r="BD592" s="98"/>
      <c r="BE592" s="138" t="str">
        <f>IF(AZ592="","",K90)</f>
        <v/>
      </c>
      <c r="BF592" s="138" t="str">
        <f>IF(BA592="","",W90)</f>
        <v/>
      </c>
      <c r="BG592" s="138" t="str">
        <f>IF(BB592="","",AI90)</f>
        <v/>
      </c>
      <c r="BH592" s="138" t="str">
        <f>IF(BC592="","",AU90)</f>
        <v/>
      </c>
      <c r="BI592" s="5"/>
      <c r="BJ592" s="5"/>
      <c r="BK592" s="5"/>
      <c r="BL592" s="98">
        <f t="shared" si="31"/>
        <v>0</v>
      </c>
      <c r="BM592" s="98">
        <f t="shared" si="32"/>
        <v>0</v>
      </c>
      <c r="BN592" s="98">
        <f t="shared" si="33"/>
        <v>0</v>
      </c>
      <c r="BO592" s="98">
        <f t="shared" si="34"/>
        <v>0</v>
      </c>
      <c r="BP592" s="98"/>
      <c r="BQ592" s="4"/>
      <c r="BR592" s="4"/>
      <c r="BS592" s="4"/>
      <c r="BT592" s="4"/>
      <c r="BU592" s="5"/>
      <c r="BV592" s="5"/>
      <c r="BW592" s="5"/>
      <c r="BX592" s="4"/>
      <c r="BY592" s="4"/>
      <c r="BZ592" s="4"/>
      <c r="CA592" s="4"/>
      <c r="CB592" s="4"/>
      <c r="CC592" s="4"/>
      <c r="CD592" s="4"/>
      <c r="CE592" s="4"/>
      <c r="CF592" s="4"/>
      <c r="CG592" s="5"/>
      <c r="CH592" s="5"/>
      <c r="CI592" s="5"/>
      <c r="CJ592" s="4"/>
      <c r="CK592" s="4"/>
      <c r="CL592" s="4"/>
      <c r="CM592" s="4"/>
      <c r="CN592" s="4"/>
      <c r="CO592" s="4"/>
      <c r="CP592" s="4"/>
      <c r="CQ592" s="4"/>
      <c r="CR592" s="4"/>
      <c r="CS592" s="5"/>
      <c r="CT592" s="5"/>
    </row>
    <row r="593" spans="50:98" ht="21" customHeight="1" x14ac:dyDescent="0.2">
      <c r="AX593" s="6">
        <v>6</v>
      </c>
      <c r="AY593" s="99"/>
      <c r="AZ593" s="99" t="str">
        <f>IF(LEFT(TRIM(B91),7)="Practic",B91,"")</f>
        <v/>
      </c>
      <c r="BA593" s="99" t="str">
        <f>IF(LEFT(TRIM(N91),7)="Practic",N91,"")</f>
        <v/>
      </c>
      <c r="BB593" s="99" t="str">
        <f>IF(LEFT(TRIM(Z91),7)="Practic",Z91,"")</f>
        <v/>
      </c>
      <c r="BC593" s="99" t="str">
        <f>IF(LEFT(TRIM(AL91),7)="Practic",AL91,"")</f>
        <v/>
      </c>
      <c r="BD593" s="98"/>
      <c r="BE593" s="138" t="str">
        <f>IF(AZ593="","",K93)</f>
        <v/>
      </c>
      <c r="BF593" s="138" t="str">
        <f>IF(BA593="","",W93)</f>
        <v/>
      </c>
      <c r="BG593" s="138" t="str">
        <f>IF(BB593="","",AI93)</f>
        <v/>
      </c>
      <c r="BH593" s="138" t="str">
        <f>IF(BC593="","",AU93)</f>
        <v/>
      </c>
      <c r="BI593" s="5"/>
      <c r="BJ593" s="5"/>
      <c r="BK593" s="5"/>
      <c r="BL593" s="98">
        <f t="shared" si="31"/>
        <v>0</v>
      </c>
      <c r="BM593" s="98">
        <f t="shared" si="32"/>
        <v>0</v>
      </c>
      <c r="BN593" s="98">
        <f t="shared" si="33"/>
        <v>0</v>
      </c>
      <c r="BO593" s="98">
        <f t="shared" si="34"/>
        <v>0</v>
      </c>
      <c r="BP593" s="98"/>
      <c r="BQ593" s="4"/>
      <c r="BR593" s="4"/>
      <c r="BS593" s="4"/>
      <c r="BT593" s="4"/>
      <c r="BU593" s="5"/>
      <c r="BV593" s="5"/>
      <c r="BW593" s="5"/>
      <c r="BX593" s="4"/>
      <c r="BY593" s="4"/>
      <c r="BZ593" s="4"/>
      <c r="CA593" s="4"/>
      <c r="CB593" s="4"/>
      <c r="CC593" s="4"/>
      <c r="CD593" s="4"/>
      <c r="CE593" s="4"/>
      <c r="CF593" s="4"/>
      <c r="CG593" s="5"/>
      <c r="CH593" s="5"/>
      <c r="CI593" s="5"/>
      <c r="CJ593" s="4"/>
      <c r="CK593" s="4"/>
      <c r="CL593" s="4"/>
      <c r="CM593" s="4"/>
      <c r="CN593" s="4"/>
      <c r="CO593" s="4"/>
      <c r="CP593" s="4"/>
      <c r="CQ593" s="4"/>
      <c r="CR593" s="4"/>
      <c r="CS593" s="5"/>
      <c r="CT593" s="5"/>
    </row>
    <row r="594" spans="50:98" ht="21" customHeight="1" x14ac:dyDescent="0.2">
      <c r="AX594" s="6">
        <v>7</v>
      </c>
      <c r="AY594" s="99"/>
      <c r="AZ594" s="99" t="str">
        <f>IF(LEFT(TRIM(B94),7)="Practic",B94,"")</f>
        <v/>
      </c>
      <c r="BA594" s="99" t="str">
        <f>IF(LEFT(TRIM(N94),7)="Practic",N94,"")</f>
        <v/>
      </c>
      <c r="BB594" s="99" t="str">
        <f>IF(LEFT(TRIM(Z94),7)="Practic",Z94,"")</f>
        <v/>
      </c>
      <c r="BC594" s="99" t="str">
        <f>IF(LEFT(TRIM(AL94),7)="Practic",AL94,"")</f>
        <v/>
      </c>
      <c r="BD594" s="98"/>
      <c r="BE594" s="138" t="str">
        <f>IF(AZ594="","",K96)</f>
        <v/>
      </c>
      <c r="BF594" s="138" t="str">
        <f>IF(BA594="","",W96)</f>
        <v/>
      </c>
      <c r="BG594" s="138" t="str">
        <f>IF(BB594="","",AI96)</f>
        <v/>
      </c>
      <c r="BH594" s="138" t="str">
        <f>IF(BC594="","",AU96)</f>
        <v/>
      </c>
      <c r="BI594" s="5"/>
      <c r="BJ594" s="5"/>
      <c r="BK594" s="5"/>
      <c r="BL594" s="98">
        <f t="shared" si="31"/>
        <v>0</v>
      </c>
      <c r="BM594" s="98">
        <f t="shared" si="32"/>
        <v>0</v>
      </c>
      <c r="BN594" s="98">
        <f t="shared" si="33"/>
        <v>0</v>
      </c>
      <c r="BO594" s="98">
        <f t="shared" si="34"/>
        <v>0</v>
      </c>
      <c r="BP594" s="98"/>
      <c r="BQ594" s="4"/>
      <c r="BR594" s="4"/>
      <c r="BS594" s="4"/>
      <c r="BT594" s="4"/>
      <c r="BU594" s="5"/>
      <c r="BV594" s="5"/>
      <c r="BW594" s="5"/>
      <c r="BX594" s="4"/>
      <c r="BY594" s="4"/>
      <c r="BZ594" s="4"/>
      <c r="CA594" s="4"/>
      <c r="CB594" s="4"/>
      <c r="CC594" s="4"/>
      <c r="CD594" s="4"/>
      <c r="CE594" s="4"/>
      <c r="CF594" s="4"/>
      <c r="CG594" s="5"/>
      <c r="CH594" s="5"/>
      <c r="CI594" s="5"/>
      <c r="CJ594" s="4"/>
      <c r="CK594" s="4"/>
      <c r="CL594" s="4"/>
      <c r="CM594" s="4"/>
      <c r="CN594" s="4"/>
      <c r="CO594" s="4"/>
      <c r="CP594" s="4"/>
      <c r="CQ594" s="4"/>
      <c r="CR594" s="4"/>
      <c r="CS594" s="5"/>
      <c r="CT594" s="5"/>
    </row>
    <row r="595" spans="50:98" ht="21" customHeight="1" x14ac:dyDescent="0.2">
      <c r="AX595" s="6">
        <v>8</v>
      </c>
      <c r="AY595" s="99"/>
      <c r="AZ595" s="99" t="str">
        <f>IF(LEFT(TRIM(B97),7)="Practic",B97,"")</f>
        <v/>
      </c>
      <c r="BA595" s="99" t="str">
        <f>IF(LEFT(TRIM(N97),7)="Practic",N97,"")</f>
        <v/>
      </c>
      <c r="BB595" s="99" t="str">
        <f>IF(LEFT(TRIM(Z97),7)="Practic",Z97,"")</f>
        <v/>
      </c>
      <c r="BC595" s="99" t="str">
        <f>IF(LEFT(TRIM(AL97),7)="Practic",AL97,"")</f>
        <v/>
      </c>
      <c r="BD595" s="98"/>
      <c r="BE595" s="138" t="str">
        <f>IF(AZ595="","",K99)</f>
        <v/>
      </c>
      <c r="BF595" s="138" t="str">
        <f>IF(BA595="","",W99)</f>
        <v/>
      </c>
      <c r="BG595" s="138" t="str">
        <f>IF(BB595="","",AI99)</f>
        <v/>
      </c>
      <c r="BH595" s="138" t="str">
        <f>IF(BC595="","",AU99)</f>
        <v/>
      </c>
      <c r="BI595" s="5"/>
      <c r="BJ595" s="5"/>
      <c r="BK595" s="5"/>
      <c r="BL595" s="98">
        <f t="shared" si="31"/>
        <v>0</v>
      </c>
      <c r="BM595" s="98">
        <f t="shared" si="32"/>
        <v>0</v>
      </c>
      <c r="BN595" s="98">
        <f t="shared" si="33"/>
        <v>0</v>
      </c>
      <c r="BO595" s="98">
        <f t="shared" si="34"/>
        <v>0</v>
      </c>
      <c r="BP595" s="98"/>
      <c r="BQ595" s="4"/>
      <c r="BR595" s="4"/>
      <c r="BS595" s="4"/>
      <c r="BT595" s="4"/>
      <c r="BU595" s="5"/>
      <c r="BV595" s="5"/>
      <c r="BW595" s="5"/>
      <c r="BX595" s="4"/>
      <c r="BY595" s="4"/>
      <c r="BZ595" s="4"/>
      <c r="CA595" s="4"/>
      <c r="CB595" s="4"/>
      <c r="CC595" s="4"/>
      <c r="CD595" s="4"/>
      <c r="CE595" s="4"/>
      <c r="CF595" s="4"/>
      <c r="CG595" s="5"/>
      <c r="CH595" s="5"/>
      <c r="CI595" s="5"/>
      <c r="CJ595" s="4"/>
      <c r="CK595" s="4"/>
      <c r="CL595" s="4"/>
      <c r="CM595" s="4"/>
      <c r="CN595" s="4"/>
      <c r="CO595" s="4"/>
      <c r="CP595" s="4"/>
      <c r="CQ595" s="4"/>
      <c r="CR595" s="4"/>
      <c r="CS595" s="5"/>
      <c r="CT595" s="5"/>
    </row>
    <row r="596" spans="50:98" ht="21" customHeight="1" x14ac:dyDescent="0.2">
      <c r="AX596" s="6">
        <v>9</v>
      </c>
      <c r="AY596" s="99"/>
      <c r="AZ596" s="99" t="str">
        <f>IF(LEFT(TRIM(B100),7)="Practic",B100,"")</f>
        <v/>
      </c>
      <c r="BA596" s="99" t="str">
        <f>IF(LEFT(TRIM(N100),7)="Practic",N100,"")</f>
        <v>Practică 3</v>
      </c>
      <c r="BB596" s="99" t="str">
        <f>IF(LEFT(TRIM(Z100),7)="Practic",Z100,"")</f>
        <v/>
      </c>
      <c r="BC596" s="99" t="str">
        <f>IF(LEFT(TRIM(AL100),7)="Practic",AL100,"")</f>
        <v>Practică 4</v>
      </c>
      <c r="BD596" s="98"/>
      <c r="BE596" s="138" t="str">
        <f>IF(AZ596="","",K102)</f>
        <v/>
      </c>
      <c r="BF596" s="138">
        <f>IF(BA596="","",W102)</f>
        <v>50</v>
      </c>
      <c r="BG596" s="138" t="str">
        <f>IF(BB596="","",AI102)</f>
        <v/>
      </c>
      <c r="BH596" s="138">
        <f>IF(BC596="","",AU102)</f>
        <v>50</v>
      </c>
      <c r="BI596" s="5"/>
      <c r="BJ596" s="5"/>
      <c r="BK596" s="5"/>
      <c r="BL596" s="98">
        <f t="shared" si="31"/>
        <v>0</v>
      </c>
      <c r="BM596" s="98">
        <f t="shared" si="32"/>
        <v>50</v>
      </c>
      <c r="BN596" s="98">
        <f t="shared" si="33"/>
        <v>0</v>
      </c>
      <c r="BO596" s="98">
        <f t="shared" si="34"/>
        <v>50</v>
      </c>
      <c r="BP596" s="98"/>
      <c r="BQ596" s="4"/>
      <c r="BR596" s="4"/>
      <c r="BS596" s="4"/>
      <c r="BT596" s="4"/>
      <c r="BU596" s="5"/>
      <c r="BV596" s="5"/>
      <c r="BW596" s="5"/>
      <c r="BX596" s="4"/>
      <c r="BY596" s="4"/>
      <c r="BZ596" s="4"/>
      <c r="CA596" s="4"/>
      <c r="CB596" s="4"/>
      <c r="CC596" s="4"/>
      <c r="CD596" s="4"/>
      <c r="CE596" s="4"/>
      <c r="CF596" s="4"/>
      <c r="CG596" s="5"/>
      <c r="CH596" s="5"/>
      <c r="CI596" s="5"/>
      <c r="CJ596" s="4"/>
      <c r="CK596" s="4"/>
      <c r="CL596" s="4"/>
      <c r="CM596" s="4"/>
      <c r="CN596" s="4"/>
      <c r="CO596" s="4"/>
      <c r="CP596" s="4"/>
      <c r="CQ596" s="4"/>
      <c r="CR596" s="4"/>
      <c r="CS596" s="5"/>
      <c r="CT596" s="5"/>
    </row>
    <row r="597" spans="50:98" ht="21" customHeight="1" x14ac:dyDescent="0.2">
      <c r="AX597" s="6">
        <v>10</v>
      </c>
      <c r="AY597" s="99"/>
      <c r="AZ597" s="99" t="str">
        <f>IF(LEFT(TRIM(B103),7)="Practic",B103,"")</f>
        <v/>
      </c>
      <c r="BA597" s="99" t="str">
        <f>IF(LEFT(TRIM(N103),7)="Practic",N103,"")</f>
        <v/>
      </c>
      <c r="BB597" s="99" t="str">
        <f>IF(LEFT(TRIM(Z103),7)="Practic",Z103,"")</f>
        <v/>
      </c>
      <c r="BC597" s="99" t="str">
        <f>IF(LEFT(TRIM(AL103),7)="Practic",AL103,"")</f>
        <v/>
      </c>
      <c r="BD597" s="98"/>
      <c r="BE597" s="138" t="str">
        <f>IF(AZ597="","",K105)</f>
        <v/>
      </c>
      <c r="BF597" s="138" t="str">
        <f>IF(BA597="","",W105)</f>
        <v/>
      </c>
      <c r="BG597" s="138" t="str">
        <f>IF(BB597="","",AI105)</f>
        <v/>
      </c>
      <c r="BH597" s="138" t="str">
        <f>IF(BC597="","",AU105)</f>
        <v/>
      </c>
      <c r="BI597" s="5"/>
      <c r="BJ597" s="5"/>
      <c r="BK597" s="5"/>
      <c r="BL597" s="98">
        <f t="shared" si="31"/>
        <v>0</v>
      </c>
      <c r="BM597" s="98">
        <f t="shared" si="32"/>
        <v>0</v>
      </c>
      <c r="BN597" s="98">
        <f t="shared" si="33"/>
        <v>0</v>
      </c>
      <c r="BO597" s="98">
        <f t="shared" si="34"/>
        <v>0</v>
      </c>
      <c r="BP597" s="98"/>
      <c r="BQ597" s="4"/>
      <c r="BR597" s="4"/>
      <c r="BS597" s="4"/>
      <c r="BT597" s="4"/>
      <c r="BU597" s="5"/>
      <c r="BV597" s="5"/>
      <c r="BW597" s="5"/>
      <c r="BX597" s="4"/>
      <c r="BY597" s="4"/>
      <c r="BZ597" s="4"/>
      <c r="CA597" s="4"/>
      <c r="CB597" s="4"/>
      <c r="CC597" s="4"/>
      <c r="CD597" s="4"/>
      <c r="CE597" s="4"/>
      <c r="CF597" s="4"/>
      <c r="CG597" s="5"/>
      <c r="CH597" s="5"/>
      <c r="CI597" s="5"/>
      <c r="CJ597" s="4"/>
      <c r="CK597" s="4"/>
      <c r="CL597" s="4"/>
      <c r="CM597" s="4"/>
      <c r="CN597" s="4"/>
      <c r="CO597" s="4"/>
      <c r="CP597" s="4"/>
      <c r="CQ597" s="4"/>
      <c r="CR597" s="4"/>
      <c r="CS597" s="5"/>
      <c r="CT597" s="5"/>
    </row>
    <row r="598" spans="50:98" ht="21" customHeight="1" x14ac:dyDescent="0.2">
      <c r="AZ598" s="6" t="str">
        <f>IF(ISNUMBER(SEARCH("Practic",B49)),B49,"")</f>
        <v/>
      </c>
      <c r="BA598" s="4"/>
      <c r="BB598" s="4"/>
      <c r="BC598" s="4"/>
      <c r="BD598" s="4"/>
      <c r="BE598" s="4"/>
      <c r="BF598" s="4"/>
      <c r="BG598" s="4"/>
      <c r="BH598" s="4"/>
      <c r="BI598" s="5"/>
      <c r="BJ598" s="5"/>
      <c r="BK598" s="5"/>
      <c r="BL598" s="5">
        <f>SUM(BL588:BL597)</f>
        <v>0</v>
      </c>
      <c r="BM598" s="5">
        <f>SUM(BM588:BM597)</f>
        <v>50</v>
      </c>
      <c r="BN598" s="5">
        <f>SUM(BN588:BN597)</f>
        <v>0</v>
      </c>
      <c r="BO598" s="5">
        <f>SUM(BO588:BO597)</f>
        <v>50</v>
      </c>
      <c r="BP598" s="5"/>
      <c r="BQ598" s="4"/>
      <c r="BR598" s="4"/>
      <c r="BS598" s="4"/>
      <c r="BT598" s="4"/>
      <c r="BU598" s="5"/>
      <c r="BV598" s="5"/>
      <c r="BW598" s="5"/>
      <c r="BX598" s="4"/>
      <c r="BY598" s="4"/>
      <c r="BZ598" s="4"/>
      <c r="CA598" s="4"/>
      <c r="CB598" s="4"/>
      <c r="CC598" s="4"/>
      <c r="CD598" s="4"/>
      <c r="CE598" s="4"/>
      <c r="CF598" s="4"/>
      <c r="CG598" s="5"/>
      <c r="CH598" s="5"/>
      <c r="CI598" s="5"/>
      <c r="CJ598" s="4"/>
      <c r="CK598" s="4"/>
      <c r="CL598" s="4"/>
      <c r="CM598" s="4"/>
      <c r="CN598" s="4"/>
      <c r="CO598" s="4"/>
      <c r="CP598" s="4"/>
      <c r="CQ598" s="4"/>
      <c r="CR598" s="4"/>
      <c r="CS598" s="5"/>
      <c r="CT598" s="5"/>
    </row>
    <row r="599" spans="50:98" ht="21" customHeight="1" x14ac:dyDescent="0.2">
      <c r="AY599" s="240" t="s">
        <v>305</v>
      </c>
      <c r="AZ599" s="496" t="s">
        <v>306</v>
      </c>
      <c r="BA599" s="496"/>
      <c r="BB599" s="496"/>
      <c r="BC599" s="496"/>
      <c r="BD599" s="496"/>
      <c r="BE599" s="496" t="s">
        <v>307</v>
      </c>
      <c r="BF599" s="496"/>
      <c r="BG599" s="496"/>
      <c r="BH599" s="496"/>
      <c r="BI599" s="5"/>
      <c r="BJ599" s="5"/>
      <c r="BK599" s="5"/>
      <c r="BL599" s="5"/>
      <c r="BM599" s="5"/>
      <c r="BN599" s="5"/>
      <c r="BO599" s="4"/>
      <c r="BP599" s="4"/>
      <c r="BQ599" s="4"/>
      <c r="BR599" s="4"/>
      <c r="BS599" s="4"/>
      <c r="BT599" s="4"/>
      <c r="BU599" s="5"/>
      <c r="BV599" s="5"/>
      <c r="BW599" s="5"/>
      <c r="BX599" s="4"/>
      <c r="BY599" s="4"/>
      <c r="BZ599" s="4"/>
      <c r="CA599" s="4"/>
      <c r="CB599" s="4"/>
      <c r="CC599" s="4"/>
      <c r="CD599" s="4"/>
      <c r="CE599" s="4"/>
      <c r="CF599" s="4"/>
      <c r="CG599" s="5"/>
      <c r="CH599" s="5"/>
      <c r="CI599" s="5"/>
      <c r="CJ599" s="4"/>
      <c r="CK599" s="4"/>
      <c r="CL599" s="4"/>
      <c r="CM599" s="4"/>
      <c r="CN599" s="4"/>
      <c r="CO599" s="4"/>
      <c r="CP599" s="4"/>
      <c r="CQ599" s="4"/>
      <c r="CR599" s="4"/>
      <c r="CS599" s="5"/>
      <c r="CT599" s="5"/>
    </row>
    <row r="600" spans="50:98" ht="21" customHeight="1" x14ac:dyDescent="0.2">
      <c r="AY600" s="241" t="s">
        <v>308</v>
      </c>
      <c r="AZ600" s="244">
        <v>9</v>
      </c>
      <c r="BA600" s="244">
        <v>10</v>
      </c>
      <c r="BB600" s="244">
        <v>11</v>
      </c>
      <c r="BC600" s="244">
        <v>12</v>
      </c>
      <c r="BD600" s="244"/>
      <c r="BE600" s="244">
        <v>9</v>
      </c>
      <c r="BF600" s="244">
        <v>10</v>
      </c>
      <c r="BG600" s="244">
        <v>11</v>
      </c>
      <c r="BH600" s="244">
        <v>12</v>
      </c>
      <c r="BI600" s="5"/>
      <c r="BJ600" s="5"/>
      <c r="BK600" s="5"/>
      <c r="BL600" s="244">
        <v>9</v>
      </c>
      <c r="BM600" s="244">
        <v>10</v>
      </c>
      <c r="BN600" s="244">
        <v>11</v>
      </c>
      <c r="BO600" s="244">
        <v>12</v>
      </c>
      <c r="BP600" s="4"/>
      <c r="BQ600" s="4"/>
      <c r="BR600" s="4"/>
      <c r="BS600" s="4"/>
      <c r="BT600" s="4"/>
      <c r="BU600" s="5"/>
      <c r="BV600" s="5"/>
      <c r="BW600" s="5"/>
      <c r="BX600" s="4"/>
      <c r="BY600" s="4"/>
      <c r="BZ600" s="4"/>
      <c r="CA600" s="4"/>
      <c r="CB600" s="4"/>
      <c r="CC600" s="4"/>
      <c r="CD600" s="4"/>
      <c r="CE600" s="4"/>
      <c r="CF600" s="4"/>
      <c r="CG600" s="5"/>
      <c r="CH600" s="5"/>
      <c r="CI600" s="5"/>
      <c r="CJ600" s="4"/>
      <c r="CK600" s="4"/>
      <c r="CL600" s="4"/>
      <c r="CM600" s="4"/>
      <c r="CN600" s="4"/>
      <c r="CO600" s="4"/>
      <c r="CP600" s="4"/>
      <c r="CQ600" s="4"/>
      <c r="CR600" s="4"/>
      <c r="CS600" s="5"/>
      <c r="CT600" s="5"/>
    </row>
    <row r="601" spans="50:98" ht="21" customHeight="1" x14ac:dyDescent="0.2">
      <c r="AY601" s="99"/>
      <c r="AZ601" s="99" t="str">
        <f>IF(LEFT(TRIM(B127),7)="Practic",B127,"")</f>
        <v/>
      </c>
      <c r="BA601" s="99" t="str">
        <f>IF(LEFT(TRIM(N127),7)="Practic",N127,"")</f>
        <v/>
      </c>
      <c r="BB601" s="99" t="str">
        <f>IF(LEFT(TRIM(Z127),7)="Practic",Z127,"")</f>
        <v/>
      </c>
      <c r="BC601" s="99" t="str">
        <f>IF(LEFT(TRIM(AL127),7)="Practic",AL127,"")</f>
        <v/>
      </c>
      <c r="BD601" s="98"/>
      <c r="BE601" s="138" t="str">
        <f>IF(AZ601="","",K129)</f>
        <v/>
      </c>
      <c r="BF601" s="138" t="str">
        <f>IF(BA601="","",W129)</f>
        <v/>
      </c>
      <c r="BG601" s="138" t="str">
        <f>IF(BB601="","",AI129)</f>
        <v/>
      </c>
      <c r="BH601" s="138" t="str">
        <f>IF(BC601="","",AU129)</f>
        <v/>
      </c>
      <c r="BI601" s="5"/>
      <c r="BJ601" s="5"/>
      <c r="BK601" s="5"/>
      <c r="BL601" s="98">
        <f>IF(BE601="",0,VALUE(LEFT(TRIM(BE601),3)))</f>
        <v>0</v>
      </c>
      <c r="BM601" s="98">
        <f>IF(BF601="",0,VALUE(LEFT(TRIM(BF601),3)))</f>
        <v>0</v>
      </c>
      <c r="BN601" s="98">
        <f>IF(BG601="",0,VALUE(LEFT(TRIM(BG601),3)))</f>
        <v>0</v>
      </c>
      <c r="BO601" s="98">
        <f>IF(BH601="",0,VALUE(LEFT(TRIM(BH601),3)))</f>
        <v>0</v>
      </c>
      <c r="BP601" s="98"/>
      <c r="BQ601" s="4"/>
      <c r="BR601" s="4"/>
      <c r="BS601" s="4"/>
      <c r="BT601" s="4"/>
      <c r="BU601" s="5"/>
      <c r="BV601" s="5"/>
      <c r="BW601" s="5"/>
      <c r="BX601" s="4"/>
      <c r="BY601" s="4"/>
      <c r="BZ601" s="4"/>
      <c r="CA601" s="4"/>
      <c r="CB601" s="4"/>
      <c r="CC601" s="4"/>
      <c r="CD601" s="4"/>
      <c r="CE601" s="4"/>
      <c r="CF601" s="4"/>
      <c r="CG601" s="5"/>
      <c r="CH601" s="5"/>
      <c r="CI601" s="5"/>
      <c r="CJ601" s="4"/>
      <c r="CK601" s="4"/>
      <c r="CL601" s="4"/>
      <c r="CM601" s="4"/>
      <c r="CN601" s="4"/>
      <c r="CO601" s="4"/>
      <c r="CP601" s="4"/>
      <c r="CQ601" s="4"/>
      <c r="CR601" s="4"/>
      <c r="CS601" s="5"/>
      <c r="CT601" s="5"/>
    </row>
    <row r="602" spans="50:98" ht="21" customHeight="1" x14ac:dyDescent="0.2">
      <c r="AY602" s="99"/>
      <c r="AZ602" s="99" t="str">
        <f>IF(LEFT(TRIM(B130),7)="Practic",B130,"")</f>
        <v/>
      </c>
      <c r="BA602" s="99" t="str">
        <f>IF(LEFT(TRIM(N130),7)="Practic",N130,"")</f>
        <v/>
      </c>
      <c r="BB602" s="99" t="str">
        <f>IF(LEFT(TRIM(Z130),7)="Practic",Z130,"")</f>
        <v>Practică 6</v>
      </c>
      <c r="BC602" s="99" t="str">
        <f>IF(LEFT(TRIM(AL130),7)="Practic",AL130,"")</f>
        <v/>
      </c>
      <c r="BD602" s="98"/>
      <c r="BE602" s="138" t="str">
        <f>IF(AZ602="","",K132)</f>
        <v/>
      </c>
      <c r="BF602" s="138" t="str">
        <f>IF(BA602="","",W132)</f>
        <v/>
      </c>
      <c r="BG602" s="138">
        <f>IF(BB602="","",AI132)</f>
        <v>400</v>
      </c>
      <c r="BH602" s="138" t="str">
        <f>IF(BC602="","",AU132)</f>
        <v/>
      </c>
      <c r="BI602" s="5"/>
      <c r="BJ602" s="5"/>
      <c r="BK602" s="5"/>
      <c r="BL602" s="98">
        <f t="shared" ref="BL602:BL610" si="35">IF(BE602="",0,VALUE(LEFT(TRIM(BE602),3)))</f>
        <v>0</v>
      </c>
      <c r="BM602" s="98">
        <f t="shared" ref="BM602:BM610" si="36">IF(BF602="",0,VALUE(LEFT(TRIM(BF602),3)))</f>
        <v>0</v>
      </c>
      <c r="BN602" s="98">
        <f t="shared" ref="BN602:BN610" si="37">IF(BG602="",0,VALUE(LEFT(TRIM(BG602),3)))</f>
        <v>400</v>
      </c>
      <c r="BO602" s="98">
        <f t="shared" ref="BO602:BO610" si="38">IF(BH602="",0,VALUE(LEFT(TRIM(BH602),3)))</f>
        <v>0</v>
      </c>
      <c r="BP602" s="98"/>
      <c r="BQ602" s="4"/>
      <c r="BR602" s="4"/>
      <c r="BS602" s="4"/>
      <c r="BT602" s="4"/>
      <c r="BU602" s="5"/>
      <c r="BV602" s="5"/>
      <c r="BW602" s="5"/>
      <c r="BX602" s="4"/>
      <c r="BY602" s="4"/>
      <c r="BZ602" s="4"/>
      <c r="CA602" s="4"/>
      <c r="CB602" s="4"/>
      <c r="CC602" s="4"/>
      <c r="CD602" s="4"/>
      <c r="CE602" s="4"/>
      <c r="CF602" s="4"/>
      <c r="CG602" s="5"/>
      <c r="CH602" s="5"/>
      <c r="CI602" s="5"/>
      <c r="CJ602" s="4"/>
      <c r="CK602" s="4"/>
      <c r="CL602" s="4"/>
      <c r="CM602" s="4"/>
      <c r="CN602" s="4"/>
      <c r="CO602" s="4"/>
      <c r="CP602" s="4"/>
      <c r="CQ602" s="4"/>
      <c r="CR602" s="4"/>
      <c r="CS602" s="5"/>
      <c r="CT602" s="5"/>
    </row>
    <row r="603" spans="50:98" ht="21" customHeight="1" x14ac:dyDescent="0.2">
      <c r="AY603" s="99"/>
      <c r="AZ603" s="99" t="str">
        <f>IF(LEFT(TRIM(B133),7)="Practic",B133,"")</f>
        <v/>
      </c>
      <c r="BA603" s="99" t="str">
        <f>IF(LEFT(TRIM(N133),7)="Practic",N133,"")</f>
        <v/>
      </c>
      <c r="BB603" s="99" t="str">
        <f>IF(LEFT(TRIM(Z133),7)="Practic",Z133,"")</f>
        <v/>
      </c>
      <c r="BC603" s="99" t="str">
        <f>IF(LEFT(TRIM(AL133),7)="Practic",AL133,"")</f>
        <v/>
      </c>
      <c r="BD603" s="98"/>
      <c r="BE603" s="138" t="str">
        <f>IF(AZ603="","",K135)</f>
        <v/>
      </c>
      <c r="BF603" s="138" t="str">
        <f>IF(BA603="","",W135)</f>
        <v/>
      </c>
      <c r="BG603" s="138" t="str">
        <f>IF(BB603="","",AI135)</f>
        <v/>
      </c>
      <c r="BH603" s="138" t="str">
        <f>IF(BC603="","",AU135)</f>
        <v/>
      </c>
      <c r="BI603" s="5"/>
      <c r="BJ603" s="5"/>
      <c r="BK603" s="5"/>
      <c r="BL603" s="98">
        <f t="shared" si="35"/>
        <v>0</v>
      </c>
      <c r="BM603" s="98">
        <f t="shared" si="36"/>
        <v>0</v>
      </c>
      <c r="BN603" s="98">
        <f t="shared" si="37"/>
        <v>0</v>
      </c>
      <c r="BO603" s="98">
        <f t="shared" si="38"/>
        <v>0</v>
      </c>
      <c r="BP603" s="98"/>
      <c r="BQ603" s="4"/>
      <c r="BR603" s="4"/>
      <c r="BS603" s="4"/>
      <c r="BT603" s="4"/>
      <c r="BU603" s="5"/>
      <c r="BV603" s="5"/>
      <c r="BW603" s="5"/>
      <c r="BX603" s="4"/>
      <c r="BY603" s="4"/>
      <c r="BZ603" s="4"/>
      <c r="CA603" s="4"/>
      <c r="CB603" s="4"/>
      <c r="CC603" s="4"/>
      <c r="CD603" s="4"/>
      <c r="CE603" s="4"/>
      <c r="CF603" s="4"/>
      <c r="CG603" s="5"/>
      <c r="CH603" s="5"/>
      <c r="CI603" s="5"/>
      <c r="CJ603" s="4"/>
      <c r="CK603" s="4"/>
      <c r="CL603" s="4"/>
      <c r="CM603" s="4"/>
      <c r="CN603" s="4"/>
      <c r="CO603" s="4"/>
      <c r="CP603" s="4"/>
      <c r="CQ603" s="4"/>
      <c r="CR603" s="4"/>
      <c r="CS603" s="5"/>
      <c r="CT603" s="5"/>
    </row>
    <row r="604" spans="50:98" ht="21" customHeight="1" x14ac:dyDescent="0.2">
      <c r="AY604" s="99"/>
      <c r="AZ604" s="99" t="str">
        <f>IF(LEFT(TRIM(B136),7)="Practic",B136,"")</f>
        <v/>
      </c>
      <c r="BA604" s="99" t="str">
        <f>IF(LEFT(TRIM(N136),7)="Practic",N136,"")</f>
        <v/>
      </c>
      <c r="BB604" s="99" t="str">
        <f>IF(LEFT(TRIM(Z136),7)="Practic",Z136,"")</f>
        <v/>
      </c>
      <c r="BC604" s="99" t="str">
        <f>IF(LEFT(TRIM(AL136),7)="Practic",AL136,"")</f>
        <v/>
      </c>
      <c r="BD604" s="98"/>
      <c r="BE604" s="138" t="str">
        <f>IF(AZ604="","",K138)</f>
        <v/>
      </c>
      <c r="BF604" s="138" t="str">
        <f>IF(BA604="","",W138)</f>
        <v/>
      </c>
      <c r="BG604" s="138" t="str">
        <f>IF(BB604="","",AI138)</f>
        <v/>
      </c>
      <c r="BH604" s="138" t="str">
        <f>IF(BC604="","",AU138)</f>
        <v/>
      </c>
      <c r="BI604" s="5"/>
      <c r="BJ604" s="5"/>
      <c r="BK604" s="5"/>
      <c r="BL604" s="98">
        <f t="shared" si="35"/>
        <v>0</v>
      </c>
      <c r="BM604" s="98">
        <f t="shared" si="36"/>
        <v>0</v>
      </c>
      <c r="BN604" s="98">
        <f t="shared" si="37"/>
        <v>0</v>
      </c>
      <c r="BO604" s="98">
        <f t="shared" si="38"/>
        <v>0</v>
      </c>
      <c r="BP604" s="98"/>
      <c r="BQ604" s="4"/>
      <c r="BR604" s="4"/>
      <c r="BS604" s="4"/>
      <c r="BT604" s="4"/>
      <c r="BU604" s="5"/>
      <c r="BV604" s="5"/>
      <c r="BW604" s="5"/>
      <c r="BX604" s="4"/>
      <c r="BY604" s="4"/>
      <c r="BZ604" s="4"/>
      <c r="CA604" s="4"/>
      <c r="CB604" s="4"/>
      <c r="CC604" s="4"/>
      <c r="CD604" s="4"/>
      <c r="CE604" s="4"/>
      <c r="CF604" s="4"/>
      <c r="CG604" s="5"/>
      <c r="CH604" s="5"/>
      <c r="CI604" s="5"/>
      <c r="CJ604" s="4"/>
      <c r="CK604" s="4"/>
      <c r="CL604" s="4"/>
      <c r="CM604" s="4"/>
      <c r="CN604" s="4"/>
      <c r="CO604" s="4"/>
      <c r="CP604" s="4"/>
      <c r="CQ604" s="4"/>
      <c r="CR604" s="4"/>
      <c r="CS604" s="5"/>
      <c r="CT604" s="5"/>
    </row>
    <row r="605" spans="50:98" ht="21" customHeight="1" x14ac:dyDescent="0.2">
      <c r="AY605" s="99"/>
      <c r="AZ605" s="99" t="str">
        <f>IF(LEFT(TRIM(B139),7)="Practic",B139,"")</f>
        <v/>
      </c>
      <c r="BA605" s="99" t="str">
        <f>IF(LEFT(TRIM(N139),7)="Practic",N139,"")</f>
        <v/>
      </c>
      <c r="BB605" s="99" t="str">
        <f>IF(LEFT(TRIM(Z139),7)="Practic",Z139,"")</f>
        <v/>
      </c>
      <c r="BC605" s="99" t="str">
        <f>IF(LEFT(TRIM(AL139),7)="Practic",AL139,"")</f>
        <v/>
      </c>
      <c r="BD605" s="98"/>
      <c r="BE605" s="138" t="str">
        <f>IF(AZ605="","",K141)</f>
        <v/>
      </c>
      <c r="BF605" s="138" t="str">
        <f>IF(BA605="","",W141)</f>
        <v/>
      </c>
      <c r="BG605" s="138" t="str">
        <f>IF(BB605="","",AI141)</f>
        <v/>
      </c>
      <c r="BH605" s="138" t="str">
        <f>IF(BC605="","",AU141)</f>
        <v/>
      </c>
      <c r="BI605" s="5"/>
      <c r="BJ605" s="5"/>
      <c r="BK605" s="5"/>
      <c r="BL605" s="98">
        <f t="shared" si="35"/>
        <v>0</v>
      </c>
      <c r="BM605" s="98">
        <f t="shared" si="36"/>
        <v>0</v>
      </c>
      <c r="BN605" s="98">
        <f t="shared" si="37"/>
        <v>0</v>
      </c>
      <c r="BO605" s="98">
        <f t="shared" si="38"/>
        <v>0</v>
      </c>
      <c r="BP605" s="98"/>
      <c r="BQ605" s="4"/>
      <c r="BR605" s="4"/>
      <c r="BS605" s="4"/>
      <c r="BT605" s="4"/>
      <c r="BU605" s="5"/>
      <c r="BV605" s="5"/>
      <c r="BW605" s="5"/>
      <c r="BX605" s="4"/>
      <c r="BY605" s="4"/>
      <c r="BZ605" s="4"/>
      <c r="CA605" s="4"/>
      <c r="CB605" s="4"/>
      <c r="CC605" s="4"/>
      <c r="CD605" s="4"/>
      <c r="CE605" s="4"/>
      <c r="CF605" s="4"/>
      <c r="CG605" s="5"/>
      <c r="CH605" s="5"/>
      <c r="CI605" s="5"/>
      <c r="CJ605" s="4"/>
      <c r="CK605" s="4"/>
      <c r="CL605" s="4"/>
      <c r="CM605" s="4"/>
      <c r="CN605" s="4"/>
      <c r="CO605" s="4"/>
      <c r="CP605" s="4"/>
      <c r="CQ605" s="4"/>
      <c r="CR605" s="4"/>
      <c r="CS605" s="5"/>
      <c r="CT605" s="5"/>
    </row>
    <row r="606" spans="50:98" ht="21" customHeight="1" x14ac:dyDescent="0.2">
      <c r="AY606" s="99"/>
      <c r="AZ606" s="99" t="str">
        <f>IF(LEFT(TRIM(B142),7)="Practic",B142,"")</f>
        <v/>
      </c>
      <c r="BA606" s="99" t="str">
        <f>IF(LEFT(TRIM(N142),7)="Practic",N142,"")</f>
        <v/>
      </c>
      <c r="BB606" s="99" t="str">
        <f>IF(LEFT(TRIM(Z142),7)="Practic",Z142,"")</f>
        <v/>
      </c>
      <c r="BC606" s="99" t="str">
        <f>IF(LEFT(TRIM(AL142),7)="Practic",AL142,"")</f>
        <v/>
      </c>
      <c r="BD606" s="98"/>
      <c r="BE606" s="138" t="str">
        <f>IF(AZ606="","",K144)</f>
        <v/>
      </c>
      <c r="BF606" s="138" t="str">
        <f>IF(BA606="","",W144)</f>
        <v/>
      </c>
      <c r="BG606" s="138" t="str">
        <f>IF(BB606="","",AI144)</f>
        <v/>
      </c>
      <c r="BH606" s="138" t="str">
        <f>IF(BC606="","",AU144)</f>
        <v/>
      </c>
      <c r="BI606" s="5"/>
      <c r="BJ606" s="5"/>
      <c r="BK606" s="5"/>
      <c r="BL606" s="98">
        <f t="shared" si="35"/>
        <v>0</v>
      </c>
      <c r="BM606" s="98">
        <f t="shared" si="36"/>
        <v>0</v>
      </c>
      <c r="BN606" s="98">
        <f t="shared" si="37"/>
        <v>0</v>
      </c>
      <c r="BO606" s="98">
        <f t="shared" si="38"/>
        <v>0</v>
      </c>
      <c r="BP606" s="98"/>
      <c r="BQ606" s="4"/>
      <c r="BR606" s="4"/>
      <c r="BS606" s="4"/>
      <c r="BT606" s="4"/>
      <c r="BU606" s="5"/>
      <c r="BV606" s="5"/>
      <c r="BW606" s="5"/>
      <c r="BX606" s="4"/>
      <c r="BY606" s="4"/>
      <c r="BZ606" s="4"/>
      <c r="CA606" s="4"/>
      <c r="CB606" s="4"/>
      <c r="CC606" s="4"/>
      <c r="CD606" s="4"/>
      <c r="CE606" s="4"/>
      <c r="CF606" s="4"/>
      <c r="CG606" s="5"/>
      <c r="CH606" s="5"/>
      <c r="CI606" s="5"/>
      <c r="CJ606" s="4"/>
      <c r="CK606" s="4"/>
      <c r="CL606" s="4"/>
      <c r="CM606" s="4"/>
      <c r="CN606" s="4"/>
      <c r="CO606" s="4"/>
      <c r="CP606" s="4"/>
      <c r="CQ606" s="4"/>
      <c r="CR606" s="4"/>
      <c r="CS606" s="5"/>
      <c r="CT606" s="5"/>
    </row>
    <row r="607" spans="50:98" ht="21" customHeight="1" x14ac:dyDescent="0.2">
      <c r="AY607" s="99"/>
      <c r="AZ607" s="99" t="str">
        <f>IF(LEFT(TRIM(B145),7)="Practic",B145,"")</f>
        <v/>
      </c>
      <c r="BA607" s="99" t="str">
        <f>IF(LEFT(TRIM(N145),7)="Practic",N145,"")</f>
        <v/>
      </c>
      <c r="BB607" s="99" t="str">
        <f>IF(LEFT(TRIM(Z145),7)="Practic",Z145,"")</f>
        <v/>
      </c>
      <c r="BC607" s="99" t="str">
        <f>IF(LEFT(TRIM(AL145),7)="Practic",AL145,"")</f>
        <v/>
      </c>
      <c r="BD607" s="98"/>
      <c r="BE607" s="138" t="str">
        <f>IF(AZ607="","",K147)</f>
        <v/>
      </c>
      <c r="BF607" s="138" t="str">
        <f>IF(BA607="","",W147)</f>
        <v/>
      </c>
      <c r="BG607" s="138" t="str">
        <f>IF(BB607="","",AI147)</f>
        <v/>
      </c>
      <c r="BH607" s="138" t="str">
        <f>IF(BC607="","",AU147)</f>
        <v/>
      </c>
      <c r="BI607" s="5"/>
      <c r="BJ607" s="5"/>
      <c r="BK607" s="5"/>
      <c r="BL607" s="98">
        <f t="shared" si="35"/>
        <v>0</v>
      </c>
      <c r="BM607" s="98">
        <f t="shared" si="36"/>
        <v>0</v>
      </c>
      <c r="BN607" s="98">
        <f t="shared" si="37"/>
        <v>0</v>
      </c>
      <c r="BO607" s="98">
        <f t="shared" si="38"/>
        <v>0</v>
      </c>
      <c r="BP607" s="98"/>
      <c r="BQ607" s="4"/>
      <c r="BR607" s="4"/>
      <c r="BS607" s="4"/>
      <c r="BT607" s="4"/>
      <c r="BU607" s="5"/>
      <c r="BV607" s="5"/>
      <c r="BW607" s="5"/>
      <c r="BX607" s="4"/>
      <c r="BY607" s="4"/>
      <c r="BZ607" s="4"/>
      <c r="CA607" s="4"/>
      <c r="CB607" s="4"/>
      <c r="CC607" s="4"/>
      <c r="CD607" s="4"/>
      <c r="CE607" s="4"/>
      <c r="CF607" s="4"/>
      <c r="CG607" s="5"/>
      <c r="CH607" s="5"/>
      <c r="CI607" s="5"/>
      <c r="CJ607" s="4"/>
      <c r="CK607" s="4"/>
      <c r="CL607" s="4"/>
      <c r="CM607" s="4"/>
      <c r="CN607" s="4"/>
      <c r="CO607" s="4"/>
      <c r="CP607" s="4"/>
      <c r="CQ607" s="4"/>
      <c r="CR607" s="4"/>
      <c r="CS607" s="5"/>
      <c r="CT607" s="5"/>
    </row>
    <row r="608" spans="50:98" ht="21" customHeight="1" x14ac:dyDescent="0.2">
      <c r="AY608" s="99"/>
      <c r="AZ608" s="99" t="str">
        <f>IF(LEFT(TRIM(B148),7)="Practic",B148,"")</f>
        <v/>
      </c>
      <c r="BA608" s="99" t="str">
        <f>IF(LEFT(TRIM(N148),7)="Practic",N148,"")</f>
        <v/>
      </c>
      <c r="BB608" s="99" t="str">
        <f>IF(LEFT(TRIM(Z148),7)="Practic",Z148,"")</f>
        <v/>
      </c>
      <c r="BC608" s="99" t="str">
        <f>IF(LEFT(TRIM(AL148),7)="Practic",AL148,"")</f>
        <v/>
      </c>
      <c r="BD608" s="98"/>
      <c r="BE608" s="138" t="str">
        <f>IF(AZ608="","",K150)</f>
        <v/>
      </c>
      <c r="BF608" s="138" t="str">
        <f>IF(BA608="","",W150)</f>
        <v/>
      </c>
      <c r="BG608" s="138" t="str">
        <f>IF(BB608="","",AI150)</f>
        <v/>
      </c>
      <c r="BH608" s="138" t="str">
        <f>IF(BC608="","",AU150)</f>
        <v/>
      </c>
      <c r="BI608" s="5"/>
      <c r="BJ608" s="5"/>
      <c r="BK608" s="5"/>
      <c r="BL608" s="98">
        <f t="shared" si="35"/>
        <v>0</v>
      </c>
      <c r="BM608" s="98">
        <f t="shared" si="36"/>
        <v>0</v>
      </c>
      <c r="BN608" s="98">
        <f t="shared" si="37"/>
        <v>0</v>
      </c>
      <c r="BO608" s="98">
        <f t="shared" si="38"/>
        <v>0</v>
      </c>
      <c r="BP608" s="98"/>
      <c r="BQ608" s="4"/>
      <c r="BR608" s="4"/>
      <c r="BS608" s="4"/>
      <c r="BT608" s="4"/>
      <c r="BU608" s="5"/>
      <c r="BV608" s="5"/>
      <c r="BW608" s="5"/>
      <c r="BX608" s="4"/>
      <c r="BY608" s="4"/>
      <c r="BZ608" s="4"/>
      <c r="CA608" s="4"/>
      <c r="CB608" s="4"/>
      <c r="CC608" s="4"/>
      <c r="CD608" s="4"/>
      <c r="CE608" s="4"/>
      <c r="CF608" s="4"/>
      <c r="CG608" s="5"/>
      <c r="CH608" s="5"/>
      <c r="CI608" s="5"/>
      <c r="CJ608" s="4"/>
      <c r="CK608" s="4"/>
      <c r="CL608" s="4"/>
      <c r="CM608" s="4"/>
      <c r="CN608" s="4"/>
      <c r="CO608" s="4"/>
      <c r="CP608" s="4"/>
      <c r="CQ608" s="4"/>
      <c r="CR608" s="4"/>
      <c r="CS608" s="5"/>
      <c r="CT608" s="5"/>
    </row>
    <row r="609" spans="4:610" ht="21" customHeight="1" x14ac:dyDescent="0.2">
      <c r="AY609" s="99"/>
      <c r="AZ609" s="99" t="str">
        <f>IF(LEFT(TRIM(B151),7)="Practic",B151,"")</f>
        <v/>
      </c>
      <c r="BA609" s="99" t="str">
        <f>IF(LEFT(TRIM(N151),7)="Practic",N151,"")</f>
        <v>Practică 5</v>
      </c>
      <c r="BB609" s="99" t="str">
        <f>IF(LEFT(TRIM(Z151),7)="Practic",Z151,"")</f>
        <v/>
      </c>
      <c r="BC609" s="99" t="str">
        <f>IF(LEFT(TRIM(AL151),7)="Practic",AL151,"")</f>
        <v/>
      </c>
      <c r="BD609" s="98"/>
      <c r="BE609" s="138" t="str">
        <f>IF(AZ609="","",K153)</f>
        <v/>
      </c>
      <c r="BF609" s="138">
        <f>IF(BA609="","",W153)</f>
        <v>50</v>
      </c>
      <c r="BG609" s="138" t="str">
        <f>IF(BB609="","",AI153)</f>
        <v/>
      </c>
      <c r="BH609" s="138" t="str">
        <f>IF(BC609="","",AU153)</f>
        <v/>
      </c>
      <c r="BI609" s="5"/>
      <c r="BJ609" s="5"/>
      <c r="BK609" s="5"/>
      <c r="BL609" s="98">
        <f t="shared" si="35"/>
        <v>0</v>
      </c>
      <c r="BM609" s="98">
        <f t="shared" si="36"/>
        <v>50</v>
      </c>
      <c r="BN609" s="98">
        <f t="shared" si="37"/>
        <v>0</v>
      </c>
      <c r="BO609" s="98">
        <f t="shared" si="38"/>
        <v>0</v>
      </c>
      <c r="BP609" s="98"/>
      <c r="BQ609" s="4"/>
      <c r="BR609" s="4"/>
      <c r="BS609" s="4"/>
      <c r="BT609" s="4"/>
      <c r="BU609" s="5"/>
      <c r="BV609" s="5"/>
      <c r="BW609" s="5"/>
      <c r="BX609" s="4"/>
      <c r="BY609" s="4"/>
      <c r="BZ609" s="4"/>
      <c r="CA609" s="4"/>
      <c r="CB609" s="4"/>
      <c r="CC609" s="4"/>
      <c r="CD609" s="4"/>
      <c r="CE609" s="4"/>
      <c r="CF609" s="4"/>
      <c r="CG609" s="5"/>
      <c r="CH609" s="5"/>
      <c r="CI609" s="5"/>
      <c r="CJ609" s="4"/>
      <c r="CK609" s="4"/>
      <c r="CL609" s="4"/>
      <c r="CM609" s="4"/>
      <c r="CN609" s="4"/>
      <c r="CO609" s="4"/>
      <c r="CP609" s="4"/>
      <c r="CQ609" s="4"/>
      <c r="CR609" s="4"/>
      <c r="CS609" s="5"/>
      <c r="CT609" s="5"/>
    </row>
    <row r="610" spans="4:610" ht="21" customHeight="1" x14ac:dyDescent="0.2">
      <c r="AY610" s="99"/>
      <c r="AZ610" s="99" t="str">
        <f>IF(LEFT(TRIM(B154),7)="Practic",B154,"")</f>
        <v/>
      </c>
      <c r="BA610" s="99" t="str">
        <f>IF(LEFT(TRIM(N154),7)="Practic",N154,"")</f>
        <v/>
      </c>
      <c r="BB610" s="99" t="str">
        <f>IF(LEFT(TRIM(Z154),7)="Practic",Z154,"")</f>
        <v/>
      </c>
      <c r="BC610" s="99" t="str">
        <f>IF(LEFT(TRIM(AL154),7)="Practic",AL154,"")</f>
        <v/>
      </c>
      <c r="BD610" s="98"/>
      <c r="BE610" s="138" t="str">
        <f>IF(AZ610="","",K156)</f>
        <v/>
      </c>
      <c r="BF610" s="138" t="str">
        <f>IF(BA610="","",W156)</f>
        <v/>
      </c>
      <c r="BG610" s="138" t="str">
        <f>IF(BB610="","",AI156)</f>
        <v/>
      </c>
      <c r="BH610" s="138" t="str">
        <f>IF(BC610="","",AU156)</f>
        <v/>
      </c>
      <c r="BI610" s="5"/>
      <c r="BJ610" s="5"/>
      <c r="BK610" s="5"/>
      <c r="BL610" s="98">
        <f t="shared" si="35"/>
        <v>0</v>
      </c>
      <c r="BM610" s="98">
        <f t="shared" si="36"/>
        <v>0</v>
      </c>
      <c r="BN610" s="98">
        <f t="shared" si="37"/>
        <v>0</v>
      </c>
      <c r="BO610" s="98">
        <f t="shared" si="38"/>
        <v>0</v>
      </c>
      <c r="BP610" s="98"/>
      <c r="BQ610" s="4"/>
      <c r="BR610" s="4"/>
      <c r="BS610" s="4"/>
      <c r="BT610" s="4"/>
      <c r="BU610" s="5"/>
      <c r="BV610" s="5"/>
      <c r="BW610" s="5"/>
      <c r="BX610" s="4"/>
      <c r="BY610" s="4"/>
      <c r="BZ610" s="4"/>
      <c r="CA610" s="4"/>
      <c r="CB610" s="4"/>
      <c r="CC610" s="4"/>
      <c r="CD610" s="4"/>
      <c r="CE610" s="4"/>
      <c r="CF610" s="4"/>
      <c r="CG610" s="5"/>
      <c r="CH610" s="5"/>
      <c r="CI610" s="5"/>
      <c r="CJ610" s="4"/>
      <c r="CK610" s="4"/>
      <c r="CL610" s="4"/>
      <c r="CM610" s="4"/>
      <c r="CN610" s="4"/>
      <c r="CO610" s="4"/>
      <c r="CP610" s="4"/>
      <c r="CQ610" s="4"/>
      <c r="CR610" s="4"/>
      <c r="CS610" s="5"/>
      <c r="CT610" s="5"/>
    </row>
    <row r="611" spans="4:610" ht="21" customHeight="1" x14ac:dyDescent="0.2">
      <c r="AZ611" s="6" t="str">
        <f>IF(ISNUMBER(SEARCH("Practic",B66)),B66,"")</f>
        <v/>
      </c>
      <c r="BA611" s="4"/>
      <c r="BB611" s="4"/>
      <c r="BC611" s="4"/>
      <c r="BD611" s="4"/>
      <c r="BE611" s="4"/>
      <c r="BF611" s="4"/>
      <c r="BG611" s="4"/>
      <c r="BH611" s="4"/>
      <c r="BI611" s="5"/>
      <c r="BJ611" s="5"/>
      <c r="BK611" s="5"/>
      <c r="BL611" s="5">
        <f>SUM(BL601:BL610)</f>
        <v>0</v>
      </c>
      <c r="BM611" s="5">
        <f>SUM(BM601:BM610)</f>
        <v>50</v>
      </c>
      <c r="BN611" s="5">
        <f>SUM(BN601:BN610)</f>
        <v>400</v>
      </c>
      <c r="BO611" s="5">
        <f>SUM(BO601:BO610)</f>
        <v>0</v>
      </c>
      <c r="BP611" s="5"/>
      <c r="BQ611" s="4"/>
      <c r="BR611" s="4"/>
      <c r="BS611" s="4"/>
      <c r="BT611" s="4"/>
      <c r="BU611" s="5"/>
      <c r="BV611" s="5"/>
      <c r="BW611" s="5"/>
      <c r="BX611" s="4"/>
      <c r="BY611" s="4"/>
      <c r="BZ611" s="4"/>
      <c r="CA611" s="4"/>
      <c r="CB611" s="4"/>
      <c r="CC611" s="4"/>
      <c r="CD611" s="4"/>
      <c r="CE611" s="4"/>
      <c r="CF611" s="4"/>
      <c r="CG611" s="5"/>
      <c r="CH611" s="5"/>
      <c r="CI611" s="5"/>
      <c r="CJ611" s="4"/>
      <c r="CK611" s="4"/>
      <c r="CL611" s="4"/>
      <c r="CM611" s="4"/>
      <c r="CN611" s="4"/>
      <c r="CO611" s="4"/>
      <c r="CP611" s="4"/>
      <c r="CQ611" s="4"/>
      <c r="CR611" s="4"/>
      <c r="CS611" s="5"/>
      <c r="CT611" s="5"/>
    </row>
    <row r="612" spans="4:610" ht="21" customHeight="1" x14ac:dyDescent="0.2">
      <c r="AY612" s="6" t="s">
        <v>309</v>
      </c>
      <c r="AZ612" s="4" t="s">
        <v>310</v>
      </c>
      <c r="BA612" s="4" t="s">
        <v>311</v>
      </c>
      <c r="BB612" s="4"/>
      <c r="BC612" s="4"/>
      <c r="BD612" s="4"/>
      <c r="BE612" s="4"/>
      <c r="BF612" s="4"/>
      <c r="BG612" s="4"/>
      <c r="BH612" s="4"/>
      <c r="BI612" s="5"/>
      <c r="BJ612" s="5"/>
      <c r="BK612" s="5"/>
      <c r="BL612" s="4"/>
      <c r="BM612" s="4"/>
      <c r="BN612" s="4"/>
      <c r="BO612" s="4"/>
      <c r="BP612" s="4"/>
      <c r="BQ612" s="4"/>
      <c r="BR612" s="4"/>
      <c r="BS612" s="4"/>
      <c r="BT612" s="4"/>
      <c r="BU612" s="5"/>
      <c r="BV612" s="5"/>
      <c r="BW612" s="5"/>
      <c r="BX612" s="4"/>
      <c r="BY612" s="4"/>
      <c r="BZ612" s="4"/>
      <c r="CA612" s="4"/>
      <c r="CB612" s="4"/>
      <c r="CC612" s="4"/>
      <c r="CD612" s="4"/>
      <c r="CE612" s="4"/>
      <c r="CF612" s="4"/>
      <c r="CG612" s="5"/>
      <c r="CH612" s="5"/>
      <c r="CI612" s="5"/>
      <c r="CJ612" s="4"/>
      <c r="CK612" s="4"/>
      <c r="CL612" s="4"/>
      <c r="CM612" s="4"/>
      <c r="CN612" s="4"/>
      <c r="CO612" s="4"/>
      <c r="CP612" s="4"/>
      <c r="CQ612" s="4"/>
      <c r="CR612" s="4"/>
      <c r="CS612" s="5"/>
      <c r="CT612" s="5"/>
    </row>
    <row r="613" spans="4:610" ht="21" customHeight="1" x14ac:dyDescent="0.2">
      <c r="AZ613" s="4"/>
      <c r="BA613" s="4"/>
      <c r="BB613" s="4"/>
      <c r="BC613" s="4"/>
      <c r="BD613" s="4"/>
      <c r="BE613" s="4"/>
      <c r="BF613" s="4"/>
      <c r="BG613" s="4"/>
      <c r="BH613" s="4"/>
      <c r="BI613" s="5"/>
      <c r="BJ613" s="5"/>
      <c r="BK613" s="5"/>
      <c r="BL613" s="4"/>
      <c r="BM613" s="4"/>
      <c r="BN613" s="4"/>
      <c r="BO613" s="4"/>
      <c r="BP613" s="4"/>
      <c r="BQ613" s="4"/>
      <c r="BR613" s="4"/>
      <c r="BS613" s="4"/>
      <c r="BT613" s="4"/>
      <c r="BU613" s="5"/>
      <c r="BV613" s="5"/>
      <c r="BW613" s="5"/>
      <c r="BX613" s="4"/>
      <c r="BY613" s="4"/>
      <c r="BZ613" s="4"/>
      <c r="CA613" s="4"/>
      <c r="CB613" s="4"/>
      <c r="CC613" s="4"/>
      <c r="CD613" s="4"/>
      <c r="CE613" s="4"/>
      <c r="CF613" s="4"/>
      <c r="CG613" s="5"/>
      <c r="CH613" s="5"/>
      <c r="CI613" s="5"/>
      <c r="CJ613" s="4"/>
      <c r="CK613" s="4"/>
      <c r="CL613" s="4"/>
      <c r="CM613" s="4"/>
      <c r="CN613" s="4"/>
      <c r="CO613" s="4"/>
      <c r="CP613" s="4"/>
      <c r="CQ613" s="4"/>
      <c r="CR613" s="4"/>
      <c r="CS613" s="5"/>
      <c r="CT613" s="5"/>
    </row>
    <row r="614" spans="4:610" ht="21" customHeight="1" x14ac:dyDescent="0.2">
      <c r="AZ614" s="4"/>
      <c r="BA614" s="4"/>
      <c r="BB614" s="4"/>
      <c r="BC614" s="4"/>
      <c r="BD614" s="4"/>
      <c r="BE614" s="4"/>
      <c r="BF614" s="4"/>
      <c r="BG614" s="4"/>
      <c r="BH614" s="4"/>
      <c r="BI614" s="5"/>
      <c r="BJ614" s="5"/>
      <c r="BK614" s="5"/>
      <c r="BL614" s="4"/>
      <c r="BM614" s="4"/>
      <c r="BN614" s="4"/>
      <c r="BO614" s="4"/>
      <c r="BP614" s="4"/>
      <c r="BQ614" s="4"/>
      <c r="BR614" s="4"/>
      <c r="BS614" s="4"/>
      <c r="BT614" s="4"/>
      <c r="BU614" s="5"/>
      <c r="BV614" s="5"/>
      <c r="BW614" s="5"/>
      <c r="BX614" s="4"/>
      <c r="BY614" s="4"/>
      <c r="BZ614" s="4"/>
      <c r="CA614" s="4"/>
      <c r="CB614" s="4"/>
      <c r="CC614" s="4"/>
      <c r="CD614" s="4"/>
      <c r="CE614" s="4"/>
      <c r="CF614" s="4"/>
      <c r="CG614" s="5"/>
      <c r="CH614" s="5"/>
      <c r="CI614" s="5"/>
      <c r="CJ614" s="4"/>
      <c r="CK614" s="4"/>
      <c r="CL614" s="4"/>
      <c r="CM614" s="4"/>
      <c r="CN614" s="4"/>
      <c r="CO614" s="4"/>
      <c r="CP614" s="4"/>
      <c r="CQ614" s="4"/>
      <c r="CR614" s="4"/>
      <c r="CS614" s="5"/>
      <c r="CT614" s="5"/>
    </row>
    <row r="615" spans="4:610" ht="21" customHeight="1" x14ac:dyDescent="0.2">
      <c r="AY615" s="208" t="s">
        <v>312</v>
      </c>
      <c r="AZ615" s="209" t="str">
        <f>Coperta!A$3</f>
        <v>Universitatea Politehnica Timişoara</v>
      </c>
      <c r="BA615" s="4"/>
      <c r="BB615" s="4"/>
      <c r="BC615" s="4"/>
      <c r="BD615" s="4"/>
      <c r="BE615" s="4"/>
      <c r="BF615" s="4"/>
      <c r="BG615" s="4"/>
      <c r="BH615" s="4"/>
      <c r="BI615" s="5"/>
      <c r="BJ615" s="5"/>
      <c r="BK615" s="5"/>
      <c r="BL615" s="4"/>
      <c r="BM615" s="4"/>
      <c r="BN615" s="4"/>
      <c r="BO615" s="4"/>
      <c r="BP615" s="4"/>
      <c r="BQ615" s="4"/>
      <c r="BR615" s="4"/>
      <c r="BS615" s="4"/>
      <c r="BT615" s="4"/>
      <c r="BU615" s="5"/>
      <c r="BV615" s="5"/>
      <c r="BW615" s="5"/>
      <c r="BX615" s="4"/>
      <c r="BY615" s="4"/>
      <c r="BZ615" s="4"/>
      <c r="CA615" s="4"/>
      <c r="CB615" s="4"/>
      <c r="CC615" s="4"/>
      <c r="CD615" s="4"/>
      <c r="CE615" s="4"/>
      <c r="CF615" s="4"/>
      <c r="CG615" s="5"/>
      <c r="CH615" s="5"/>
      <c r="CI615" s="5"/>
      <c r="CJ615" s="4"/>
      <c r="CK615" s="4"/>
      <c r="CL615" s="4"/>
      <c r="CM615" s="4"/>
      <c r="CN615" s="4"/>
      <c r="CO615" s="4"/>
      <c r="CP615" s="4"/>
      <c r="CQ615" s="4"/>
      <c r="CR615" s="4"/>
      <c r="CS615" s="5"/>
      <c r="CT615" s="5"/>
    </row>
    <row r="616" spans="4:610" ht="21" customHeight="1" x14ac:dyDescent="0.2">
      <c r="AY616" s="208" t="s">
        <v>313</v>
      </c>
      <c r="AZ616" s="209" t="str">
        <f>Coperta!A$4</f>
        <v xml:space="preserve">Facultatea Arhitectură şi Urbanism </v>
      </c>
      <c r="BA616" s="4"/>
      <c r="BB616" s="4"/>
      <c r="BC616" s="4"/>
      <c r="BD616" s="4"/>
      <c r="BE616" s="4"/>
      <c r="BF616" s="4"/>
      <c r="BG616" s="4"/>
      <c r="BH616" s="4"/>
      <c r="BI616" s="5"/>
      <c r="BJ616" s="5"/>
      <c r="BK616" s="5"/>
      <c r="BL616" s="4"/>
      <c r="BM616" s="4"/>
      <c r="BN616" s="4"/>
      <c r="BO616" s="4"/>
      <c r="BP616" s="4"/>
      <c r="BQ616" s="4"/>
      <c r="BR616" s="4"/>
      <c r="BS616" s="4"/>
      <c r="BT616" s="4"/>
      <c r="BU616" s="5"/>
      <c r="BV616" s="5"/>
      <c r="BW616" s="5"/>
      <c r="BX616" s="4"/>
      <c r="BY616" s="4"/>
      <c r="BZ616" s="4"/>
      <c r="CA616" s="4"/>
      <c r="CB616" s="4"/>
      <c r="CC616" s="4"/>
      <c r="CD616" s="4"/>
      <c r="CE616" s="4"/>
      <c r="CF616" s="4"/>
      <c r="CG616" s="5"/>
      <c r="CH616" s="5"/>
      <c r="CI616" s="5"/>
      <c r="CJ616" s="4"/>
      <c r="CK616" s="4"/>
      <c r="CL616" s="4"/>
      <c r="CM616" s="4"/>
      <c r="CN616" s="4"/>
      <c r="CO616" s="4"/>
      <c r="CP616" s="4"/>
      <c r="CQ616" s="4"/>
      <c r="CR616" s="4"/>
      <c r="CS616" s="5"/>
      <c r="CT616" s="5"/>
    </row>
    <row r="617" spans="4:610" ht="21" customHeight="1" x14ac:dyDescent="0.2">
      <c r="AY617" s="208" t="s">
        <v>314</v>
      </c>
      <c r="AZ617" s="209" t="str">
        <f>IF($E$12="L","Licenta","Master")</f>
        <v>Licenta</v>
      </c>
      <c r="BA617" s="4"/>
      <c r="BB617" s="4"/>
      <c r="BC617" s="4"/>
      <c r="BD617" s="4"/>
      <c r="BE617" s="4"/>
      <c r="BF617" s="4"/>
      <c r="BG617" s="4"/>
      <c r="BH617" s="4"/>
      <c r="BI617" s="5"/>
      <c r="BJ617" s="5"/>
      <c r="BK617" s="5"/>
      <c r="BL617" s="4"/>
      <c r="BM617" s="4"/>
      <c r="BN617" s="4"/>
      <c r="BO617" s="4"/>
      <c r="BP617" s="4"/>
      <c r="BQ617" s="4"/>
      <c r="BR617" s="4"/>
      <c r="BS617" s="4"/>
      <c r="BT617" s="4"/>
      <c r="BU617" s="5"/>
      <c r="BV617" s="5"/>
      <c r="BW617" s="5"/>
      <c r="BX617" s="4"/>
      <c r="BY617" s="4"/>
      <c r="BZ617" s="4"/>
      <c r="CA617" s="4"/>
      <c r="CB617" s="4"/>
      <c r="CC617" s="4"/>
      <c r="CD617" s="4"/>
      <c r="CE617" s="4"/>
      <c r="CF617" s="4"/>
      <c r="CG617" s="5"/>
      <c r="CH617" s="5"/>
      <c r="CI617" s="5"/>
      <c r="CJ617" s="4"/>
      <c r="CK617" s="4"/>
      <c r="CL617" s="4"/>
      <c r="CM617" s="4"/>
      <c r="CN617" s="4"/>
      <c r="CO617" s="4"/>
      <c r="CP617" s="4"/>
      <c r="CQ617" s="4"/>
      <c r="CR617" s="4"/>
      <c r="CS617" s="5"/>
      <c r="CT617" s="5"/>
    </row>
    <row r="618" spans="4:610" ht="21" customHeight="1" x14ac:dyDescent="0.2">
      <c r="AY618" s="208" t="s">
        <v>315</v>
      </c>
      <c r="AZ618" s="209" t="str">
        <f>Coperta!J$25</f>
        <v>Arhitectură</v>
      </c>
      <c r="BA618" s="4"/>
      <c r="BB618" s="4"/>
      <c r="BC618" s="4"/>
      <c r="BD618" s="4"/>
      <c r="BE618" s="4"/>
      <c r="BF618" s="4"/>
      <c r="BG618" s="4"/>
      <c r="BH618" s="4"/>
      <c r="BI618" s="5"/>
      <c r="BJ618" s="5"/>
      <c r="BK618" s="5"/>
      <c r="BL618" s="4"/>
      <c r="BM618" s="4"/>
      <c r="BN618" s="4"/>
      <c r="BO618" s="4"/>
      <c r="BP618" s="4"/>
      <c r="BQ618" s="4"/>
      <c r="BR618" s="4"/>
      <c r="BS618" s="4"/>
      <c r="BT618" s="4"/>
      <c r="BU618" s="5"/>
      <c r="BV618" s="5"/>
      <c r="BW618" s="5"/>
      <c r="BX618" s="4"/>
      <c r="BY618" s="4"/>
      <c r="BZ618" s="4"/>
      <c r="CA618" s="4"/>
      <c r="CB618" s="4"/>
      <c r="CC618" s="4"/>
      <c r="CD618" s="4"/>
      <c r="CE618" s="4"/>
      <c r="CF618" s="4"/>
      <c r="CG618" s="5"/>
      <c r="CH618" s="5"/>
      <c r="CI618" s="5"/>
      <c r="CJ618" s="4"/>
      <c r="CK618" s="4"/>
      <c r="CL618" s="4"/>
      <c r="CM618" s="4"/>
      <c r="CN618" s="4"/>
      <c r="CO618" s="4"/>
      <c r="CP618" s="4"/>
      <c r="CQ618" s="4"/>
      <c r="CR618" s="4"/>
      <c r="CS618" s="5"/>
      <c r="CT618" s="5"/>
    </row>
    <row r="619" spans="4:610" ht="21" customHeight="1" x14ac:dyDescent="0.2">
      <c r="AZ619" s="4"/>
      <c r="BA619" s="4"/>
      <c r="BB619" s="4"/>
      <c r="BC619" s="4"/>
      <c r="BD619" s="4"/>
      <c r="BE619" s="4"/>
      <c r="BF619" s="4"/>
      <c r="BG619" s="4"/>
      <c r="BH619" s="4"/>
      <c r="BI619" s="5"/>
      <c r="BJ619" s="5"/>
      <c r="BK619" s="5"/>
      <c r="BL619" s="4"/>
      <c r="BM619" s="4"/>
      <c r="BN619" s="4"/>
      <c r="BO619" s="4"/>
      <c r="BP619" s="4"/>
      <c r="BQ619" s="4"/>
      <c r="BR619" s="4"/>
      <c r="BS619" s="4"/>
      <c r="BT619" s="4"/>
      <c r="BU619" s="5"/>
      <c r="BV619" s="5"/>
      <c r="BW619" s="5"/>
      <c r="BX619" s="4"/>
      <c r="BY619" s="4"/>
      <c r="BZ619" s="4"/>
      <c r="CA619" s="4"/>
      <c r="CB619" s="4"/>
      <c r="CC619" s="4"/>
      <c r="CD619" s="4"/>
      <c r="CE619" s="4"/>
      <c r="CF619" s="4"/>
      <c r="CG619" s="5"/>
      <c r="CH619" s="5"/>
      <c r="CI619" s="5"/>
      <c r="CJ619" s="4"/>
      <c r="CK619" s="4"/>
      <c r="CL619" s="4"/>
      <c r="CM619" s="4"/>
      <c r="CN619" s="4"/>
      <c r="CO619" s="4"/>
      <c r="CP619" s="4"/>
      <c r="CQ619" s="4"/>
      <c r="CR619" s="4"/>
      <c r="CS619" s="5"/>
      <c r="CT619" s="5"/>
    </row>
    <row r="620" spans="4:610" ht="21" customHeight="1" x14ac:dyDescent="0.25">
      <c r="AX620" s="492" t="s">
        <v>316</v>
      </c>
      <c r="AY620" s="493"/>
      <c r="AZ620" s="493"/>
      <c r="BA620" s="493"/>
      <c r="BB620" s="493"/>
      <c r="BC620" s="493"/>
      <c r="BD620" s="493"/>
      <c r="BE620" s="493"/>
      <c r="BF620" s="493"/>
      <c r="BG620" s="493"/>
      <c r="BH620" s="493"/>
      <c r="BI620" s="493"/>
      <c r="BJ620" s="493"/>
      <c r="BK620" s="493"/>
      <c r="BL620" s="493"/>
      <c r="BM620" s="493"/>
      <c r="BN620" s="493"/>
      <c r="BO620" s="493"/>
      <c r="BP620" s="493"/>
      <c r="BQ620" s="493"/>
      <c r="BR620" s="493"/>
      <c r="BS620" s="493"/>
      <c r="BT620" s="493"/>
      <c r="BU620" s="493"/>
      <c r="BV620" s="494"/>
      <c r="BW620" s="4"/>
      <c r="BY620" s="4"/>
      <c r="BZ620" s="4"/>
      <c r="CA620" s="4"/>
      <c r="CB620" s="4"/>
      <c r="CC620" s="4"/>
      <c r="CD620" s="4"/>
      <c r="CE620" s="4"/>
      <c r="CF620" s="4"/>
      <c r="CG620" s="5"/>
      <c r="CH620" s="5"/>
      <c r="CI620" s="5"/>
      <c r="CJ620" s="4"/>
      <c r="CK620" s="4"/>
      <c r="CL620" s="4"/>
      <c r="CM620" s="4"/>
      <c r="CN620" s="4"/>
      <c r="CO620" s="4"/>
      <c r="CP620" s="4"/>
      <c r="CQ620" s="4"/>
      <c r="CR620" s="4"/>
      <c r="CS620" s="5"/>
      <c r="CT620" s="5"/>
    </row>
    <row r="621" spans="4:610" s="110" customFormat="1" ht="21" customHeight="1" x14ac:dyDescent="0.25">
      <c r="D621" s="110" t="s">
        <v>317</v>
      </c>
      <c r="F621" s="307" t="s">
        <v>318</v>
      </c>
      <c r="G621" s="1"/>
      <c r="H621" s="307" t="s">
        <v>99</v>
      </c>
      <c r="I621" s="307" t="s">
        <v>319</v>
      </c>
      <c r="J621" s="307" t="s">
        <v>320</v>
      </c>
      <c r="K621" s="1" t="s">
        <v>443</v>
      </c>
      <c r="L621" s="307" t="s">
        <v>321</v>
      </c>
      <c r="M621" s="1"/>
      <c r="N621" s="307" t="s">
        <v>322</v>
      </c>
      <c r="O621" s="307" t="s">
        <v>323</v>
      </c>
      <c r="P621" s="2"/>
      <c r="AX621" s="210" t="s">
        <v>324</v>
      </c>
      <c r="AY621" s="210" t="s">
        <v>325</v>
      </c>
      <c r="AZ621" s="210" t="s">
        <v>326</v>
      </c>
      <c r="BA621" s="210" t="s">
        <v>327</v>
      </c>
      <c r="BB621" s="210" t="s">
        <v>328</v>
      </c>
      <c r="BC621" s="210" t="s">
        <v>329</v>
      </c>
      <c r="BD621" s="210" t="s">
        <v>330</v>
      </c>
      <c r="BE621" s="210" t="s">
        <v>331</v>
      </c>
      <c r="BF621" s="210" t="s">
        <v>332</v>
      </c>
      <c r="BG621" s="210" t="s">
        <v>333</v>
      </c>
      <c r="BH621" s="210" t="s">
        <v>334</v>
      </c>
      <c r="BI621" s="210" t="s">
        <v>335</v>
      </c>
      <c r="BJ621" s="210" t="s">
        <v>336</v>
      </c>
      <c r="BK621" s="214" t="s">
        <v>337</v>
      </c>
      <c r="BL621" s="252" t="s">
        <v>338</v>
      </c>
      <c r="BM621" s="210" t="s">
        <v>339</v>
      </c>
      <c r="BN621" s="251" t="s">
        <v>340</v>
      </c>
      <c r="BO621" s="214" t="s">
        <v>341</v>
      </c>
      <c r="BP621" s="210" t="s">
        <v>342</v>
      </c>
      <c r="BQ621" s="210" t="s">
        <v>343</v>
      </c>
      <c r="BR621" s="210" t="s">
        <v>321</v>
      </c>
      <c r="BS621" s="210" t="s">
        <v>318</v>
      </c>
      <c r="BT621" s="210" t="s">
        <v>344</v>
      </c>
      <c r="BU621" s="210" t="s">
        <v>345</v>
      </c>
      <c r="BV621" s="210" t="s">
        <v>346</v>
      </c>
      <c r="BW621" s="210" t="s">
        <v>444</v>
      </c>
      <c r="BX621" s="210"/>
      <c r="BY621" s="111"/>
      <c r="BZ621" s="111"/>
      <c r="CA621" s="111"/>
      <c r="CB621" s="111"/>
      <c r="CC621" s="111"/>
      <c r="CD621" s="111"/>
      <c r="CE621" s="111"/>
      <c r="CF621" s="111"/>
      <c r="CG621" s="111"/>
      <c r="CH621" s="111"/>
      <c r="CI621" s="111"/>
      <c r="CJ621" s="111"/>
      <c r="CK621" s="111"/>
      <c r="CL621" s="111"/>
      <c r="CM621" s="111"/>
      <c r="CN621" s="111"/>
      <c r="CO621" s="111"/>
      <c r="CP621" s="111"/>
      <c r="CQ621" s="111"/>
      <c r="CR621" s="111"/>
      <c r="CS621" s="111"/>
      <c r="CT621" s="111"/>
    </row>
    <row r="622" spans="4:610" ht="21" customHeight="1" x14ac:dyDescent="0.2">
      <c r="D622" s="302">
        <f>IF(AND((F622&gt;0), (N622&gt;0)),1,0)</f>
        <v>1</v>
      </c>
      <c r="F622" s="102">
        <f>E$21</f>
        <v>9</v>
      </c>
      <c r="H622" s="102">
        <f>G$21</f>
        <v>0</v>
      </c>
      <c r="I622" s="98">
        <f>$H$21+$I$21+$J$21</f>
        <v>112</v>
      </c>
      <c r="J622" s="101">
        <f>H622+I622</f>
        <v>112</v>
      </c>
      <c r="K622" s="4">
        <f>$K$21</f>
        <v>0</v>
      </c>
      <c r="L622" s="102">
        <f>$M$21</f>
        <v>113</v>
      </c>
      <c r="N622" s="98">
        <f>IF(ISNUMBER(L622+K622+J622), L622+K622+J622,0)</f>
        <v>225</v>
      </c>
      <c r="O622" s="302" t="b">
        <f>IF(D622=0,TRUE, IF(N622/25=F622,TRUE,FALSE))</f>
        <v>1</v>
      </c>
      <c r="P622" s="308">
        <f t="shared" ref="P622:P645" si="39">N622/F622</f>
        <v>25</v>
      </c>
      <c r="AX622" s="215" t="str">
        <f>$B$21</f>
        <v>L061.24.01.S1</v>
      </c>
      <c r="AY622" s="102">
        <v>1</v>
      </c>
      <c r="AZ622" s="102" t="str">
        <f>IF(COUNTIFS($B$19,"&lt;&gt;"&amp;"",$B$19,"&lt;&gt;practic?*",$B$19,"&lt;&gt;*op?ional*",$B$19,"&lt;&gt;*Disciplin? facultativ?*",$B$19,"&lt;&gt;*Examen de diplom?*"),$B$19,"")</f>
        <v>Proiectare de arhitectură 1</v>
      </c>
      <c r="BA622" s="102">
        <f>IF($AZ622="","",ROUND(RIGHT($B$18,1)/2,0))</f>
        <v>1</v>
      </c>
      <c r="BB622" s="102" t="str">
        <f>IF($AZ622="","",RIGHT($B$18,1))</f>
        <v>1</v>
      </c>
      <c r="BC622" s="102" t="str">
        <f>IF($AZ622="","",$F$21)</f>
        <v>P-D</v>
      </c>
      <c r="BD622" s="102" t="str">
        <f>IF($AZ$622="","","DI")</f>
        <v>DI</v>
      </c>
      <c r="BE622" s="101">
        <f>IF($AZ622&lt;&gt;"",ROUND(BH622/14,1),"")</f>
        <v>0</v>
      </c>
      <c r="BF622" s="101">
        <f>IF($AZ622&lt;&gt;"",ROUND(BI622/14,1),"")</f>
        <v>8</v>
      </c>
      <c r="BG622" s="101">
        <f>IF($AZ622&lt;&gt;"",BE622+BF622,"")</f>
        <v>8</v>
      </c>
      <c r="BH622" s="102">
        <f>IF(COUNTIFS($B$19,"&lt;&gt;"&amp;"",$B$19,"&lt;&gt;practic?*",$B$19,"&lt;&gt;*Elaborare proiect de diplom?*",$B$19,"&lt;&gt;*op?ional*",$B$19,"&lt;&gt;*Disciplin? facultativ?*", $B$19,"&lt;&gt;*Examen de diplom?*"),$G$21,"")</f>
        <v>0</v>
      </c>
      <c r="BI622" s="98">
        <f>IF(COUNTIFS($B$19,"&lt;&gt;"&amp;"",$B$19,"&lt;&gt;practic?*",$B$19,"&lt;&gt;*Elaborare proiect de diplom?*",$B$19,"&lt;&gt;*op?ional*",$B$19,"&lt;&gt;*Disciplin? facultativ?*", $B$19,"&lt;&gt;*Examen de diplom?*"),($H$21+$I$21+$J$21),"")</f>
        <v>112</v>
      </c>
      <c r="BJ622" s="101">
        <f>IF($AZ622&lt;&gt;"",BH622+BI622,"")</f>
        <v>112</v>
      </c>
      <c r="BK622" s="98">
        <f>IF($AZ622&lt;&gt;"",ROUND(BN622/14,1),"")</f>
        <v>0</v>
      </c>
      <c r="BL622" s="98">
        <f>IF($AZ622&lt;&gt;"",ROUND(BO622/14,1),"")</f>
        <v>0</v>
      </c>
      <c r="BM622" s="101">
        <f>IF($AZ622="","",IF($BK622&lt;&gt;"",$BK622,0)+IF($BL622&lt;&gt;"",$BL622,0))</f>
        <v>0</v>
      </c>
      <c r="BN622" s="98">
        <f>IF(AZ622&lt;&gt;"",K$21,"")</f>
        <v>0</v>
      </c>
      <c r="BO622" s="102" t="str">
        <f>IF(COUNTIF($AZ622,"=*Elaborare proiect de diplom?*"),$J$21,"0")</f>
        <v>0</v>
      </c>
      <c r="BP622" s="101">
        <f>IF($AZ622="","",IF($BN622&lt;&gt;"",$BN622,0)+IF($BO622&lt;&gt;"",$BO622,0))</f>
        <v>0</v>
      </c>
      <c r="BQ622" s="98">
        <f>IF($AZ622&lt;&gt;"",ROUND(BR622/14,1),"")</f>
        <v>8.1</v>
      </c>
      <c r="BR622" s="102">
        <f>IF(COUNTIFS($B$19,"&lt;&gt;"&amp;"",$B$19,"&lt;&gt;practic?*",$B$19,"&lt;&gt;*op?ional*",$B$19,"&lt;&gt;*Disciplin? facultativ?*", $B$19,"&lt;&gt;*Examen de diplom?*"),IF($M$21&lt;&gt;"",$M$21,""),"")</f>
        <v>113</v>
      </c>
      <c r="BS622" s="102">
        <f>IF($AZ$622="","",$E$21)</f>
        <v>9</v>
      </c>
      <c r="BT622" s="101" t="str">
        <f>IF(COUNTIFS($B$19,"&lt;&gt;"&amp;"",$B$19,"&lt;&gt;practic?*",$B$19,"&lt;&gt;*op?ional*",$B$19,"&lt;&gt;*Disciplin? facultativ?*",$B$19,"&lt;&gt;*Examen de diplom?*"),$L$21,"")</f>
        <v>DS</v>
      </c>
      <c r="BU622" s="101">
        <f>IF($AZ622="","",IF($BG622&lt;&gt;"",$BG622,0)+IF($BM622&lt;&gt;"",$BM622,0)+IF($BQ622&lt;&gt;"",$BQ622,0))</f>
        <v>16.100000000000001</v>
      </c>
      <c r="BV622" s="102">
        <f>IF($AZ622="","",IF($BJ622&lt;&gt;"",$BJ622,0)+IF($BP622&lt;&gt;"",$BP622,0)+IF($BR622&lt;&gt;"",$BR622,0))</f>
        <v>225</v>
      </c>
      <c r="BW622" s="98" t="str">
        <f>IF($AZ622="","",CONCATENATE("20",G$12+BA622-1))</f>
        <v>2024</v>
      </c>
      <c r="BX622" s="99"/>
      <c r="BY622" s="4"/>
      <c r="BZ622" s="4"/>
      <c r="CA622" s="4"/>
      <c r="CB622" s="4"/>
      <c r="CC622" s="4"/>
      <c r="CD622" s="4"/>
      <c r="CE622" s="4"/>
      <c r="CF622" s="4"/>
      <c r="CG622" s="5"/>
      <c r="CH622" s="5"/>
      <c r="CI622" s="5"/>
      <c r="CJ622" s="4"/>
      <c r="CK622" s="4"/>
      <c r="CL622" s="4"/>
      <c r="CM622" s="4"/>
      <c r="CN622" s="4"/>
      <c r="CO622" s="4"/>
      <c r="CP622" s="4"/>
      <c r="CQ622" s="4"/>
      <c r="CR622" s="4"/>
      <c r="CS622" s="5"/>
      <c r="CT622" s="5"/>
    </row>
    <row r="623" spans="4:610" ht="21" customHeight="1" x14ac:dyDescent="0.2">
      <c r="D623" s="302">
        <f t="shared" ref="D623:D632" si="40">IF(AND((F623&gt;0), (N623&gt;0)),1,0)</f>
        <v>1</v>
      </c>
      <c r="F623" s="98">
        <f>E$24</f>
        <v>2</v>
      </c>
      <c r="H623" s="98">
        <f>G$24</f>
        <v>28</v>
      </c>
      <c r="I623" s="98">
        <f>$H$24+$I$24+$J$24</f>
        <v>0</v>
      </c>
      <c r="J623" s="101">
        <f t="shared" ref="J623:J631" si="41">H623+I623</f>
        <v>28</v>
      </c>
      <c r="K623" s="4">
        <f>$K$24</f>
        <v>0</v>
      </c>
      <c r="L623" s="98">
        <f>$M$24</f>
        <v>22</v>
      </c>
      <c r="N623" s="98">
        <f t="shared" ref="N623:N633" si="42">IF(ISNUMBER(L623+K623+J623), L623+K623+J623,0)</f>
        <v>50</v>
      </c>
      <c r="O623" s="302" t="b">
        <f t="shared" ref="O623:O631" si="43">IF(D623=0,TRUE, IF(N623/25=F623,TRUE,FALSE))</f>
        <v>1</v>
      </c>
      <c r="P623" s="308">
        <f t="shared" si="39"/>
        <v>25</v>
      </c>
      <c r="AX623" s="99" t="str">
        <f>$B$24</f>
        <v>L061.24.01.F2</v>
      </c>
      <c r="AY623" s="98">
        <v>2</v>
      </c>
      <c r="AZ623" s="98" t="str">
        <f>IF(COUNTIFS($B$22,"&lt;&gt;"&amp;"",$B$22,"&lt;&gt;practic?*",$B$22,"&lt;&gt;*op?ional*",$B$22,"&lt;&gt;*Disciplin? facultativ?*", $B$22,"&lt;&gt;*Examen de diplom?*"),$B$22,"")</f>
        <v>Teoria arhitecturii 1</v>
      </c>
      <c r="BA623" s="102">
        <f t="shared" ref="BA623:BA633" si="44">IF($AZ623="","",ROUND(RIGHT($B$18,1)/2,0))</f>
        <v>1</v>
      </c>
      <c r="BB623" s="102" t="str">
        <f t="shared" ref="BB623:BB633" si="45">IF($AZ623="","",RIGHT($B$18,1))</f>
        <v>1</v>
      </c>
      <c r="BC623" s="98" t="str">
        <f>IF($AZ$623="","",$F$24)</f>
        <v>E</v>
      </c>
      <c r="BD623" s="98" t="str">
        <f>IF($AZ$623="","","DI")</f>
        <v>DI</v>
      </c>
      <c r="BE623" s="101">
        <f t="shared" ref="BE623:BE630" si="46">IF($AZ623&lt;&gt;"",ROUND(BH623/14,1),"")</f>
        <v>2</v>
      </c>
      <c r="BF623" s="101">
        <f t="shared" ref="BF623:BF630" si="47">IF($AZ623&lt;&gt;"",ROUND(BI623/14,1),"")</f>
        <v>0</v>
      </c>
      <c r="BG623" s="101">
        <f t="shared" ref="BG623:BG630" si="48">IF($AZ623&lt;&gt;"",BE623+BF623,"")</f>
        <v>2</v>
      </c>
      <c r="BH623" s="137">
        <f>IF(COUNTIFS($B$22,"&lt;&gt;"&amp;"",$B$22,"&lt;&gt;practic?*",$B$22,"&lt;&gt;*Elaborare proiect de diplom?*",$B$22,"&lt;&gt;*op?ional*",$B$22,"&lt;&gt;*Disciplin? facultativ?*", $B$22,"&lt;&gt;*Examen de diplom?*"),$G$24,"")</f>
        <v>28</v>
      </c>
      <c r="BI623" s="98">
        <f>IF(COUNTIFS($B$22,"&lt;&gt;"&amp;"",$B$22,"&lt;&gt;practic?*",$B$22,"&lt;&gt;*Elaborare proiect de diplom?*",$B$22,"&lt;&gt;*op?ional*",$B$22,"&lt;&gt;*Disciplin? facultativ?*", $B$22,"&lt;&gt;*Examen de diplom?*"),($H$24+$I$24+$J$24),"")</f>
        <v>0</v>
      </c>
      <c r="BJ623" s="101">
        <f>IF($AZ623&lt;&gt;"",BH623+BI623,"")</f>
        <v>28</v>
      </c>
      <c r="BK623" s="98">
        <f>IF($AZ623&lt;&gt;"",ROUND(BN623/14,1),"")</f>
        <v>0</v>
      </c>
      <c r="BL623" s="98">
        <f t="shared" ref="BL623:BL630" si="49">IF($AZ623&lt;&gt;"",ROUND(BO623/14,1),"")</f>
        <v>0</v>
      </c>
      <c r="BM623" s="101">
        <f t="shared" ref="BM623:BM633" si="50">IF($AZ623="","",IF($BK623&lt;&gt;"",$BK623,0)+IF($BL623&lt;&gt;"",$BL623,0))</f>
        <v>0</v>
      </c>
      <c r="BN623" s="98">
        <f>IF(AZ623&lt;&gt;"",K$24,"")</f>
        <v>0</v>
      </c>
      <c r="BO623" s="102" t="str">
        <f>IF(COUNTIF($AZ623,"=*Elaborare proiect de diplom?*"),$J$24,"0")</f>
        <v>0</v>
      </c>
      <c r="BP623" s="101">
        <f t="shared" ref="BP623:BP633" si="51">IF($AZ623="","",IF($BN623&lt;&gt;"",$BN623,0)+IF($BO623&lt;&gt;"",$BO623,0))</f>
        <v>0</v>
      </c>
      <c r="BQ623" s="98">
        <f t="shared" ref="BQ623:BQ630" si="52">IF($AZ623&lt;&gt;"",ROUND(BR623/14,1),"")</f>
        <v>1.6</v>
      </c>
      <c r="BR623" s="98">
        <f>IF(COUNTIFS($B$22,"&lt;&gt;"&amp;"",$B$22,"&lt;&gt;practic?*",$B$22,"&lt;&gt;*op?ional*",$B$22,"&lt;&gt;*Disciplin? facultativ?*", $B$22,"&lt;&gt;*Examen de diplom?*"),IF($M$24&lt;&gt;"",$M$24,""),"")</f>
        <v>22</v>
      </c>
      <c r="BS623" s="98">
        <f>IF($AZ$623="","",$E$24)</f>
        <v>2</v>
      </c>
      <c r="BT623" s="137" t="str">
        <f>IF(COUNTIFS($B$22,"&lt;&gt;"&amp;"",$B$22,"&lt;&gt;practic?*",$B$22,"&lt;&gt;*op?ional*",$B$22,"&lt;&gt;*Disciplin? facultativ?*",$B$22,"&lt;&gt;*Examen de diplom?*"),$L$24,"")</f>
        <v>DF</v>
      </c>
      <c r="BU623" s="101">
        <f t="shared" ref="BU623:BU633" si="53">IF($AZ623="","",IF($BG623&lt;&gt;"",$BG623,0)+IF($BM623&lt;&gt;"",$BM623,0)+IF($BQ623&lt;&gt;"",$BQ623,0))</f>
        <v>3.6</v>
      </c>
      <c r="BV623" s="102">
        <f t="shared" ref="BV623:BV633" si="54">IF($AZ623="","",IF($BJ623&lt;&gt;"",$BJ623,0)+IF($BP623&lt;&gt;"",$BP623,0)+IF($BR623&lt;&gt;"",$BR623,0))</f>
        <v>50</v>
      </c>
      <c r="BW623" s="98" t="str">
        <f t="shared" ref="BW623:BW686" si="55">IF($AZ623="","",CONCATENATE("20",G$12+BA623-1))</f>
        <v>2024</v>
      </c>
      <c r="BX623" s="99"/>
      <c r="BY623" s="4"/>
      <c r="BZ623" s="4"/>
      <c r="CA623" s="4"/>
      <c r="CB623" s="4"/>
      <c r="CC623" s="4"/>
      <c r="CD623" s="4"/>
      <c r="CE623" s="4"/>
      <c r="CF623" s="4"/>
      <c r="CG623" s="5"/>
      <c r="CH623" s="5"/>
      <c r="CI623" s="5"/>
      <c r="CJ623" s="4"/>
      <c r="CK623" s="4"/>
      <c r="CL623" s="4"/>
      <c r="CM623" s="4"/>
      <c r="CN623" s="4"/>
      <c r="CO623" s="4"/>
      <c r="CP623" s="4"/>
      <c r="CQ623" s="4"/>
      <c r="CR623" s="4"/>
      <c r="CS623" s="5"/>
      <c r="CT623" s="5"/>
      <c r="WL623" s="98">
        <f>IF(COUNTIFS($B$22,"&lt;&gt;"&amp;"",$B$22,"&lt;&gt;practic?*",$B$22,"&lt;&gt;*Elaborare proiect de diplom?*",$B$22,"&lt;&gt;*op?ional*",$B$22,"&lt;&gt;*Disciplin? facultativ?*", $B$22,"&lt;&gt;*Examen de diplom?*"),ROUND($G$24/14,1),"")</f>
        <v>2</v>
      </c>
    </row>
    <row r="624" spans="4:610" ht="21" customHeight="1" x14ac:dyDescent="0.2">
      <c r="D624" s="302">
        <f t="shared" si="40"/>
        <v>1</v>
      </c>
      <c r="F624" s="98">
        <f>E$27</f>
        <v>3</v>
      </c>
      <c r="H624" s="98">
        <f>G$27</f>
        <v>0</v>
      </c>
      <c r="I624" s="98">
        <f>$H$27+$I$27+$J$27</f>
        <v>42</v>
      </c>
      <c r="J624" s="101">
        <f t="shared" si="41"/>
        <v>42</v>
      </c>
      <c r="K624" s="4">
        <f>$K$27</f>
        <v>0</v>
      </c>
      <c r="L624" s="98">
        <f>$M$27</f>
        <v>33</v>
      </c>
      <c r="N624" s="98">
        <f t="shared" si="42"/>
        <v>75</v>
      </c>
      <c r="O624" s="302" t="b">
        <f t="shared" si="43"/>
        <v>1</v>
      </c>
      <c r="P624" s="308">
        <f t="shared" si="39"/>
        <v>25</v>
      </c>
      <c r="AX624" s="99" t="str">
        <f>$B$27</f>
        <v>L061.24.01.S3</v>
      </c>
      <c r="AY624" s="98">
        <v>3</v>
      </c>
      <c r="AZ624" s="98" t="str">
        <f>IF(COUNTIFS($B$25,"&lt;&gt;"&amp;"",$B$25,"&lt;&gt;practic?*",$B$25,"&lt;&gt;*op?ional*",$B$25,"&lt;&gt;*Disciplin? facultativ?*",$B$25,"&lt;&gt;*Examen de diplom?*"),$B$25,"")</f>
        <v>Reprezentari grafice 1</v>
      </c>
      <c r="BA624" s="102">
        <f t="shared" si="44"/>
        <v>1</v>
      </c>
      <c r="BB624" s="102" t="str">
        <f t="shared" si="45"/>
        <v>1</v>
      </c>
      <c r="BC624" s="98" t="str">
        <f>IF($AZ$624="","",$F$27)</f>
        <v>D</v>
      </c>
      <c r="BD624" s="98" t="str">
        <f>IF($AZ$624="","","DI")</f>
        <v>DI</v>
      </c>
      <c r="BE624" s="101">
        <f t="shared" si="46"/>
        <v>0</v>
      </c>
      <c r="BF624" s="101">
        <f t="shared" si="47"/>
        <v>3</v>
      </c>
      <c r="BG624" s="101">
        <f t="shared" si="48"/>
        <v>3</v>
      </c>
      <c r="BH624" s="98">
        <f>IF(COUNTIFS($B$25,"&lt;&gt;"&amp;"",$B$25,"&lt;&gt;practic?*",$B$25,"&lt;&gt;*Elaborare proiect de diplom?*",$B$25,"&lt;&gt;*op?ional*",$B$25,"&lt;&gt;*Disciplin? facultativ?*", $B$25,"&lt;&gt;*Examen de diplom?*"),$G$27,"")</f>
        <v>0</v>
      </c>
      <c r="BI624" s="98">
        <f>IF(COUNTIFS($B$25,"&lt;&gt;"&amp;"",$B$25,"&lt;&gt;practic?*",$B$25,"&lt;&gt;*Elaborare proiect de diplom?*",$B$25,"&lt;&gt;*op?ional*",$B$25,"&lt;&gt;*Disciplin? facultativ?*", $B$25,"&lt;&gt;*Examen de diplom?*"),($H$27+$I$27+$J$27),"")</f>
        <v>42</v>
      </c>
      <c r="BJ624" s="101">
        <f t="shared" ref="BJ624:BJ630" si="56">IF($AZ624&lt;&gt;"",BH624+BI624,"")</f>
        <v>42</v>
      </c>
      <c r="BK624" s="98">
        <f t="shared" ref="BK624:BK630" si="57">IF($AZ624&lt;&gt;"",ROUND(BN624/14,1),"")</f>
        <v>0</v>
      </c>
      <c r="BL624" s="98">
        <f t="shared" si="49"/>
        <v>0</v>
      </c>
      <c r="BM624" s="101">
        <f t="shared" si="50"/>
        <v>0</v>
      </c>
      <c r="BN624" s="98">
        <f>IF(AZ624&lt;&gt;"",K$27,"")</f>
        <v>0</v>
      </c>
      <c r="BO624" s="102" t="str">
        <f>IF(COUNTIF($AZ624,"=*Elaborare proiect de diplom?*"),$J$27,"0")</f>
        <v>0</v>
      </c>
      <c r="BP624" s="101">
        <f t="shared" si="51"/>
        <v>0</v>
      </c>
      <c r="BQ624" s="98">
        <f t="shared" si="52"/>
        <v>2.4</v>
      </c>
      <c r="BR624" s="98">
        <f>IF(COUNTIFS($B$25,"&lt;&gt;"&amp;"",$B$25,"&lt;&gt;practic?*",$B$25,"&lt;&gt;*op?ional*",$B$25,"&lt;&gt;*Disciplin? facultativ?*", $B$25,"&lt;&gt;*Examen de diplom?*"),IF($M$27&lt;&gt;"",$M$27,""),"")</f>
        <v>33</v>
      </c>
      <c r="BS624" s="98">
        <f>IF($AZ$624="","",$E$27)</f>
        <v>3</v>
      </c>
      <c r="BT624" s="137" t="str">
        <f>IF(COUNTIFS($B$25,"&lt;&gt;"&amp;"",$B$25,"&lt;&gt;practic?*",$B$25,"&lt;&gt;*op?ional*",$B$25,"&lt;&gt;*Disciplin? facultativ?*",$B$25,"&lt;&gt;*Examen de diplom?*"),$L$27,"")</f>
        <v>DS</v>
      </c>
      <c r="BU624" s="101">
        <f t="shared" si="53"/>
        <v>5.4</v>
      </c>
      <c r="BV624" s="102">
        <f t="shared" si="54"/>
        <v>75</v>
      </c>
      <c r="BW624" s="98" t="str">
        <f t="shared" si="55"/>
        <v>2024</v>
      </c>
      <c r="BX624" s="99"/>
      <c r="BY624" s="4"/>
      <c r="BZ624" s="4"/>
      <c r="CA624" s="4"/>
      <c r="CB624" s="4"/>
      <c r="CC624" s="4"/>
      <c r="CD624" s="4"/>
      <c r="CE624" s="4"/>
      <c r="CF624" s="4"/>
      <c r="CG624" s="5"/>
      <c r="CH624" s="5"/>
      <c r="CI624" s="5"/>
      <c r="CJ624" s="4"/>
      <c r="CK624" s="4"/>
      <c r="CL624" s="4"/>
      <c r="CM624" s="4"/>
      <c r="CN624" s="4"/>
      <c r="CO624" s="4"/>
      <c r="CP624" s="4"/>
      <c r="CQ624" s="4"/>
      <c r="CR624" s="4"/>
      <c r="CS624" s="5"/>
      <c r="CT624" s="5"/>
    </row>
    <row r="625" spans="2:98" ht="21" customHeight="1" x14ac:dyDescent="0.2">
      <c r="D625" s="302">
        <f t="shared" si="40"/>
        <v>1</v>
      </c>
      <c r="F625" s="102">
        <f>E$30</f>
        <v>3</v>
      </c>
      <c r="H625" s="102">
        <f>G$30</f>
        <v>28</v>
      </c>
      <c r="I625" s="98">
        <f>$H$30+$I$30+$J$30</f>
        <v>14</v>
      </c>
      <c r="J625" s="101">
        <f t="shared" si="41"/>
        <v>42</v>
      </c>
      <c r="K625" s="4">
        <f>$K$30</f>
        <v>0</v>
      </c>
      <c r="L625" s="102">
        <f>$M$30</f>
        <v>33</v>
      </c>
      <c r="N625" s="98">
        <f t="shared" si="42"/>
        <v>75</v>
      </c>
      <c r="O625" s="302" t="b">
        <f t="shared" si="43"/>
        <v>1</v>
      </c>
      <c r="P625" s="308">
        <f t="shared" si="39"/>
        <v>25</v>
      </c>
      <c r="AX625" s="99" t="str">
        <f>$B$30</f>
        <v>L061.24.01.F4</v>
      </c>
      <c r="AY625" s="98">
        <v>4</v>
      </c>
      <c r="AZ625" s="98" t="str">
        <f>IF(COUNTIFS($B$28,"&lt;&gt;"&amp;"",$B$28,"&lt;&gt;practic?*",$B$28,"&lt;&gt;*op?ional*",$B$28,"&lt;&gt;*Disciplin? facultativ?*", $B$28,"&lt;&gt;*Examen de diplom?*"),$B$28,"")</f>
        <v>Geometrie descriptivă</v>
      </c>
      <c r="BA625" s="102">
        <f t="shared" si="44"/>
        <v>1</v>
      </c>
      <c r="BB625" s="102" t="str">
        <f t="shared" si="45"/>
        <v>1</v>
      </c>
      <c r="BC625" s="98" t="str">
        <f>IF($AZ$625="","",$F$30)</f>
        <v>E</v>
      </c>
      <c r="BD625" s="98" t="str">
        <f>IF($AZ$625="","","DI")</f>
        <v>DI</v>
      </c>
      <c r="BE625" s="101">
        <f t="shared" si="46"/>
        <v>2</v>
      </c>
      <c r="BF625" s="101">
        <f t="shared" si="47"/>
        <v>1</v>
      </c>
      <c r="BG625" s="101">
        <f t="shared" si="48"/>
        <v>3</v>
      </c>
      <c r="BH625" s="98">
        <f>IF(COUNTIFS($B$28,"&lt;&gt;"&amp;"",$B$28,"&lt;&gt;practic?*",$B$28,"&lt;&gt;*Elaborare proiect de diplom?*",$B$28,"&lt;&gt;*op?ional*",$B$28,"&lt;&gt;*Disciplin? facultativ?*", $B$28,"&lt;&gt;*Examen de diplom?*"),$G$30,"")</f>
        <v>28</v>
      </c>
      <c r="BI625" s="98">
        <f>IF(COUNTIFS($B$28,"&lt;&gt;"&amp;"",$B$28,"&lt;&gt;practic?*",$B$28,"&lt;&gt;*Elaborare proiect de diplom?*",$B$28,"&lt;&gt;*op?ional*",$B$28,"&lt;&gt;*Disciplin? facultativ?*", $B$28,"&lt;&gt;*Examen de diplom?*"),($H$30+$I$30+$J$30),"")</f>
        <v>14</v>
      </c>
      <c r="BJ625" s="101">
        <f t="shared" si="56"/>
        <v>42</v>
      </c>
      <c r="BK625" s="98">
        <f t="shared" si="57"/>
        <v>0</v>
      </c>
      <c r="BL625" s="98">
        <f t="shared" si="49"/>
        <v>0</v>
      </c>
      <c r="BM625" s="101">
        <f t="shared" si="50"/>
        <v>0</v>
      </c>
      <c r="BN625" s="98">
        <f>IF(AZ625&lt;&gt;"",K$30,"")</f>
        <v>0</v>
      </c>
      <c r="BO625" s="102" t="str">
        <f>IF(COUNTIF($AZ625,"=*Elaborare proiect de diplom?*"),$J$30,"0")</f>
        <v>0</v>
      </c>
      <c r="BP625" s="101">
        <f t="shared" si="51"/>
        <v>0</v>
      </c>
      <c r="BQ625" s="98">
        <f t="shared" si="52"/>
        <v>2.4</v>
      </c>
      <c r="BR625" s="98">
        <f>IF(COUNTIFS($B$28,"&lt;&gt;"&amp;"",$B$28,"&lt;&gt;practic?*",$B$28,"&lt;&gt;*op?ional*",$B$28,"&lt;&gt;*Disciplin? facultativ?*", $B$28,"&lt;&gt;*Examen de diplom?*"),IF($M$30&lt;&gt;"",$M$30,""),"")</f>
        <v>33</v>
      </c>
      <c r="BS625" s="98">
        <f>IF($AZ$625="","",$E$30)</f>
        <v>3</v>
      </c>
      <c r="BT625" s="137" t="str">
        <f>IF(COUNTIFS($B$28,"&lt;&gt;"&amp;"",$B$28,"&lt;&gt;practic?*",$B$28,"&lt;&gt;*op?ional*",$B$28,"&lt;&gt;*Disciplin? facultativ?*",$B$28,"&lt;&gt;*Examen de diplom?*"),$L$30,"")</f>
        <v>DF</v>
      </c>
      <c r="BU625" s="101">
        <f t="shared" si="53"/>
        <v>5.4</v>
      </c>
      <c r="BV625" s="102">
        <f t="shared" si="54"/>
        <v>75</v>
      </c>
      <c r="BW625" s="98" t="str">
        <f t="shared" si="55"/>
        <v>2024</v>
      </c>
      <c r="BX625" s="99"/>
      <c r="BY625" s="4"/>
      <c r="BZ625" s="4"/>
      <c r="CA625" s="4"/>
      <c r="CB625" s="4"/>
      <c r="CC625" s="4"/>
      <c r="CD625" s="4"/>
      <c r="CE625" s="4"/>
      <c r="CF625" s="4"/>
      <c r="CG625" s="5"/>
      <c r="CH625" s="5"/>
      <c r="CI625" s="5"/>
      <c r="CJ625" s="4"/>
      <c r="CK625" s="4"/>
      <c r="CL625" s="4"/>
      <c r="CM625" s="4"/>
      <c r="CN625" s="4"/>
      <c r="CO625" s="4"/>
      <c r="CP625" s="4"/>
      <c r="CQ625" s="4"/>
      <c r="CR625" s="4"/>
      <c r="CS625" s="5"/>
      <c r="CT625" s="5"/>
    </row>
    <row r="626" spans="2:98" ht="21" customHeight="1" x14ac:dyDescent="0.2">
      <c r="D626" s="302">
        <f t="shared" si="40"/>
        <v>1</v>
      </c>
      <c r="F626" s="98">
        <f>E$33</f>
        <v>2</v>
      </c>
      <c r="H626" s="98">
        <f>G$33</f>
        <v>28</v>
      </c>
      <c r="I626" s="98">
        <f>$H$33+$I$33+$J$33</f>
        <v>0</v>
      </c>
      <c r="J626" s="101">
        <f t="shared" si="41"/>
        <v>28</v>
      </c>
      <c r="K626" s="4">
        <f>$K$33</f>
        <v>0</v>
      </c>
      <c r="L626" s="98">
        <f>$M$33</f>
        <v>22</v>
      </c>
      <c r="N626" s="98">
        <f t="shared" si="42"/>
        <v>50</v>
      </c>
      <c r="O626" s="302" t="b">
        <f t="shared" si="43"/>
        <v>1</v>
      </c>
      <c r="P626" s="308">
        <f t="shared" si="39"/>
        <v>25</v>
      </c>
      <c r="AX626" s="99" t="str">
        <f>$B$33</f>
        <v>L061.24.01.D5</v>
      </c>
      <c r="AY626" s="98">
        <v>5</v>
      </c>
      <c r="AZ626" s="98" t="str">
        <f>IF(COUNTIFS($B$31,"&lt;&gt;"&amp;"",$B$31,"&lt;&gt;practic?*",$B$31,"&lt;&gt;*op?ional*",$B$31,"&lt;&gt;*Disciplin? facultativ?*", $B$31,"&lt;&gt;*Examen de diplom?*"),$B$31,"")</f>
        <v>Materiale de constructii</v>
      </c>
      <c r="BA626" s="102">
        <f t="shared" si="44"/>
        <v>1</v>
      </c>
      <c r="BB626" s="102" t="str">
        <f t="shared" si="45"/>
        <v>1</v>
      </c>
      <c r="BC626" s="98" t="str">
        <f>IF($AZ$626="","",$F$33)</f>
        <v>E</v>
      </c>
      <c r="BD626" s="98" t="str">
        <f>IF($AZ$626="","","DI")</f>
        <v>DI</v>
      </c>
      <c r="BE626" s="101">
        <f t="shared" si="46"/>
        <v>2</v>
      </c>
      <c r="BF626" s="101">
        <f t="shared" si="47"/>
        <v>0</v>
      </c>
      <c r="BG626" s="101">
        <f t="shared" si="48"/>
        <v>2</v>
      </c>
      <c r="BH626" s="98">
        <f>IF(COUNTIFS($B$31,"&lt;&gt;"&amp;"",$B$31,"&lt;&gt;practic?*",$B$31,"&lt;&gt;*Elaborare proiect de diplom?*",$B$31,"&lt;&gt;*op?ional*",$B$31,"&lt;&gt;*Disciplin? facultativ?*", $B$31,"&lt;&gt;*Examen de diplom?*"),$G$33,"")</f>
        <v>28</v>
      </c>
      <c r="BI626" s="98">
        <f>IF(COUNTIFS($B$31,"&lt;&gt;"&amp;"",$B$31,"&lt;&gt;practic?*",$B$31,"&lt;&gt;*Elaborare proiect de diplom?*",$B$31,"&lt;&gt;*op?ional*",$B$31,"&lt;&gt;*Disciplin? facultativ?*", $B$31,"&lt;&gt;*Examen de diplom?*"),($H$33+$I$33+$J$33),"")</f>
        <v>0</v>
      </c>
      <c r="BJ626" s="101">
        <f t="shared" si="56"/>
        <v>28</v>
      </c>
      <c r="BK626" s="98">
        <f t="shared" si="57"/>
        <v>0</v>
      </c>
      <c r="BL626" s="98">
        <f t="shared" si="49"/>
        <v>0</v>
      </c>
      <c r="BM626" s="101">
        <f t="shared" si="50"/>
        <v>0</v>
      </c>
      <c r="BN626" s="98">
        <f>IF(AZ626&lt;&gt;"",K$33,"")</f>
        <v>0</v>
      </c>
      <c r="BO626" s="102" t="str">
        <f>IF(COUNTIF($AZ626,"=*Elaborare proiect de diplom?*"),$J$33,"0")</f>
        <v>0</v>
      </c>
      <c r="BP626" s="101">
        <f t="shared" si="51"/>
        <v>0</v>
      </c>
      <c r="BQ626" s="98">
        <f t="shared" si="52"/>
        <v>1.6</v>
      </c>
      <c r="BR626" s="98">
        <f>IF(COUNTIFS($B$31,"&lt;&gt;"&amp;"",$B$31,"&lt;&gt;practic?*",$B$31,"&lt;&gt;*op?ional*",$B$31,"&lt;&gt;*Disciplin? facultativ?*", $B$31,"&lt;&gt;*Examen de diplom?*"),IF($M$33&lt;&gt;"",$M$33,""),"")</f>
        <v>22</v>
      </c>
      <c r="BS626" s="98">
        <f>IF($AZ$626="","",$E$33)</f>
        <v>2</v>
      </c>
      <c r="BT626" s="137" t="str">
        <f>IF(COUNTIFS($B$31,"&lt;&gt;"&amp;"",$B$31,"&lt;&gt;practic?*",$B$31,"&lt;&gt;*op?ional*",$B$31,"&lt;&gt;*Disciplin? facultativ?*",$B$31,"&lt;&gt;*Examen de diplom?*"),$L$33,"")</f>
        <v>DD</v>
      </c>
      <c r="BU626" s="101">
        <f t="shared" si="53"/>
        <v>3.6</v>
      </c>
      <c r="BV626" s="102">
        <f t="shared" si="54"/>
        <v>50</v>
      </c>
      <c r="BW626" s="98" t="str">
        <f t="shared" si="55"/>
        <v>2024</v>
      </c>
      <c r="BX626" s="99"/>
      <c r="BY626" s="4"/>
      <c r="BZ626" s="4"/>
      <c r="CA626" s="4"/>
      <c r="CB626" s="4"/>
      <c r="CC626" s="4"/>
      <c r="CD626" s="4"/>
      <c r="CE626" s="4"/>
      <c r="CF626" s="4"/>
      <c r="CG626" s="5"/>
      <c r="CH626" s="5"/>
      <c r="CI626" s="5"/>
      <c r="CJ626" s="4"/>
      <c r="CK626" s="4"/>
      <c r="CL626" s="4"/>
      <c r="CM626" s="4"/>
      <c r="CN626" s="4"/>
      <c r="CO626" s="4"/>
      <c r="CP626" s="4"/>
      <c r="CQ626" s="4"/>
      <c r="CR626" s="4"/>
      <c r="CS626" s="5"/>
      <c r="CT626" s="5"/>
    </row>
    <row r="627" spans="2:98" ht="21" customHeight="1" x14ac:dyDescent="0.2">
      <c r="D627" s="302">
        <f t="shared" si="40"/>
        <v>1</v>
      </c>
      <c r="F627" s="98">
        <f>E$36</f>
        <v>2</v>
      </c>
      <c r="H627" s="98">
        <f>G$36</f>
        <v>28</v>
      </c>
      <c r="I627" s="98">
        <f>$H$36+$I$36+$J$36</f>
        <v>0</v>
      </c>
      <c r="J627" s="101">
        <f t="shared" si="41"/>
        <v>28</v>
      </c>
      <c r="K627" s="4">
        <f>$K$36</f>
        <v>0</v>
      </c>
      <c r="L627" s="98">
        <f>$M$36</f>
        <v>22</v>
      </c>
      <c r="N627" s="98">
        <f t="shared" si="42"/>
        <v>50</v>
      </c>
      <c r="O627" s="302" t="b">
        <f t="shared" si="43"/>
        <v>1</v>
      </c>
      <c r="P627" s="308">
        <f t="shared" si="39"/>
        <v>25</v>
      </c>
      <c r="AX627" s="99" t="str">
        <f>$B$36</f>
        <v>L061.24.01.F6</v>
      </c>
      <c r="AY627" s="98">
        <v>6</v>
      </c>
      <c r="AZ627" s="98" t="str">
        <f>IF(COUNTIFS($B$34,"&lt;&gt;"&amp;"",$B$34,"&lt;&gt;practic?*",$B$34,"&lt;&gt;*op?ional*",$B$34,"&lt;&gt;*Disciplin? facultativ?*", $B$34,"&lt;&gt;*Examen de diplom?*"),$B$34,"")</f>
        <v>Matematica 1</v>
      </c>
      <c r="BA627" s="102">
        <f t="shared" si="44"/>
        <v>1</v>
      </c>
      <c r="BB627" s="102" t="str">
        <f t="shared" si="45"/>
        <v>1</v>
      </c>
      <c r="BC627" s="98" t="str">
        <f>IF($AZ$627="","",$F$36)</f>
        <v>E</v>
      </c>
      <c r="BD627" s="98" t="str">
        <f>IF($AZ$627="","","DI")</f>
        <v>DI</v>
      </c>
      <c r="BE627" s="101">
        <f t="shared" si="46"/>
        <v>2</v>
      </c>
      <c r="BF627" s="101">
        <f t="shared" si="47"/>
        <v>0</v>
      </c>
      <c r="BG627" s="101">
        <f t="shared" si="48"/>
        <v>2</v>
      </c>
      <c r="BH627" s="98">
        <f>IF(COUNTIFS($B$34,"&lt;&gt;"&amp;"",$B$34,"&lt;&gt;practic?*",$B$34,"&lt;&gt;*Elaborare proiect de diplom?*",$B$34,"&lt;&gt;*op?ional*",$B$34,"&lt;&gt;*Disciplin? facultativ?*", $B$34,"&lt;&gt;*Examen de diplom?*"),$G$36,"")</f>
        <v>28</v>
      </c>
      <c r="BI627" s="98">
        <f>IF(COUNTIFS($B$34,"&lt;&gt;"&amp;"",$B$34,"&lt;&gt;practic?*",$B$34,"&lt;&gt;*Elaborare proiect de diplom?*",$B$34,"&lt;&gt;*op?ional*",$B$34,"&lt;&gt;*Disciplin? facultativ?*", $B$34,"&lt;&gt;*Examen de diplom?*"),($H$36+$I$36+$J$36),"")</f>
        <v>0</v>
      </c>
      <c r="BJ627" s="101">
        <f t="shared" si="56"/>
        <v>28</v>
      </c>
      <c r="BK627" s="98">
        <f t="shared" si="57"/>
        <v>0</v>
      </c>
      <c r="BL627" s="98">
        <f t="shared" si="49"/>
        <v>0</v>
      </c>
      <c r="BM627" s="101">
        <f t="shared" si="50"/>
        <v>0</v>
      </c>
      <c r="BN627" s="98">
        <f>IF(AZ627&lt;&gt;"",K$36,"")</f>
        <v>0</v>
      </c>
      <c r="BO627" s="102" t="str">
        <f>IF(COUNTIF($AZ627,"=*Elaborare proiect de diplom?*"),$J$36,"0")</f>
        <v>0</v>
      </c>
      <c r="BP627" s="101">
        <f t="shared" si="51"/>
        <v>0</v>
      </c>
      <c r="BQ627" s="98">
        <f t="shared" si="52"/>
        <v>1.6</v>
      </c>
      <c r="BR627" s="98">
        <f>IF(COUNTIFS($B$34,"&lt;&gt;"&amp;"",$B$34,"&lt;&gt;practic?*",$B$34,"&lt;&gt;*op?ional*",$B$34,"&lt;&gt;*Disciplin? facultativ?*", $B$34,"&lt;&gt;*Examen de diplom?*"),IF($M$36&lt;&gt;"",$M$36,""),"")</f>
        <v>22</v>
      </c>
      <c r="BS627" s="98">
        <f>IF($AZ$627="","",$E$36)</f>
        <v>2</v>
      </c>
      <c r="BT627" s="137" t="str">
        <f>IF(COUNTIFS($B$34,"&lt;&gt;"&amp;"",$B$34,"&lt;&gt;practic?*",$B$34,"&lt;&gt;*op?ional*",$B$34,"&lt;&gt;*Disciplin? facultativ?*",$B$34,"&lt;&gt;*Examen de diplom?*"),$L$36,"")</f>
        <v>DF</v>
      </c>
      <c r="BU627" s="101">
        <f t="shared" si="53"/>
        <v>3.6</v>
      </c>
      <c r="BV627" s="102">
        <f t="shared" si="54"/>
        <v>50</v>
      </c>
      <c r="BW627" s="98" t="str">
        <f t="shared" si="55"/>
        <v>2024</v>
      </c>
      <c r="BX627" s="99"/>
      <c r="BY627" s="4"/>
      <c r="BZ627" s="4"/>
      <c r="CA627" s="4"/>
      <c r="CB627" s="4"/>
      <c r="CC627" s="4"/>
      <c r="CD627" s="4"/>
      <c r="CE627" s="4"/>
      <c r="CF627" s="4"/>
      <c r="CG627" s="5"/>
      <c r="CH627" s="5"/>
      <c r="CI627" s="5"/>
      <c r="CJ627" s="4"/>
      <c r="CK627" s="4"/>
      <c r="CL627" s="4"/>
      <c r="CM627" s="4"/>
      <c r="CN627" s="4"/>
      <c r="CO627" s="4"/>
      <c r="CP627" s="4"/>
      <c r="CQ627" s="4"/>
      <c r="CR627" s="4"/>
      <c r="CS627" s="5"/>
      <c r="CT627" s="5"/>
    </row>
    <row r="628" spans="2:98" ht="21" customHeight="1" x14ac:dyDescent="0.2">
      <c r="D628" s="302">
        <f t="shared" si="40"/>
        <v>1</v>
      </c>
      <c r="F628" s="102">
        <f>E$39</f>
        <v>2</v>
      </c>
      <c r="H628" s="102">
        <f>G$39</f>
        <v>28</v>
      </c>
      <c r="I628" s="98">
        <f>$H$39+$I$39+$J$39</f>
        <v>0</v>
      </c>
      <c r="J628" s="101">
        <f t="shared" si="41"/>
        <v>28</v>
      </c>
      <c r="K628" s="4">
        <f>$K$39</f>
        <v>0</v>
      </c>
      <c r="L628" s="102">
        <f>$M$39</f>
        <v>22</v>
      </c>
      <c r="N628" s="98">
        <f t="shared" si="42"/>
        <v>50</v>
      </c>
      <c r="O628" s="302" t="b">
        <f t="shared" si="43"/>
        <v>1</v>
      </c>
      <c r="P628" s="308">
        <f t="shared" si="39"/>
        <v>25</v>
      </c>
      <c r="AX628" s="99" t="str">
        <f>$B$39</f>
        <v>L061.24.01.C7</v>
      </c>
      <c r="AY628" s="98">
        <v>7</v>
      </c>
      <c r="AZ628" s="98" t="str">
        <f>IF(COUNTIFS($B$37,"&lt;&gt;"&amp;"",$B$37,"&lt;&gt;practic?*",$B$37,"&lt;&gt;*op?ional*",$B$37,"&lt;&gt;*Disciplin? facultativ?*",$B$37,"&lt;&gt;*Examen de diplom?*"),$B$37,"")</f>
        <v>Istoria artei</v>
      </c>
      <c r="BA628" s="102">
        <f t="shared" si="44"/>
        <v>1</v>
      </c>
      <c r="BB628" s="102" t="str">
        <f t="shared" si="45"/>
        <v>1</v>
      </c>
      <c r="BC628" s="98" t="str">
        <f>IF($AZ$628="","",$F$39)</f>
        <v>E</v>
      </c>
      <c r="BD628" s="98" t="str">
        <f>IF($AZ$628="","","DI")</f>
        <v>DI</v>
      </c>
      <c r="BE628" s="101">
        <f t="shared" si="46"/>
        <v>2</v>
      </c>
      <c r="BF628" s="101">
        <f t="shared" si="47"/>
        <v>0</v>
      </c>
      <c r="BG628" s="101">
        <f t="shared" si="48"/>
        <v>2</v>
      </c>
      <c r="BH628" s="98">
        <f>IF(COUNTIFS($B$37,"&lt;&gt;"&amp;"",$B$37,"&lt;&gt;practic?*",$B$37,"&lt;&gt;*Elaborare proiect de diplom?*",$B$37,"&lt;&gt;*op?ional*",$B$37,"&lt;&gt;*Disciplin? facultativ?*", $B$37,"&lt;&gt;*Examen de diplom?*"),$G$39,"")</f>
        <v>28</v>
      </c>
      <c r="BI628" s="98">
        <f>IF(COUNTIFS($B$37,"&lt;&gt;"&amp;"",$B$37,"&lt;&gt;practic?*",$B$37,"&lt;&gt;*Elaborare proiect de diplom?*",$B$37,"&lt;&gt;*op?ional*",$B$37,"&lt;&gt;*Disciplin? facultativ?*", $B$37,"&lt;&gt;*Examen de diplom?*"),($H$39+$I$39+$J$39),"")</f>
        <v>0</v>
      </c>
      <c r="BJ628" s="101">
        <f t="shared" si="56"/>
        <v>28</v>
      </c>
      <c r="BK628" s="98">
        <f t="shared" si="57"/>
        <v>0</v>
      </c>
      <c r="BL628" s="98">
        <f t="shared" si="49"/>
        <v>0</v>
      </c>
      <c r="BM628" s="101">
        <f t="shared" si="50"/>
        <v>0</v>
      </c>
      <c r="BN628" s="98">
        <f>IF(AZ628&lt;&gt;"",K$39,"")</f>
        <v>0</v>
      </c>
      <c r="BO628" s="102" t="str">
        <f>IF(COUNTIF($AZ628,"=*Elaborare proiect de diplom?*"),$J$39,"0")</f>
        <v>0</v>
      </c>
      <c r="BP628" s="101">
        <f t="shared" si="51"/>
        <v>0</v>
      </c>
      <c r="BQ628" s="98">
        <f t="shared" si="52"/>
        <v>1.6</v>
      </c>
      <c r="BR628" s="98">
        <f>IF(COUNTIFS($B$37,"&lt;&gt;"&amp;"",$B$37,"&lt;&gt;practic?*",$B$37,"&lt;&gt;*op?ional*",$B$37,"&lt;&gt;*Disciplin? facultativ?*", $B$37,"&lt;&gt;*Examen de diplom?*"),IF($M$39&lt;&gt;"",$M$39,""),"")</f>
        <v>22</v>
      </c>
      <c r="BS628" s="98">
        <f>IF($AZ$628="","",$E$39)</f>
        <v>2</v>
      </c>
      <c r="BT628" s="137" t="str">
        <f>IF(COUNTIFS($B$37,"&lt;&gt;"&amp;"",$B$37,"&lt;&gt;practic?*",$B$37,"&lt;&gt;*op?ional*",$B$37,"&lt;&gt;*Disciplin? facultativ?*",$B$37,"&lt;&gt;*Examen de diplom?*"),$L$39,"")</f>
        <v>DC</v>
      </c>
      <c r="BU628" s="101">
        <f t="shared" si="53"/>
        <v>3.6</v>
      </c>
      <c r="BV628" s="102">
        <f t="shared" si="54"/>
        <v>50</v>
      </c>
      <c r="BW628" s="98" t="str">
        <f t="shared" si="55"/>
        <v>2024</v>
      </c>
      <c r="BX628" s="99"/>
      <c r="BY628" s="4"/>
      <c r="BZ628" s="4"/>
      <c r="CA628" s="4"/>
      <c r="CB628" s="4"/>
      <c r="CC628" s="4"/>
      <c r="CD628" s="4"/>
      <c r="CE628" s="4"/>
      <c r="CF628" s="4"/>
      <c r="CG628" s="5"/>
      <c r="CH628" s="5"/>
      <c r="CI628" s="5"/>
      <c r="CJ628" s="4"/>
      <c r="CK628" s="4"/>
      <c r="CL628" s="4"/>
      <c r="CM628" s="4"/>
      <c r="CN628" s="4"/>
      <c r="CO628" s="4"/>
      <c r="CP628" s="4"/>
      <c r="CQ628" s="4"/>
      <c r="CR628" s="4"/>
      <c r="CS628" s="5"/>
      <c r="CT628" s="5"/>
    </row>
    <row r="629" spans="2:98" ht="21" customHeight="1" x14ac:dyDescent="0.2">
      <c r="D629" s="302">
        <f t="shared" si="40"/>
        <v>1</v>
      </c>
      <c r="F629" s="98">
        <f>E$42</f>
        <v>2</v>
      </c>
      <c r="H629" s="98">
        <f>G$42</f>
        <v>0</v>
      </c>
      <c r="I629" s="98">
        <f>$H$42+$I$42+$J$42</f>
        <v>28</v>
      </c>
      <c r="J629" s="101">
        <f t="shared" si="41"/>
        <v>28</v>
      </c>
      <c r="K629" s="4">
        <f>$K$42</f>
        <v>0</v>
      </c>
      <c r="L629" s="98">
        <f>$M$42</f>
        <v>22</v>
      </c>
      <c r="N629" s="98">
        <f t="shared" si="42"/>
        <v>50</v>
      </c>
      <c r="O629" s="302" t="b">
        <f t="shared" si="43"/>
        <v>1</v>
      </c>
      <c r="P629" s="308">
        <f t="shared" si="39"/>
        <v>25</v>
      </c>
      <c r="AX629" s="99" t="str">
        <f>$B$42</f>
        <v>L061.24.01.C8</v>
      </c>
      <c r="AY629" s="98">
        <v>8</v>
      </c>
      <c r="AZ629" s="98" t="str">
        <f>IF(COUNTIFS($B$40,"&lt;&gt;"&amp;"",$B$40,"&lt;&gt;practic?*",$B$40,"&lt;&gt;*op?ional*",$B$40,"&lt;&gt;*Disciplin? facultativ?*", $B$40,"&lt;&gt;*Examen de diplom?*"),$B$40,"")</f>
        <v>Limbi străine 1</v>
      </c>
      <c r="BA629" s="102">
        <f t="shared" si="44"/>
        <v>1</v>
      </c>
      <c r="BB629" s="102" t="str">
        <f t="shared" si="45"/>
        <v>1</v>
      </c>
      <c r="BC629" s="98" t="str">
        <f>IF($AZ$629="","",$F$42)</f>
        <v>D</v>
      </c>
      <c r="BD629" s="98" t="str">
        <f>IF($AZ$629="","","DI")</f>
        <v>DI</v>
      </c>
      <c r="BE629" s="101">
        <f t="shared" si="46"/>
        <v>0</v>
      </c>
      <c r="BF629" s="101">
        <f t="shared" si="47"/>
        <v>2</v>
      </c>
      <c r="BG629" s="101">
        <f t="shared" si="48"/>
        <v>2</v>
      </c>
      <c r="BH629" s="98">
        <f>IF(COUNTIFS($B$40,"&lt;&gt;"&amp;"",$B$40,"&lt;&gt;practic?*",$B$40,"&lt;&gt;*Elaborare proiect de diplom?*",$B$40,"&lt;&gt;*op?ional*",$B$40,"&lt;&gt;*Disciplin? facultativ?*", $B$40,"&lt;&gt;*Examen de diplom?*"),$G$42,"")</f>
        <v>0</v>
      </c>
      <c r="BI629" s="98">
        <f>IF(COUNTIFS($B$40,"&lt;&gt;"&amp;"",$B$40,"&lt;&gt;practic?*",$B$40,"&lt;&gt;*Elaborare proiect de diplom?*",$B$40,"&lt;&gt;*op?ional*",$B$40,"&lt;&gt;*Disciplin? facultativ?*", $B$40,"&lt;&gt;*Examen de diplom?*"),($H$42+$I$42+$J$42),"")</f>
        <v>28</v>
      </c>
      <c r="BJ629" s="101">
        <f t="shared" si="56"/>
        <v>28</v>
      </c>
      <c r="BK629" s="98">
        <f t="shared" si="57"/>
        <v>0</v>
      </c>
      <c r="BL629" s="98">
        <f t="shared" si="49"/>
        <v>0</v>
      </c>
      <c r="BM629" s="101">
        <f t="shared" si="50"/>
        <v>0</v>
      </c>
      <c r="BN629" s="98">
        <f>IF(AZ629&lt;&gt;"",K$42,"")</f>
        <v>0</v>
      </c>
      <c r="BO629" s="102" t="str">
        <f>IF(COUNTIF($AZ629,"=*Elaborare proiect de diplom?*"),$J$42,"0")</f>
        <v>0</v>
      </c>
      <c r="BP629" s="101">
        <f t="shared" si="51"/>
        <v>0</v>
      </c>
      <c r="BQ629" s="98">
        <f t="shared" si="52"/>
        <v>1.6</v>
      </c>
      <c r="BR629" s="98">
        <f>IF(COUNTIFS($B$40,"&lt;&gt;"&amp;"",$B$40,"&lt;&gt;practic?*",$B$40,"&lt;&gt;*op?ional*",$B$40,"&lt;&gt;*Disciplin? facultativ?*", $B$40,"&lt;&gt;*Examen de diplom?*"),IF($M$42&lt;&gt;"",$M$42,""),"")</f>
        <v>22</v>
      </c>
      <c r="BS629" s="98">
        <f>IF($AZ$629="","",$E$42)</f>
        <v>2</v>
      </c>
      <c r="BT629" s="137" t="str">
        <f>IF(COUNTIFS($B$40,"&lt;&gt;"&amp;"",$B$40,"&lt;&gt;practic?*",$B$40,"&lt;&gt;*op?ional*",$B$40,"&lt;&gt;*Disciplin? facultativ?*",$B$40,"&lt;&gt;*Examen de diplom?*"),$L$42,"")</f>
        <v>DC</v>
      </c>
      <c r="BU629" s="101">
        <f t="shared" si="53"/>
        <v>3.6</v>
      </c>
      <c r="BV629" s="102">
        <f t="shared" si="54"/>
        <v>50</v>
      </c>
      <c r="BW629" s="98" t="str">
        <f t="shared" si="55"/>
        <v>2024</v>
      </c>
      <c r="BX629" s="99"/>
      <c r="BY629" s="4"/>
      <c r="BZ629" s="4"/>
      <c r="CA629" s="4"/>
      <c r="CB629" s="4"/>
      <c r="CC629" s="4"/>
      <c r="CD629" s="4"/>
      <c r="CE629" s="4"/>
      <c r="CF629" s="4"/>
      <c r="CG629" s="5"/>
      <c r="CH629" s="5"/>
      <c r="CI629" s="5"/>
      <c r="CJ629" s="4"/>
      <c r="CK629" s="4"/>
      <c r="CL629" s="4"/>
      <c r="CM629" s="4"/>
      <c r="CN629" s="4"/>
      <c r="CO629" s="4"/>
      <c r="CP629" s="4"/>
      <c r="CQ629" s="4"/>
      <c r="CR629" s="4"/>
      <c r="CS629" s="5"/>
      <c r="CT629" s="5"/>
    </row>
    <row r="630" spans="2:98" ht="21" customHeight="1" x14ac:dyDescent="0.2">
      <c r="D630" s="302">
        <f t="shared" si="40"/>
        <v>1</v>
      </c>
      <c r="F630" s="98">
        <f>E$45</f>
        <v>2</v>
      </c>
      <c r="H630" s="98">
        <f>G$45</f>
        <v>0</v>
      </c>
      <c r="I630" s="98">
        <f>$H$45+$I$45+$J$45</f>
        <v>14</v>
      </c>
      <c r="J630" s="101">
        <f t="shared" si="41"/>
        <v>14</v>
      </c>
      <c r="K630" s="4">
        <f>$K$45</f>
        <v>0</v>
      </c>
      <c r="L630" s="98">
        <f>$M$45</f>
        <v>36</v>
      </c>
      <c r="N630" s="98">
        <f t="shared" si="42"/>
        <v>50</v>
      </c>
      <c r="O630" s="302" t="b">
        <f t="shared" si="43"/>
        <v>1</v>
      </c>
      <c r="P630" s="308">
        <f t="shared" si="39"/>
        <v>25</v>
      </c>
      <c r="AX630" s="99" t="str">
        <f>$B$45</f>
        <v>L061.24.01.C9</v>
      </c>
      <c r="AY630" s="98">
        <v>9</v>
      </c>
      <c r="AZ630" s="98" t="str">
        <f>IF(COUNTIFS($B$43,"&lt;&gt;"&amp;"",$B$43,"&lt;&gt;practic?*",$B$43,"&lt;&gt;*op?ional*",$B$43,"&lt;&gt;*Disciplin? facultativ?*",$B$43,"&lt;&gt;*Examen de diplom?*"),$B$43,"")</f>
        <v>Educaţie fizică 1</v>
      </c>
      <c r="BA630" s="102">
        <f t="shared" si="44"/>
        <v>1</v>
      </c>
      <c r="BB630" s="102" t="str">
        <f t="shared" si="45"/>
        <v>1</v>
      </c>
      <c r="BC630" s="98" t="str">
        <f>IF($AZ$630="","",$F$45)</f>
        <v>D</v>
      </c>
      <c r="BD630" s="98" t="str">
        <f>IF($AZ$630="","","DI")</f>
        <v>DI</v>
      </c>
      <c r="BE630" s="101">
        <f t="shared" si="46"/>
        <v>0</v>
      </c>
      <c r="BF630" s="101">
        <f t="shared" si="47"/>
        <v>1</v>
      </c>
      <c r="BG630" s="101">
        <f t="shared" si="48"/>
        <v>1</v>
      </c>
      <c r="BH630" s="98">
        <f>IF(COUNTIFS($B$43,"&lt;&gt;"&amp;"",$B$43,"&lt;&gt;practic?*",$B$43,"&lt;&gt;*Elaborare proiect de diplom?*",$B$43,"&lt;&gt;*op?ional*",$B$43,"&lt;&gt;*Disciplin? facultativ?*", $B$43,"&lt;&gt;*Examen de diplom?*"),$G$45,"")</f>
        <v>0</v>
      </c>
      <c r="BI630" s="98">
        <f>IF(COUNTIFS($B$43,"&lt;&gt;"&amp;"",$B$43,"&lt;&gt;practic?*",$B$43,"&lt;&gt;*Elaborare proiect de diplom?*",$B$43,"&lt;&gt;*op?ional*",$B$43,"&lt;&gt;*Disciplin? facultativ?*", $B$43,"&lt;&gt;*Examen de diplom?*"),($H$45+$I$45+$J$45),"")</f>
        <v>14</v>
      </c>
      <c r="BJ630" s="101">
        <f t="shared" si="56"/>
        <v>14</v>
      </c>
      <c r="BK630" s="98">
        <f t="shared" si="57"/>
        <v>0</v>
      </c>
      <c r="BL630" s="98">
        <f t="shared" si="49"/>
        <v>0</v>
      </c>
      <c r="BM630" s="101">
        <f t="shared" si="50"/>
        <v>0</v>
      </c>
      <c r="BN630" s="98">
        <f>IF(AZ630&lt;&gt;"",K$45,"")</f>
        <v>0</v>
      </c>
      <c r="BO630" s="102" t="str">
        <f>IF(COUNTIF($AZ630,"=*Elaborare proiect de diplom?*"),$J$45,"0")</f>
        <v>0</v>
      </c>
      <c r="BP630" s="101">
        <f t="shared" si="51"/>
        <v>0</v>
      </c>
      <c r="BQ630" s="98">
        <f t="shared" si="52"/>
        <v>2.6</v>
      </c>
      <c r="BR630" s="98">
        <f>IF(COUNTIFS($B$43,"&lt;&gt;"&amp;"",$B$43,"&lt;&gt;practic?*",$B$43,"&lt;&gt;*op?ional*",$B$43,"&lt;&gt;*Disciplin? facultativ?*", $B$43,"&lt;&gt;*Examen de diplom?*"),IF($M$45&lt;&gt;"",$M$45,""),"")</f>
        <v>36</v>
      </c>
      <c r="BS630" s="98">
        <f>IF($AZ$630="","",$E$45)</f>
        <v>2</v>
      </c>
      <c r="BT630" s="137" t="str">
        <f>IF(COUNTIFS($B$43,"&lt;&gt;"&amp;"",$B$43,"&lt;&gt;practic?*",$B$43,"&lt;&gt;*op?ional*",$B$43,"&lt;&gt;*Disciplin? facultativ?*",$B$43,"&lt;&gt;*Examen de diplom?*"),$L$45,"")</f>
        <v>DC</v>
      </c>
      <c r="BU630" s="101">
        <f t="shared" si="53"/>
        <v>3.6</v>
      </c>
      <c r="BV630" s="102">
        <f t="shared" si="54"/>
        <v>50</v>
      </c>
      <c r="BW630" s="98" t="str">
        <f t="shared" si="55"/>
        <v>2024</v>
      </c>
      <c r="BX630" s="99"/>
      <c r="BY630" s="4"/>
      <c r="BZ630" s="4"/>
      <c r="CA630" s="4"/>
      <c r="CB630" s="4"/>
      <c r="CC630" s="4"/>
      <c r="CD630" s="4"/>
      <c r="CE630" s="4"/>
      <c r="CF630" s="4"/>
      <c r="CG630" s="5"/>
      <c r="CH630" s="5"/>
      <c r="CI630" s="5"/>
      <c r="CJ630" s="4"/>
      <c r="CK630" s="4"/>
      <c r="CL630" s="4"/>
      <c r="CM630" s="4"/>
      <c r="CN630" s="4"/>
      <c r="CO630" s="4"/>
      <c r="CP630" s="4"/>
      <c r="CQ630" s="4"/>
      <c r="CR630" s="4"/>
      <c r="CS630" s="5"/>
      <c r="CT630" s="5"/>
    </row>
    <row r="631" spans="2:98" ht="21" customHeight="1" x14ac:dyDescent="0.2">
      <c r="D631" s="302">
        <f t="shared" si="40"/>
        <v>1</v>
      </c>
      <c r="F631" s="102">
        <f>E$48</f>
        <v>3</v>
      </c>
      <c r="H631" s="102">
        <f>G$48</f>
        <v>14</v>
      </c>
      <c r="I631" s="98">
        <f>$H$48+$I$48+$J$48</f>
        <v>28</v>
      </c>
      <c r="J631" s="101">
        <f t="shared" si="41"/>
        <v>42</v>
      </c>
      <c r="K631" s="4">
        <f>$K$48</f>
        <v>0</v>
      </c>
      <c r="L631" s="102">
        <f>$M$48</f>
        <v>33</v>
      </c>
      <c r="N631" s="98">
        <f t="shared" si="42"/>
        <v>75</v>
      </c>
      <c r="O631" s="302" t="b">
        <f t="shared" si="43"/>
        <v>1</v>
      </c>
      <c r="P631" s="308">
        <f t="shared" si="39"/>
        <v>25</v>
      </c>
      <c r="AX631" s="99" t="str">
        <f>$B$48</f>
        <v>L061.24.01.S10</v>
      </c>
      <c r="AY631" s="98">
        <v>10</v>
      </c>
      <c r="AZ631" s="98" t="str">
        <f>IF(COUNTIFS($B$46,"&lt;&gt;"&amp;"",$B$46,"&lt;&gt;practic?*",$B$46,"&lt;&gt;*op?ional*",$B$46,"&lt;&gt;*Disciplin? facultativ?*",$B$46,"&lt;&gt;*Examen de diplom?*"),$B$46,"")</f>
        <v>Bazele proiectarii 1</v>
      </c>
      <c r="BA631" s="102">
        <f t="shared" si="44"/>
        <v>1</v>
      </c>
      <c r="BB631" s="102" t="str">
        <f t="shared" si="45"/>
        <v>1</v>
      </c>
      <c r="BC631" s="98" t="str">
        <f>IF($AZ$631="","",$F$48)</f>
        <v>C</v>
      </c>
      <c r="BD631" s="98" t="str">
        <f>IF($AZ$630="","","DI")</f>
        <v>DI</v>
      </c>
      <c r="BE631" s="101">
        <f t="shared" ref="BE631:BE632" si="58">IF($AZ631&lt;&gt;"",ROUND(BH631/14,1),"")</f>
        <v>1</v>
      </c>
      <c r="BF631" s="101">
        <f t="shared" ref="BF631:BF632" si="59">IF($AZ631&lt;&gt;"",ROUND(BI631/14,1),"")</f>
        <v>2</v>
      </c>
      <c r="BG631" s="101">
        <f t="shared" ref="BG631:BG632" si="60">IF($AZ631&lt;&gt;"",BE631+BF631,"")</f>
        <v>3</v>
      </c>
      <c r="BH631" s="98">
        <f>IF(COUNTIFS($B$46,"&lt;&gt;"&amp;"",$B$46,"&lt;&gt;practic?*",$B$46,"&lt;&gt;*Elaborare proiect de diplom?*",$B$46,"&lt;&gt;*op?ional*",$B$46,"&lt;&gt;*Disciplin? facultativ?*", $B$46,"&lt;&gt;*Examen de diplom?*"),$G$48,"")</f>
        <v>14</v>
      </c>
      <c r="BI631" s="98">
        <f>IF(COUNTIFS($B$46,"&lt;&gt;"&amp;"",$B$46,"&lt;&gt;practic?*",$B$46,"&lt;&gt;*Elaborare proiect de diplom?*",$B$46,"&lt;&gt;*op?ional*",$B$46,"&lt;&gt;*Disciplin? facultativ?*", $B$46,"&lt;&gt;*Examen de diplom?*"),($H$48+$I$48+$J$48),"")</f>
        <v>28</v>
      </c>
      <c r="BJ631" s="101">
        <f t="shared" ref="BJ631:BJ632" si="61">IF($AZ631&lt;&gt;"",BH631+BI631,"")</f>
        <v>42</v>
      </c>
      <c r="BK631" s="98">
        <f t="shared" ref="BK631:BK632" si="62">IF($AZ631&lt;&gt;"",ROUND(BN631/14,1),"")</f>
        <v>0</v>
      </c>
      <c r="BL631" s="98">
        <f t="shared" ref="BL631:BL632" si="63">IF($AZ631&lt;&gt;"",ROUND(BO631/14,1),"")</f>
        <v>0</v>
      </c>
      <c r="BM631" s="101">
        <f t="shared" si="50"/>
        <v>0</v>
      </c>
      <c r="BN631" s="98">
        <f>IF(AZ631&lt;&gt;"",K$48,"")</f>
        <v>0</v>
      </c>
      <c r="BO631" s="102" t="str">
        <f>IF(COUNTIF($AZ631,"=*Elaborare proiect de diplom?*"),$J$48,"0")</f>
        <v>0</v>
      </c>
      <c r="BP631" s="101">
        <f t="shared" si="51"/>
        <v>0</v>
      </c>
      <c r="BQ631" s="98">
        <f t="shared" ref="BQ631:BQ632" si="64">IF($AZ631&lt;&gt;"",ROUND(BR631/14,1),"")</f>
        <v>2.4</v>
      </c>
      <c r="BR631" s="98">
        <f>IF(COUNTIFS($B$46,"&lt;&gt;"&amp;"",$B$46,"&lt;&gt;practic?*",$B$46,"&lt;&gt;*op?ional*",$B$46,"&lt;&gt;*Disciplin? facultativ?*", $B$46,"&lt;&gt;*Examen de diplom?*"),IF($M$48&lt;&gt;"",$M$48,""),"")</f>
        <v>33</v>
      </c>
      <c r="BS631" s="98">
        <f>IF($AZ$630="","",$E$48)</f>
        <v>3</v>
      </c>
      <c r="BT631" s="137" t="str">
        <f>IF(COUNTIFS($B$46,"&lt;&gt;"&amp;"",$B$46,"&lt;&gt;practic?*",$B$46,"&lt;&gt;*op?ional*",$B$46,"&lt;&gt;*Disciplin? facultativ?*",$B$46,"&lt;&gt;*Examen de diplom?*"),$L$48,"")</f>
        <v>DS</v>
      </c>
      <c r="BU631" s="101">
        <f t="shared" si="53"/>
        <v>5.4</v>
      </c>
      <c r="BV631" s="102">
        <f t="shared" si="54"/>
        <v>75</v>
      </c>
      <c r="BW631" s="98" t="str">
        <f t="shared" si="55"/>
        <v>2024</v>
      </c>
      <c r="BX631" s="99"/>
      <c r="BY631" s="4"/>
      <c r="BZ631" s="4"/>
      <c r="CA631" s="4"/>
      <c r="CB631" s="4"/>
      <c r="CC631" s="4"/>
      <c r="CD631" s="4"/>
      <c r="CE631" s="4"/>
      <c r="CF631" s="4"/>
      <c r="CG631" s="5"/>
      <c r="CH631" s="5"/>
      <c r="CI631" s="5"/>
      <c r="CJ631" s="4"/>
      <c r="CK631" s="4"/>
      <c r="CL631" s="4"/>
      <c r="CM631" s="4"/>
      <c r="CN631" s="4"/>
      <c r="CO631" s="4"/>
      <c r="CP631" s="4"/>
      <c r="CQ631" s="4"/>
      <c r="CR631" s="4"/>
      <c r="CS631" s="5"/>
      <c r="CT631" s="5"/>
    </row>
    <row r="632" spans="2:98" ht="21" customHeight="1" x14ac:dyDescent="0.2">
      <c r="D632" s="302">
        <f t="shared" si="40"/>
        <v>0</v>
      </c>
      <c r="F632" s="102">
        <f>E$51</f>
        <v>0</v>
      </c>
      <c r="H632" s="102">
        <f>G$51</f>
        <v>0</v>
      </c>
      <c r="I632" s="98">
        <f>$H$51+$I$51+$J$51</f>
        <v>0</v>
      </c>
      <c r="J632" s="101">
        <f t="shared" ref="J632" si="65">H632+I632</f>
        <v>0</v>
      </c>
      <c r="K632" s="4">
        <f>$K$51</f>
        <v>0</v>
      </c>
      <c r="L632" s="102">
        <f>$M$51</f>
        <v>0</v>
      </c>
      <c r="N632" s="98">
        <f t="shared" si="42"/>
        <v>0</v>
      </c>
      <c r="O632" s="302" t="b">
        <f t="shared" ref="O632" si="66">IF(D632=0,TRUE, IF(N632/25=F632,TRUE,FALSE))</f>
        <v>1</v>
      </c>
      <c r="P632" s="308" t="e">
        <f t="shared" ref="P632" si="67">N632/F632</f>
        <v>#DIV/0!</v>
      </c>
      <c r="AX632" s="99" t="str">
        <f>$B$51</f>
        <v/>
      </c>
      <c r="AY632" s="98">
        <v>11</v>
      </c>
      <c r="AZ632" s="98" t="str">
        <f>IF(COUNTIFS($B$49,"&lt;&gt;"&amp;"",$B$49,"&lt;&gt;practic?*",$B$49,"&lt;&gt;*op?ional*",$B$49,"&lt;&gt;*Disciplin? facultativ?*",$B$49,"&lt;&gt;*Examen de diplom?*"),$B$49,"")</f>
        <v/>
      </c>
      <c r="BA632" s="102" t="str">
        <f t="shared" si="44"/>
        <v/>
      </c>
      <c r="BB632" s="102" t="str">
        <f t="shared" si="45"/>
        <v/>
      </c>
      <c r="BC632" s="98" t="str">
        <f>IF($AZ$632="","",$F$51)</f>
        <v/>
      </c>
      <c r="BD632" s="98" t="str">
        <f>IF($AZ$630="","","DI")</f>
        <v>DI</v>
      </c>
      <c r="BE632" s="101" t="str">
        <f t="shared" si="58"/>
        <v/>
      </c>
      <c r="BF632" s="101" t="str">
        <f t="shared" si="59"/>
        <v/>
      </c>
      <c r="BG632" s="101" t="str">
        <f t="shared" si="60"/>
        <v/>
      </c>
      <c r="BH632" s="98" t="str">
        <f>IF(COUNTIFS($B$49,"&lt;&gt;"&amp;"",$B$49,"&lt;&gt;practic?*",$B$49,"&lt;&gt;*Elaborare proiect de diplom?*",$B$49,"&lt;&gt;*op?ional*",$B$49,"&lt;&gt;*Disciplin? facultativ?*", $B$49,"&lt;&gt;*Examen de diplom?*"),$G$51,"")</f>
        <v/>
      </c>
      <c r="BI632" s="98" t="str">
        <f>IF(COUNTIFS($B$49,"&lt;&gt;"&amp;"",$B$49,"&lt;&gt;practic?*",$B$49,"&lt;&gt;*Elaborare proiect de diplom?*",$B$49,"&lt;&gt;*op?ional*",$B$49,"&lt;&gt;*Disciplin? facultativ?*", $B$49,"&lt;&gt;*Examen de diplom?*"),($H$51+$I$51+$J$51),"")</f>
        <v/>
      </c>
      <c r="BJ632" s="101" t="str">
        <f t="shared" si="61"/>
        <v/>
      </c>
      <c r="BK632" s="98" t="str">
        <f t="shared" si="62"/>
        <v/>
      </c>
      <c r="BL632" s="98" t="str">
        <f t="shared" si="63"/>
        <v/>
      </c>
      <c r="BM632" s="101" t="str">
        <f t="shared" si="50"/>
        <v/>
      </c>
      <c r="BN632" s="98" t="str">
        <f>IF(AZ632&lt;&gt;"",K$51,"")</f>
        <v/>
      </c>
      <c r="BO632" s="102" t="str">
        <f>IF(COUNTIF($AZ632,"=*Elaborare proiect de diplom?*"),$J$51,"0")</f>
        <v>0</v>
      </c>
      <c r="BP632" s="101" t="str">
        <f t="shared" si="51"/>
        <v/>
      </c>
      <c r="BQ632" s="98" t="str">
        <f t="shared" si="64"/>
        <v/>
      </c>
      <c r="BR632" s="98" t="str">
        <f>IF(COUNTIFS($B$49,"&lt;&gt;"&amp;"",$B$49,"&lt;&gt;practic?*",$B$49,"&lt;&gt;*op?ional*",$B$49,"&lt;&gt;*Disciplin? facultativ?*", $B$49,"&lt;&gt;*Examen de diplom?*"),IF($M$51&lt;&gt;"",$M$51,""),"")</f>
        <v/>
      </c>
      <c r="BS632" s="98">
        <f>IF($AZ$630="","",$E$51)</f>
        <v>0</v>
      </c>
      <c r="BT632" s="137" t="str">
        <f>IF(COUNTIFS($B$49,"&lt;&gt;"&amp;"",$B$49,"&lt;&gt;practic?*",$B$49,"&lt;&gt;*op?ional*",$B$49,"&lt;&gt;*Disciplin? facultativ?*",$B$49,"&lt;&gt;*Examen de diplom?*"),$L$51,"")</f>
        <v/>
      </c>
      <c r="BU632" s="101" t="str">
        <f t="shared" si="53"/>
        <v/>
      </c>
      <c r="BV632" s="102" t="str">
        <f t="shared" si="54"/>
        <v/>
      </c>
      <c r="BW632" s="98" t="str">
        <f t="shared" si="55"/>
        <v/>
      </c>
      <c r="BX632" s="99"/>
      <c r="BY632" s="257"/>
      <c r="BZ632" s="4"/>
      <c r="CA632" s="4"/>
      <c r="CB632" s="4"/>
      <c r="CC632" s="4"/>
      <c r="CD632" s="4"/>
      <c r="CE632" s="4"/>
      <c r="CF632" s="4"/>
      <c r="CG632" s="5"/>
      <c r="CH632" s="5"/>
      <c r="CI632" s="5"/>
      <c r="CJ632" s="4"/>
      <c r="CK632" s="4"/>
      <c r="CL632" s="4"/>
      <c r="CM632" s="4"/>
      <c r="CN632" s="4"/>
      <c r="CO632" s="4"/>
      <c r="CP632" s="4"/>
      <c r="CQ632" s="4"/>
      <c r="CR632" s="4"/>
      <c r="CS632" s="5"/>
      <c r="CT632" s="5"/>
    </row>
    <row r="633" spans="2:98" ht="21" customHeight="1" x14ac:dyDescent="0.2">
      <c r="D633" s="302">
        <f t="shared" ref="D633" si="68">IF(AND((F633&gt;0), (N633&gt;0)),1,0)</f>
        <v>0</v>
      </c>
      <c r="F633" s="358">
        <f>E$54</f>
        <v>0</v>
      </c>
      <c r="H633" s="358">
        <f>G$54</f>
        <v>0</v>
      </c>
      <c r="I633" s="357">
        <f>$H$54+$I$54+$J$54</f>
        <v>0</v>
      </c>
      <c r="J633" s="101">
        <f t="shared" ref="J633" si="69">H633+I633</f>
        <v>0</v>
      </c>
      <c r="K633" s="4">
        <f>$K$54</f>
        <v>0</v>
      </c>
      <c r="L633" s="358">
        <f>$M$54</f>
        <v>0</v>
      </c>
      <c r="N633" s="98">
        <f t="shared" si="42"/>
        <v>0</v>
      </c>
      <c r="O633" s="302" t="b">
        <f t="shared" ref="O633" si="70">IF(D633=0,TRUE, IF(N633/25=F633,TRUE,FALSE))</f>
        <v>1</v>
      </c>
      <c r="P633" s="308" t="e">
        <f t="shared" ref="P633" si="71">N633/F633</f>
        <v>#DIV/0!</v>
      </c>
      <c r="AX633" s="99" t="str">
        <f>$B$54</f>
        <v/>
      </c>
      <c r="AY633" s="98">
        <v>12</v>
      </c>
      <c r="AZ633" s="98" t="str">
        <f>IF(COUNTIFS($B$52,"&lt;&gt;"&amp;"",$B$52,"&lt;&gt;practic?*",$B$52,"&lt;&gt;*op?ional*",$B$52,"&lt;&gt;*Disciplin? facultativ?*",$B$52,"&lt;&gt;*Examen de diplom?*"),$B$52,"")</f>
        <v/>
      </c>
      <c r="BA633" s="102" t="str">
        <f t="shared" si="44"/>
        <v/>
      </c>
      <c r="BB633" s="102" t="str">
        <f t="shared" si="45"/>
        <v/>
      </c>
      <c r="BC633" s="357" t="str">
        <f>IF($AZ$633="","",$F$54)</f>
        <v/>
      </c>
      <c r="BD633" s="98" t="str">
        <f>IF($AZ$630="","","DI")</f>
        <v>DI</v>
      </c>
      <c r="BE633" s="101" t="str">
        <f t="shared" ref="BE633" si="72">IF($AZ633&lt;&gt;"",ROUND(BH633/14,1),"")</f>
        <v/>
      </c>
      <c r="BF633" s="101" t="str">
        <f t="shared" ref="BF633" si="73">IF($AZ633&lt;&gt;"",ROUND(BI633/14,1),"")</f>
        <v/>
      </c>
      <c r="BG633" s="101" t="str">
        <f t="shared" ref="BG633" si="74">IF($AZ633&lt;&gt;"",BE633+BF633,"")</f>
        <v/>
      </c>
      <c r="BH633" s="209" t="str">
        <f>IF(COUNTIFS($B$52,"&lt;&gt;"&amp;"",$B$52,"&lt;&gt;practic?*",$B$52,"&lt;&gt;*Elaborare proiect de diplom?*",$B$52,"&lt;&gt;*op?ional*",$B$52,"&lt;&gt;*Disciplin? facultativ?*", $B$52,"&lt;&gt;*Examen de diplom?*"),$G$54,"")</f>
        <v/>
      </c>
      <c r="BI633" s="98" t="str">
        <f>IF(COUNTIFS($B$52,"&lt;&gt;"&amp;"",$B$52,"&lt;&gt;practic?*",$B$52,"&lt;&gt;*Elaborare proiect de diplom?*",$B$52,"&lt;&gt;*op?ional*",$B$52,"&lt;&gt;*Disciplin? facultativ?*", $B$52,"&lt;&gt;*Examen de diplom?*"),($H$54+$I$54+$J$54),"")</f>
        <v/>
      </c>
      <c r="BJ633" s="101" t="str">
        <f t="shared" ref="BJ633" si="75">IF($AZ633&lt;&gt;"",BH633+BI633,"")</f>
        <v/>
      </c>
      <c r="BK633" s="98" t="str">
        <f t="shared" ref="BK633" si="76">IF($AZ633&lt;&gt;"",ROUND(BN633/14,1),"")</f>
        <v/>
      </c>
      <c r="BL633" s="98" t="str">
        <f t="shared" ref="BL633" si="77">IF($AZ633&lt;&gt;"",ROUND(BO633/14,1),"")</f>
        <v/>
      </c>
      <c r="BM633" s="101" t="str">
        <f t="shared" si="50"/>
        <v/>
      </c>
      <c r="BN633" s="98" t="str">
        <f>IF(AZ633&lt;&gt;"",K$54,"")</f>
        <v/>
      </c>
      <c r="BO633" s="102" t="str">
        <f>IF(COUNTIF($AZ633,"=*Elaborare proiect de diplom?*"),$J$54,"0")</f>
        <v>0</v>
      </c>
      <c r="BP633" s="101" t="str">
        <f t="shared" si="51"/>
        <v/>
      </c>
      <c r="BQ633" s="98" t="str">
        <f t="shared" ref="BQ633" si="78">IF($AZ633&lt;&gt;"",ROUND(BR633/14,1),"")</f>
        <v/>
      </c>
      <c r="BR633" s="98" t="str">
        <f>IF(COUNTIFS($B$52,"&lt;&gt;"&amp;"",$B$52,"&lt;&gt;practic?*",$B$52,"&lt;&gt;*op?ional*",$B$52,"&lt;&gt;*Disciplin? facultativ?*", $B$52,"&lt;&gt;*Examen de diplom?*"),IF($M$54&lt;&gt;"",$M$54,""),"")</f>
        <v/>
      </c>
      <c r="BS633" s="98">
        <f>IF($AZ$630="","",$E$54)</f>
        <v>0</v>
      </c>
      <c r="BT633" s="137" t="str">
        <f>IF(COUNTIFS($B$52,"&lt;&gt;"&amp;"",$B$52,"&lt;&gt;practic?*",$B$52,"&lt;&gt;*op?ional*",$B$52,"&lt;&gt;*Disciplin? facultativ?*",$B$52,"&lt;&gt;*Examen de diplom?*"),$L$54,"")</f>
        <v/>
      </c>
      <c r="BU633" s="101" t="str">
        <f t="shared" si="53"/>
        <v/>
      </c>
      <c r="BV633" s="102" t="str">
        <f t="shared" si="54"/>
        <v/>
      </c>
      <c r="BW633" s="98" t="str">
        <f t="shared" si="55"/>
        <v/>
      </c>
      <c r="BX633" s="99"/>
      <c r="BY633" s="257"/>
      <c r="BZ633" s="4"/>
      <c r="CA633" s="4"/>
      <c r="CB633" s="4"/>
      <c r="CC633" s="4"/>
      <c r="CD633" s="4"/>
      <c r="CE633" s="4"/>
      <c r="CF633" s="4"/>
      <c r="CG633" s="5"/>
      <c r="CH633" s="5"/>
      <c r="CI633" s="5"/>
      <c r="CJ633" s="4"/>
      <c r="CK633" s="4"/>
      <c r="CL633" s="4"/>
      <c r="CM633" s="4"/>
      <c r="CN633" s="4"/>
      <c r="CO633" s="4"/>
      <c r="CP633" s="4"/>
      <c r="CQ633" s="4"/>
      <c r="CR633" s="4"/>
      <c r="CS633" s="5"/>
      <c r="CT633" s="5"/>
    </row>
    <row r="634" spans="2:98" s="286" customFormat="1" ht="21" customHeight="1" x14ac:dyDescent="0.25">
      <c r="B634" s="281"/>
      <c r="C634" s="281"/>
      <c r="D634" s="281"/>
      <c r="E634" s="281"/>
      <c r="F634" s="282">
        <f>D622*F622+D623*F623+D624*F624+D625*F625+D626*F626+D627*F627+D628*F628+D629*F629+D630*F630+D631*F631+D632*F632+D633*F633</f>
        <v>30</v>
      </c>
      <c r="G634" s="281"/>
      <c r="H634" s="259"/>
      <c r="I634" s="259"/>
      <c r="J634" s="259"/>
      <c r="K634" s="281"/>
      <c r="L634" s="259"/>
      <c r="M634" s="283"/>
      <c r="N634" s="282">
        <f>D622*N622+D623*N623+D624*N624+D625*N625+D626*N626+D627*N627+D628*N628+D629*N629+D630*N630+D631*N631+D632*N632+D633*N633</f>
        <v>750</v>
      </c>
      <c r="O634" s="303" t="b">
        <f>AND(O622:O633)</f>
        <v>1</v>
      </c>
      <c r="P634" s="285">
        <f>N634/F634</f>
        <v>25</v>
      </c>
      <c r="Q634" s="281"/>
      <c r="R634" s="281"/>
      <c r="S634" s="281"/>
      <c r="T634" s="281"/>
      <c r="U634" s="281"/>
      <c r="V634" s="281"/>
      <c r="W634" s="281"/>
      <c r="X634" s="283"/>
      <c r="Y634" s="283"/>
      <c r="Z634" s="281"/>
      <c r="AA634" s="281"/>
      <c r="AB634" s="281"/>
      <c r="AC634" s="281"/>
      <c r="AD634" s="281"/>
      <c r="AE634" s="281"/>
      <c r="AF634" s="281"/>
      <c r="AG634" s="281"/>
      <c r="AH634" s="281"/>
      <c r="AI634" s="281"/>
      <c r="AJ634" s="283"/>
      <c r="AK634" s="283"/>
      <c r="AL634" s="281"/>
      <c r="AM634" s="281"/>
      <c r="AN634" s="281"/>
      <c r="AO634" s="281"/>
      <c r="AP634" s="281"/>
      <c r="AQ634" s="281"/>
      <c r="AR634" s="281"/>
      <c r="AS634" s="281"/>
      <c r="AT634" s="281"/>
      <c r="AU634" s="281"/>
      <c r="AV634" s="283"/>
      <c r="AW634" s="283"/>
      <c r="AX634" s="258" t="s">
        <v>347</v>
      </c>
      <c r="AY634" s="259"/>
      <c r="AZ634" s="259"/>
      <c r="BA634" s="259"/>
      <c r="BB634" s="259"/>
      <c r="BC634" s="259"/>
      <c r="BD634" s="259"/>
      <c r="BE634" s="259"/>
      <c r="BF634" s="259"/>
      <c r="BG634" s="259"/>
      <c r="BH634" s="259"/>
      <c r="BI634" s="259"/>
      <c r="BJ634" s="259"/>
      <c r="BK634" s="259"/>
      <c r="BL634" s="259"/>
      <c r="BM634" s="259"/>
      <c r="BN634" s="259"/>
      <c r="BO634" s="259"/>
      <c r="BP634" s="259"/>
      <c r="BQ634" s="259"/>
      <c r="BR634" s="259"/>
      <c r="BS634" s="282">
        <f>SUM(BS622:BS632)</f>
        <v>30</v>
      </c>
      <c r="BT634" s="261"/>
      <c r="BU634" s="284"/>
      <c r="BV634" s="263"/>
      <c r="BW634" s="98" t="str">
        <f t="shared" si="55"/>
        <v/>
      </c>
      <c r="BX634" s="282"/>
      <c r="BY634" s="285"/>
      <c r="BZ634" s="281"/>
      <c r="CA634" s="281"/>
      <c r="CB634" s="281"/>
      <c r="CC634" s="281"/>
      <c r="CD634" s="281"/>
      <c r="CE634" s="281"/>
      <c r="CF634" s="281"/>
      <c r="CG634" s="283"/>
      <c r="CH634" s="283"/>
      <c r="CI634" s="283"/>
      <c r="CJ634" s="281"/>
      <c r="CK634" s="281"/>
      <c r="CL634" s="281"/>
      <c r="CM634" s="281"/>
      <c r="CN634" s="281"/>
      <c r="CO634" s="281"/>
      <c r="CP634" s="281"/>
      <c r="CQ634" s="281"/>
      <c r="CR634" s="281"/>
      <c r="CS634" s="283"/>
      <c r="CT634" s="283"/>
    </row>
    <row r="635" spans="2:98" ht="21" customHeight="1" x14ac:dyDescent="0.2">
      <c r="D635" s="302">
        <f>IF(AND((F635&gt;0), (N635&gt;0)),1,0)</f>
        <v>1</v>
      </c>
      <c r="F635" s="102">
        <f>Q$21</f>
        <v>8</v>
      </c>
      <c r="H635" s="102">
        <f>S$21</f>
        <v>0</v>
      </c>
      <c r="I635" s="102">
        <f>$T$21+$U$21+$V$21</f>
        <v>112</v>
      </c>
      <c r="J635" s="101">
        <f>H635+I635</f>
        <v>112</v>
      </c>
      <c r="K635" s="4">
        <f>$W$21</f>
        <v>0</v>
      </c>
      <c r="L635" s="102">
        <f>$Y$21</f>
        <v>88</v>
      </c>
      <c r="N635" s="98">
        <f>IF(ISNUMBER(L635+K635+J635), L635+K635+J635,0)</f>
        <v>200</v>
      </c>
      <c r="O635" s="302" t="b">
        <f>IF(D635=0,TRUE, IF(N635/25=F635,TRUE,FALSE))</f>
        <v>1</v>
      </c>
      <c r="P635" s="308">
        <f t="shared" si="39"/>
        <v>25</v>
      </c>
      <c r="AX635" s="215" t="str">
        <f>$N$21</f>
        <v>L061.24.02.S1</v>
      </c>
      <c r="AY635" s="102">
        <v>1</v>
      </c>
      <c r="AZ635" s="102" t="str">
        <f>IF(COUNTIFS($N$19,"&lt;&gt;"&amp;"",$N$19,"&lt;&gt;practic?*",$N$19,"&lt;&gt;*op?ional*",$N$19,"&lt;&gt;*Disciplin? facultativ?*", $N$19,"&lt;&gt;*Examen de diplom?*"),$N$19,"")</f>
        <v>Proiectare de arhitectură 2</v>
      </c>
      <c r="BA635" s="102">
        <f>IF($AZ635="","",ROUND(RIGHT($N$18,1)/2,0))</f>
        <v>1</v>
      </c>
      <c r="BB635" s="102" t="str">
        <f>IF($AZ635="","",RIGHT($N$18,1))</f>
        <v>2</v>
      </c>
      <c r="BC635" s="102" t="str">
        <f>IF($AZ$635="","",$R$21)</f>
        <v>P-D</v>
      </c>
      <c r="BD635" s="102" t="str">
        <f>IF($AZ635="","","DI")</f>
        <v>DI</v>
      </c>
      <c r="BE635" s="101">
        <f>IF($AZ635&lt;&gt;"",ROUND(BH635/14,1),"")</f>
        <v>0</v>
      </c>
      <c r="BF635" s="101">
        <f>IF($AZ635&lt;&gt;"",ROUND(BI635/14,1),"")</f>
        <v>8</v>
      </c>
      <c r="BG635" s="101">
        <f>IF($AZ635&lt;&gt;"",BE635+BF635,"")</f>
        <v>8</v>
      </c>
      <c r="BH635" s="102">
        <f>IF(COUNTIFS($N$19,"&lt;&gt;"&amp;"",$N$19,"&lt;&gt;practic?*",$N$19,"&lt;&gt;*Elaborare proiect de diplom?*",$N$19,"&lt;&gt;*op?ional*",$N$19,"&lt;&gt;*Disciplin? facultativ?*", $N$19,"&lt;&gt;*Examen de diplom?*"),$S$21,"")</f>
        <v>0</v>
      </c>
      <c r="BI635" s="102">
        <f>IF(COUNTIFS($N$19,"&lt;&gt;"&amp;"",$N$19,"&lt;&gt;practic?*",$N$19,"&lt;&gt;*Elaborare proiect de diplom?*",$N$19,"&lt;&gt;*op?ional*",$N$19,"&lt;&gt;*Disciplin? facultativ?*", $N$19,"&lt;&gt;*Examen de diplom?*"),($T$21+$U$21+$V$21),"")</f>
        <v>112</v>
      </c>
      <c r="BJ635" s="101">
        <f>IF($AZ635&lt;&gt;"",BH635+BI635,"")</f>
        <v>112</v>
      </c>
      <c r="BK635" s="98">
        <f>IF($AZ635&lt;&gt;"",ROUND(BN635/14,1),"")</f>
        <v>0</v>
      </c>
      <c r="BL635" s="98">
        <f>IF($AZ635&lt;&gt;"",ROUND(BO635/14,1),"")</f>
        <v>0</v>
      </c>
      <c r="BM635" s="101">
        <f>IF($AZ635="","",IF($BK635&lt;&gt;"",$BK635,0)+IF($BL635&lt;&gt;"",$BL635,0))</f>
        <v>0</v>
      </c>
      <c r="BN635" s="98">
        <f>IF(AZ635&lt;&gt;"",W$21,"")</f>
        <v>0</v>
      </c>
      <c r="BO635" s="102" t="str">
        <f>IF(COUNTIF($AZ635,"=*Elaborare proiect de diplom?*"),$V$21,"0")</f>
        <v>0</v>
      </c>
      <c r="BP635" s="101">
        <f>IF($AZ635="","",IF($BN635&lt;&gt;"",$BN635,0)+IF($BO635&lt;&gt;"",$BO635,0))</f>
        <v>0</v>
      </c>
      <c r="BQ635" s="98">
        <f>IF($AZ635&lt;&gt;"",ROUND(BR635/14,1),"")</f>
        <v>6.3</v>
      </c>
      <c r="BR635" s="102">
        <f>IF(COUNTIFS($N$19,"&lt;&gt;"&amp;"",$N$19,"&lt;&gt;practic?*",$N$19,"&lt;&gt;*op?ional*",$N$19,"&lt;&gt;*Disciplin? facultativ?*", $N$19,"&lt;&gt;*Examen de diplom?*"),IF($Y$21&lt;&gt;"",$Y$21,""),"")</f>
        <v>88</v>
      </c>
      <c r="BS635" s="102">
        <f>IF($AZ$635="","",$Q$21)</f>
        <v>8</v>
      </c>
      <c r="BT635" s="101" t="str">
        <f>IF(COUNTIFS($N$19,"&lt;&gt;"&amp;"",$N$19,"&lt;&gt;practic?*",$N$19,"&lt;&gt;*op?ional*",$N$19,"&lt;&gt;*Disciplin? facultativ?*",$N$19,"&lt;&gt;*Examen de diplom?*"),$X$21,"")</f>
        <v>DS</v>
      </c>
      <c r="BU635" s="101">
        <f>IF($AZ$635="","",IF($BG$635&lt;&gt;"",$BG$635,0)+IF($BM$635&lt;&gt;"",$BM$635,0)+IF($BQ$635&lt;&gt;"",$BQ$635,0))</f>
        <v>14.3</v>
      </c>
      <c r="BV635" s="102">
        <f>IF($AZ$635="","",IF($BJ$635&lt;&gt;"",$BJ$635,0)+IF($BP$635&lt;&gt;"",$BP$635,0)+IF($BR$635&lt;&gt;"",$BR$635,0))</f>
        <v>200</v>
      </c>
      <c r="BW635" s="98" t="str">
        <f t="shared" si="55"/>
        <v>2024</v>
      </c>
      <c r="BX635" s="99"/>
      <c r="BY635" s="4"/>
      <c r="BZ635" s="4"/>
      <c r="CA635" s="4"/>
      <c r="CB635" s="4"/>
      <c r="CC635" s="4"/>
      <c r="CD635" s="4"/>
      <c r="CE635" s="4"/>
      <c r="CF635" s="4"/>
      <c r="CG635" s="5"/>
      <c r="CH635" s="5"/>
      <c r="CI635" s="5"/>
      <c r="CJ635" s="4"/>
      <c r="CK635" s="4"/>
      <c r="CL635" s="4"/>
      <c r="CM635" s="4"/>
      <c r="CN635" s="4"/>
      <c r="CO635" s="4"/>
      <c r="CP635" s="4"/>
      <c r="CQ635" s="4"/>
      <c r="CR635" s="4"/>
      <c r="CS635" s="5"/>
      <c r="CT635" s="5"/>
    </row>
    <row r="636" spans="2:98" ht="21" customHeight="1" x14ac:dyDescent="0.2">
      <c r="D636" s="302">
        <f t="shared" ref="D636:D645" si="79">IF(AND((F636&gt;0), (N636&gt;0)),1,0)</f>
        <v>1</v>
      </c>
      <c r="F636" s="98">
        <f>Q$24</f>
        <v>2</v>
      </c>
      <c r="H636" s="98">
        <f>S$24</f>
        <v>28</v>
      </c>
      <c r="I636" s="98">
        <f>$T$24+$U$24+$V$24</f>
        <v>0</v>
      </c>
      <c r="J636" s="101">
        <f t="shared" ref="J636:J644" si="80">H636+I636</f>
        <v>28</v>
      </c>
      <c r="K636" s="4">
        <f>$W$24</f>
        <v>0</v>
      </c>
      <c r="L636" s="98">
        <f>$Y$24</f>
        <v>22</v>
      </c>
      <c r="N636" s="98">
        <f t="shared" ref="N636:N646" si="81">IF(ISNUMBER(L636+K636+J636), L636+K636+J636,0)</f>
        <v>50</v>
      </c>
      <c r="O636" s="302" t="b">
        <f t="shared" ref="O636:O644" si="82">IF(D636=0,TRUE, IF(N636/25=F636,TRUE,FALSE))</f>
        <v>1</v>
      </c>
      <c r="P636" s="308">
        <f t="shared" si="39"/>
        <v>25</v>
      </c>
      <c r="AX636" s="99" t="str">
        <f>$N$24</f>
        <v>L061.24.02.F2</v>
      </c>
      <c r="AY636" s="98">
        <v>2</v>
      </c>
      <c r="AZ636" s="98" t="str">
        <f>IF(COUNTIFS($N$22,"&lt;&gt;"&amp;"",$N$22,"&lt;&gt;practic?*",$N$22,"&lt;&gt;*op?ional*",$N$22,"&lt;&gt;*Disciplin? facultativ?*", $N$22,"&lt;&gt;*Examen de diplom?*"),$N$22,"")</f>
        <v>Teoria arhitecturii 2</v>
      </c>
      <c r="BA636" s="102">
        <f t="shared" ref="BA636:BA646" si="83">IF($AZ636="","",ROUND(RIGHT($N$18,1)/2,0))</f>
        <v>1</v>
      </c>
      <c r="BB636" s="102" t="str">
        <f t="shared" ref="BB636:BB646" si="84">IF($AZ636="","",RIGHT($N$18,1))</f>
        <v>2</v>
      </c>
      <c r="BC636" s="98" t="str">
        <f>IF($AZ$636="","",$R$24)</f>
        <v>E</v>
      </c>
      <c r="BD636" s="102" t="str">
        <f t="shared" ref="BD636:BD646" si="85">IF($AZ636="","","DI")</f>
        <v>DI</v>
      </c>
      <c r="BE636" s="101">
        <f t="shared" ref="BE636:BE644" si="86">IF($AZ636&lt;&gt;"",ROUND(BH636/14,1),"")</f>
        <v>2</v>
      </c>
      <c r="BF636" s="101">
        <f t="shared" ref="BF636:BF644" si="87">IF($AZ636&lt;&gt;"",ROUND(BI636/14,1),"")</f>
        <v>0</v>
      </c>
      <c r="BG636" s="101">
        <f t="shared" ref="BG636:BG644" si="88">IF($AZ636&lt;&gt;"",BE636+BF636,"")</f>
        <v>2</v>
      </c>
      <c r="BH636" s="98">
        <f>IF(COUNTIFS($N$22,"&lt;&gt;"&amp;"",$N$22,"&lt;&gt;practic?*",$N$22,"&lt;&gt;*Elaborare proiect de diplom?*",$N$22,"&lt;&gt;*op?ional*",$N$22,"&lt;&gt;*Disciplin? facultativ?*", $N$22,"&lt;&gt;*Examen de diplom?*"),$S$24,"")</f>
        <v>28</v>
      </c>
      <c r="BI636" s="98">
        <f>IF(COUNTIFS($N$22,"&lt;&gt;"&amp;"",$N$22,"&lt;&gt;practic?*",$N$22,"&lt;&gt;*Elaborare proiect de diplom?*",$N$22,"&lt;&gt;*op?ional*",$N$22,"&lt;&gt;*Disciplin? facultativ?*", $N$22,"&lt;&gt;*Examen de diplom?*"),($T$24+$U$24+$V$24),"")</f>
        <v>0</v>
      </c>
      <c r="BJ636" s="101">
        <f t="shared" ref="BJ636:BJ644" si="89">IF($AZ636&lt;&gt;"",BH636+BI636,"")</f>
        <v>28</v>
      </c>
      <c r="BK636" s="98">
        <f t="shared" ref="BK636:BK644" si="90">IF($AZ636&lt;&gt;"",ROUND(BN636/14,1),"")</f>
        <v>0</v>
      </c>
      <c r="BL636" s="98">
        <f t="shared" ref="BL636:BL644" si="91">IF($AZ636&lt;&gt;"",ROUND(BO636/14,1),"")</f>
        <v>0</v>
      </c>
      <c r="BM636" s="101">
        <f t="shared" ref="BM636:BM646" si="92">IF($AZ636="","",IF($BK636&lt;&gt;"",$BK636,0)+IF($BL636&lt;&gt;"",$BL636,0))</f>
        <v>0</v>
      </c>
      <c r="BN636" s="98">
        <f>IF(AZ636&lt;&gt;"",W$24,"")</f>
        <v>0</v>
      </c>
      <c r="BO636" s="102" t="str">
        <f>IF(COUNTIF($AZ636,"=*Elaborare proiect de diplom?*"),$V$24,"0")</f>
        <v>0</v>
      </c>
      <c r="BP636" s="101">
        <f t="shared" ref="BP636:BP646" si="93">IF($AZ636="","",IF($BN636&lt;&gt;"",$BN636,0)+IF($BO636&lt;&gt;"",$BO636,0))</f>
        <v>0</v>
      </c>
      <c r="BQ636" s="98">
        <f t="shared" ref="BQ636:BQ644" si="94">IF($AZ636&lt;&gt;"",ROUND(BR636/14,1),"")</f>
        <v>1.6</v>
      </c>
      <c r="BR636" s="98">
        <f>IF(COUNTIFS($N$22,"&lt;&gt;"&amp;"",$N$22,"&lt;&gt;practic?*",$N$22,"&lt;&gt;*op?ional*",$N$22,"&lt;&gt;*Disciplin? facultativ?*", $N$22,"&lt;&gt;*Examen de diplom?*"),IF($Y$24&lt;&gt;"",$Y$24,""),"")</f>
        <v>22</v>
      </c>
      <c r="BS636" s="98">
        <f>IF($AZ$636="","",$Q$24)</f>
        <v>2</v>
      </c>
      <c r="BT636" s="137" t="str">
        <f>IF(COUNTIFS($B$22,"&lt;&gt;"&amp;"",$B$22,"&lt;&gt;practic?*",$B$22,"&lt;&gt;*op?ional*",$B$22,"&lt;&gt;*Disciplin? facultativ?*",$B$22,"&lt;&gt;*Examen de diplom?*"),$X$24,"")</f>
        <v>DF</v>
      </c>
      <c r="BU636" s="137">
        <f>IF($AZ$636="","",IF($BG$636&lt;&gt;"",$BG$636,0)+IF($BM$636&lt;&gt;"",$BM$636,0)+IF($BQ$636&lt;&gt;"",$BQ$636,0))</f>
        <v>3.6</v>
      </c>
      <c r="BV636" s="98">
        <f>IF($AZ$636="","",IF($BJ$636&lt;&gt;"",$BJ$636,0)+IF($BP$636&lt;&gt;"",$BP$636,0)+IF($BR$636&lt;&gt;"",$BR$636,0))</f>
        <v>50</v>
      </c>
      <c r="BW636" s="98" t="str">
        <f t="shared" si="55"/>
        <v>2024</v>
      </c>
      <c r="BX636" s="99"/>
      <c r="BY636" s="4"/>
      <c r="BZ636" s="4"/>
      <c r="CA636" s="4"/>
      <c r="CB636" s="4"/>
      <c r="CC636" s="4"/>
      <c r="CD636" s="4"/>
      <c r="CE636" s="4"/>
      <c r="CF636" s="4"/>
      <c r="CG636" s="5"/>
      <c r="CH636" s="5"/>
      <c r="CI636" s="5"/>
      <c r="CJ636" s="4"/>
      <c r="CK636" s="4"/>
      <c r="CL636" s="4"/>
      <c r="CM636" s="4"/>
      <c r="CN636" s="4"/>
      <c r="CO636" s="4"/>
      <c r="CP636" s="4"/>
      <c r="CQ636" s="4"/>
      <c r="CR636" s="4"/>
      <c r="CS636" s="5"/>
      <c r="CT636" s="5"/>
    </row>
    <row r="637" spans="2:98" ht="21" customHeight="1" x14ac:dyDescent="0.2">
      <c r="D637" s="302">
        <f t="shared" si="79"/>
        <v>1</v>
      </c>
      <c r="F637" s="98">
        <f>Q$27</f>
        <v>3</v>
      </c>
      <c r="H637" s="98">
        <f>S$27</f>
        <v>0</v>
      </c>
      <c r="I637" s="98">
        <f>$T$27+$U$27+$V$27</f>
        <v>42</v>
      </c>
      <c r="J637" s="101">
        <f t="shared" si="80"/>
        <v>42</v>
      </c>
      <c r="K637" s="4">
        <f>$W$27</f>
        <v>0</v>
      </c>
      <c r="L637" s="98">
        <f>$Y$27</f>
        <v>33</v>
      </c>
      <c r="N637" s="98">
        <f t="shared" si="81"/>
        <v>75</v>
      </c>
      <c r="O637" s="302" t="b">
        <f t="shared" si="82"/>
        <v>1</v>
      </c>
      <c r="P637" s="308">
        <f t="shared" si="39"/>
        <v>25</v>
      </c>
      <c r="AX637" s="99" t="str">
        <f>$N$27</f>
        <v>L061.24.02.S3</v>
      </c>
      <c r="AY637" s="98">
        <v>3</v>
      </c>
      <c r="AZ637" s="98" t="str">
        <f>IF(COUNTIFS($N$25,"&lt;&gt;"&amp;"",$N$25,"&lt;&gt;practic?*",$N$25,"&lt;&gt;*op?ional*",$N$25,"&lt;&gt;*Disciplin? facultativ?*", $N$25,"&lt;&gt;*Examen de diplom?*"),$N$25,"")</f>
        <v>Reprezentari grafice 2</v>
      </c>
      <c r="BA637" s="102">
        <f t="shared" si="83"/>
        <v>1</v>
      </c>
      <c r="BB637" s="102" t="str">
        <f t="shared" si="84"/>
        <v>2</v>
      </c>
      <c r="BC637" s="98" t="str">
        <f>IF($AZ$637="","",$R$27)</f>
        <v>D</v>
      </c>
      <c r="BD637" s="102" t="str">
        <f t="shared" si="85"/>
        <v>DI</v>
      </c>
      <c r="BE637" s="101">
        <f t="shared" si="86"/>
        <v>0</v>
      </c>
      <c r="BF637" s="101">
        <f t="shared" si="87"/>
        <v>3</v>
      </c>
      <c r="BG637" s="101">
        <f t="shared" si="88"/>
        <v>3</v>
      </c>
      <c r="BH637" s="98">
        <f>IF(COUNTIFS($N$25,"&lt;&gt;"&amp;"",$N$25,"&lt;&gt;practic?*",$N$25,"&lt;&gt;*Elaborare proiect de diplom?*",$N$25,"&lt;&gt;*op?ional*",$N$25,"&lt;&gt;*Disciplin? facultativ?*", $N$25,"&lt;&gt;*Examen de diplom?*"),$S$27,"")</f>
        <v>0</v>
      </c>
      <c r="BI637" s="98">
        <f>IF(COUNTIFS($N$25,"&lt;&gt;"&amp;"",$N$25,"&lt;&gt;practic?*",$N$25,"&lt;&gt;*Elaborare proiect de diplom?*",$N$25,"&lt;&gt;*op?ional*",$N$25,"&lt;&gt;*Disciplin? facultativ?*", $N$25,"&lt;&gt;*Examen de diplom?*"),($T$27+$U$27+$V$27),"")</f>
        <v>42</v>
      </c>
      <c r="BJ637" s="101">
        <f t="shared" si="89"/>
        <v>42</v>
      </c>
      <c r="BK637" s="98">
        <f t="shared" si="90"/>
        <v>0</v>
      </c>
      <c r="BL637" s="98">
        <f t="shared" si="91"/>
        <v>0</v>
      </c>
      <c r="BM637" s="101">
        <f t="shared" si="92"/>
        <v>0</v>
      </c>
      <c r="BN637" s="98">
        <f>IF(AZ637&lt;&gt;"",W$27,"")</f>
        <v>0</v>
      </c>
      <c r="BO637" s="102" t="str">
        <f>IF(COUNTIF($AZ637,"=*Elaborare proiect de diplom?*"),$V$27,"0")</f>
        <v>0</v>
      </c>
      <c r="BP637" s="101">
        <f t="shared" si="93"/>
        <v>0</v>
      </c>
      <c r="BQ637" s="98">
        <f t="shared" si="94"/>
        <v>2.4</v>
      </c>
      <c r="BR637" s="98">
        <f>IF(COUNTIFS($N$25,"&lt;&gt;"&amp;"",$N$25,"&lt;&gt;practic?*",$N$25,"&lt;&gt;*op?ional*",$N$25,"&lt;&gt;*Disciplin? facultativ?*", $N$25,"&lt;&gt;*Examen de diplom?*"),IF($Y$27&lt;&gt;"",$Y$27,""),"")</f>
        <v>33</v>
      </c>
      <c r="BS637" s="98">
        <f>IF($AZ$637="","",$Q$27)</f>
        <v>3</v>
      </c>
      <c r="BT637" s="137" t="str">
        <f>IF(COUNTIFS($B$25,"&lt;&gt;"&amp;"",$B$25,"&lt;&gt;practic?*",$B$25,"&lt;&gt;*op?ional*",$B$25,"&lt;&gt;*Disciplin? facultativ?*",$B$25,"&lt;&gt;*Examen de diplom?*"),$X$27,"")</f>
        <v>DS</v>
      </c>
      <c r="BU637" s="137">
        <f>IF($AZ$637="","",IF($BG$637&lt;&gt;"",$BG$637,0)+IF($BM$637&lt;&gt;"",$BM$637,0)+IF($BQ$637&lt;&gt;"",$BQ$637,0))</f>
        <v>5.4</v>
      </c>
      <c r="BV637" s="98">
        <f>IF($AZ$637="","",IF($BJ$637&lt;&gt;"",$BJ$637,0)+IF($BP$637&lt;&gt;"",$BP$637,0)+IF($BR$637&lt;&gt;"",$BR$637,0))</f>
        <v>75</v>
      </c>
      <c r="BW637" s="98" t="str">
        <f t="shared" si="55"/>
        <v>2024</v>
      </c>
      <c r="BX637" s="99"/>
      <c r="BY637" s="4"/>
      <c r="BZ637" s="4"/>
      <c r="CA637" s="4"/>
      <c r="CB637" s="4"/>
      <c r="CC637" s="4"/>
      <c r="CD637" s="4"/>
      <c r="CE637" s="4"/>
      <c r="CF637" s="4"/>
      <c r="CG637" s="5"/>
      <c r="CH637" s="5"/>
      <c r="CI637" s="5"/>
      <c r="CJ637" s="4"/>
      <c r="CK637" s="4"/>
      <c r="CL637" s="4"/>
      <c r="CM637" s="4"/>
      <c r="CN637" s="4"/>
      <c r="CO637" s="4"/>
      <c r="CP637" s="4"/>
      <c r="CQ637" s="4"/>
      <c r="CR637" s="4"/>
      <c r="CS637" s="5"/>
      <c r="CT637" s="5"/>
    </row>
    <row r="638" spans="2:98" ht="21" customHeight="1" x14ac:dyDescent="0.2">
      <c r="D638" s="302">
        <f t="shared" si="79"/>
        <v>1</v>
      </c>
      <c r="F638" s="102">
        <f>Q$30</f>
        <v>2</v>
      </c>
      <c r="H638" s="102">
        <f>S$30</f>
        <v>14</v>
      </c>
      <c r="I638" s="98">
        <f>$T$30+$U$30+$V$30</f>
        <v>14</v>
      </c>
      <c r="J638" s="101">
        <f t="shared" si="80"/>
        <v>28</v>
      </c>
      <c r="K638" s="4">
        <f>$W$30</f>
        <v>0</v>
      </c>
      <c r="L638" s="102">
        <f>$Y$30</f>
        <v>22</v>
      </c>
      <c r="N638" s="98">
        <f t="shared" si="81"/>
        <v>50</v>
      </c>
      <c r="O638" s="302" t="b">
        <f t="shared" si="82"/>
        <v>1</v>
      </c>
      <c r="P638" s="308">
        <f t="shared" si="39"/>
        <v>25</v>
      </c>
      <c r="AX638" s="99" t="str">
        <f>$N$30</f>
        <v>L061.24.02.S4</v>
      </c>
      <c r="AY638" s="102">
        <v>4</v>
      </c>
      <c r="AZ638" s="98" t="str">
        <f>IF(COUNTIFS($N$28,"&lt;&gt;"&amp;"",$N$28,"&lt;&gt;practic?*",$N$28,"&lt;&gt;*op?ional*",$N$28,"&lt;&gt;*Disciplin? facultativ?*", $N$28,"&lt;&gt;*Examen de diplom?*"),$N$28,"")</f>
        <v>Perspectiva</v>
      </c>
      <c r="BA638" s="102">
        <f t="shared" si="83"/>
        <v>1</v>
      </c>
      <c r="BB638" s="102" t="str">
        <f t="shared" si="84"/>
        <v>2</v>
      </c>
      <c r="BC638" s="98" t="str">
        <f>IF($AZ$638="","",$R$30)</f>
        <v>E</v>
      </c>
      <c r="BD638" s="102" t="str">
        <f t="shared" si="85"/>
        <v>DI</v>
      </c>
      <c r="BE638" s="101">
        <f t="shared" si="86"/>
        <v>1</v>
      </c>
      <c r="BF638" s="101">
        <f t="shared" si="87"/>
        <v>1</v>
      </c>
      <c r="BG638" s="101">
        <f t="shared" si="88"/>
        <v>2</v>
      </c>
      <c r="BH638" s="98">
        <f>IF(COUNTIFS($N$28,"&lt;&gt;"&amp;"",$N$28,"&lt;&gt;practic?*",$N$28,"&lt;&gt;*Elaborare proiect de diplom?*",$N$28,"&lt;&gt;*op?ional*",$N$28,"&lt;&gt;*Disciplin? facultativ?*", $N$28,"&lt;&gt;*Examen de diplom?*"),$S$30,"")</f>
        <v>14</v>
      </c>
      <c r="BI638" s="98">
        <f>IF(COUNTIFS($N$28,"&lt;&gt;"&amp;"",$N$28,"&lt;&gt;practic?*",$N$28,"&lt;&gt;*Elaborare proiect de diplom?*",$N$28,"&lt;&gt;*op?ional*",$N$28,"&lt;&gt;*Disciplin? facultativ?*", $N$28,"&lt;&gt;*Examen de diplom?*"),($T$30+$U$30+$V$30),"")</f>
        <v>14</v>
      </c>
      <c r="BJ638" s="101">
        <f t="shared" si="89"/>
        <v>28</v>
      </c>
      <c r="BK638" s="98">
        <f t="shared" si="90"/>
        <v>0</v>
      </c>
      <c r="BL638" s="98">
        <f t="shared" si="91"/>
        <v>0</v>
      </c>
      <c r="BM638" s="101">
        <f t="shared" si="92"/>
        <v>0</v>
      </c>
      <c r="BN638" s="98">
        <f>IF(AZ638&lt;&gt;"",W$30,"")</f>
        <v>0</v>
      </c>
      <c r="BO638" s="102" t="str">
        <f>IF(COUNTIF($AZ638,"=*Elaborare proiect de diplom?*"),$V$30,"0")</f>
        <v>0</v>
      </c>
      <c r="BP638" s="101">
        <f t="shared" si="93"/>
        <v>0</v>
      </c>
      <c r="BQ638" s="98">
        <f t="shared" si="94"/>
        <v>1.6</v>
      </c>
      <c r="BR638" s="98">
        <f>IF(COUNTIFS($N$28,"&lt;&gt;"&amp;"",$N$28,"&lt;&gt;practic?*",$N$28,"&lt;&gt;*op?ional*",$N$28,"&lt;&gt;*Disciplin? facultativ?*", $N$28,"&lt;&gt;*Examen de diplom?*"),IF($Y$30&lt;&gt;"",$Y$30,""),"")</f>
        <v>22</v>
      </c>
      <c r="BS638" s="98">
        <f>IF($AZ$638="","",$Q$30)</f>
        <v>2</v>
      </c>
      <c r="BT638" s="137" t="str">
        <f>IF(COUNTIFS($B$28,"&lt;&gt;"&amp;"",$B$28,"&lt;&gt;practic?*",$B$28,"&lt;&gt;*op?ional*",$B$28,"&lt;&gt;*Disciplin? facultativ?*",$B$28,"&lt;&gt;*Examen de diplom?*"),$X$30,"")</f>
        <v>DS</v>
      </c>
      <c r="BU638" s="137">
        <f>IF($AZ$638="","",IF($BG$638&lt;&gt;"",$BG$638,0)+IF($BM$638&lt;&gt;"",$BM$638,0)+IF($BQ$638&lt;&gt;"",$BQ$638,0))</f>
        <v>3.6</v>
      </c>
      <c r="BV638" s="98">
        <f>IF($AZ$638="","",IF($BJ$638&lt;&gt;"",$BJ$638,0)+IF($BP$638&lt;&gt;"",$BP$638,0)+IF($BR$638&lt;&gt;"",$BR$638,0))</f>
        <v>50</v>
      </c>
      <c r="BW638" s="98" t="str">
        <f t="shared" si="55"/>
        <v>2024</v>
      </c>
      <c r="BX638" s="99"/>
      <c r="BY638" s="4"/>
      <c r="BZ638" s="4"/>
      <c r="CA638" s="4"/>
      <c r="CB638" s="4"/>
      <c r="CC638" s="4"/>
      <c r="CD638" s="4"/>
      <c r="CE638" s="4"/>
      <c r="CF638" s="4"/>
      <c r="CG638" s="5"/>
      <c r="CH638" s="5"/>
      <c r="CI638" s="5"/>
      <c r="CJ638" s="4"/>
      <c r="CK638" s="4"/>
      <c r="CL638" s="4"/>
      <c r="CM638" s="4"/>
      <c r="CN638" s="4"/>
      <c r="CO638" s="4"/>
      <c r="CP638" s="4"/>
      <c r="CQ638" s="4"/>
      <c r="CR638" s="4"/>
      <c r="CS638" s="5"/>
      <c r="CT638" s="5"/>
    </row>
    <row r="639" spans="2:98" ht="21" customHeight="1" x14ac:dyDescent="0.2">
      <c r="D639" s="302">
        <f t="shared" si="79"/>
        <v>1</v>
      </c>
      <c r="F639" s="98">
        <f>Q$33</f>
        <v>2</v>
      </c>
      <c r="H639" s="98">
        <f>S$33</f>
        <v>28</v>
      </c>
      <c r="I639" s="98">
        <f>$T$33+$U$33+$V$33</f>
        <v>14</v>
      </c>
      <c r="J639" s="101">
        <f t="shared" si="80"/>
        <v>42</v>
      </c>
      <c r="K639" s="4">
        <f>$W$33</f>
        <v>0</v>
      </c>
      <c r="L639" s="98">
        <f>$Y$33</f>
        <v>8</v>
      </c>
      <c r="N639" s="98">
        <f t="shared" si="81"/>
        <v>50</v>
      </c>
      <c r="O639" s="302" t="b">
        <f t="shared" si="82"/>
        <v>1</v>
      </c>
      <c r="P639" s="308">
        <f t="shared" si="39"/>
        <v>25</v>
      </c>
      <c r="AX639" s="99" t="str">
        <f>$N$33</f>
        <v>L061.24.02.D5</v>
      </c>
      <c r="AY639" s="98">
        <v>5</v>
      </c>
      <c r="AZ639" s="98" t="str">
        <f>IF(COUNTIFS($N$31,"&lt;&gt;"&amp;"",$N$31,"&lt;&gt;practic?*",$N$31,"&lt;&gt;*op?ional*",$N$31,"&lt;&gt;*Disciplin? facultativ?*", $N$31,"&lt;&gt;*Examen de diplom?*"),$N$31,"")</f>
        <v>Constructii 1</v>
      </c>
      <c r="BA639" s="102">
        <f t="shared" si="83"/>
        <v>1</v>
      </c>
      <c r="BB639" s="102" t="str">
        <f t="shared" si="84"/>
        <v>2</v>
      </c>
      <c r="BC639" s="98" t="str">
        <f>IF($AZ$639="","",$R$33)</f>
        <v>E</v>
      </c>
      <c r="BD639" s="102" t="str">
        <f t="shared" si="85"/>
        <v>DI</v>
      </c>
      <c r="BE639" s="101">
        <f t="shared" si="86"/>
        <v>2</v>
      </c>
      <c r="BF639" s="101">
        <f t="shared" si="87"/>
        <v>1</v>
      </c>
      <c r="BG639" s="101">
        <f t="shared" si="88"/>
        <v>3</v>
      </c>
      <c r="BH639" s="98">
        <f>IF(COUNTIFS($N$31,"&lt;&gt;"&amp;"",$N$31,"&lt;&gt;practic?*",$N$31,"&lt;&gt;*Elaborare proiect de diplom?*",$N$31,"&lt;&gt;*op?ional*",$N$31,"&lt;&gt;*Disciplin? facultativ?*", $N$31,"&lt;&gt;*Examen de diplom?*"),$S$33,"")</f>
        <v>28</v>
      </c>
      <c r="BI639" s="98">
        <f>IF(COUNTIFS($N$31,"&lt;&gt;"&amp;"",$N$31,"&lt;&gt;practic?*",$N$31,"&lt;&gt;*Elaborare proiect de diplom?*",$N$31,"&lt;&gt;*op?ional*",$N$31,"&lt;&gt;*Disciplin? facultativ?*", $N$31,"&lt;&gt;*Examen de diplom?*"),($T$33+$U$33+$V$33),"")</f>
        <v>14</v>
      </c>
      <c r="BJ639" s="101">
        <f t="shared" si="89"/>
        <v>42</v>
      </c>
      <c r="BK639" s="98">
        <f t="shared" si="90"/>
        <v>0</v>
      </c>
      <c r="BL639" s="98">
        <f t="shared" si="91"/>
        <v>0</v>
      </c>
      <c r="BM639" s="101">
        <f t="shared" si="92"/>
        <v>0</v>
      </c>
      <c r="BN639" s="98">
        <f>IF(AZ639&lt;&gt;"",W$33,"")</f>
        <v>0</v>
      </c>
      <c r="BO639" s="102" t="str">
        <f>IF(COUNTIF($AZ639,"=*Elaborare proiect de diplom?*"),$V$33,"0")</f>
        <v>0</v>
      </c>
      <c r="BP639" s="101">
        <f t="shared" si="93"/>
        <v>0</v>
      </c>
      <c r="BQ639" s="98">
        <f t="shared" si="94"/>
        <v>0.6</v>
      </c>
      <c r="BR639" s="98">
        <f>IF(COUNTIFS($N$31,"&lt;&gt;"&amp;"",$N$31,"&lt;&gt;practic?*",$N$31,"&lt;&gt;*op?ional*",$N$31,"&lt;&gt;*Disciplin? facultativ?*", $N$31,"&lt;&gt;*Examen de diplom?*"),IF($Y$33&lt;&gt;"",$Y$33,""),"")</f>
        <v>8</v>
      </c>
      <c r="BS639" s="98">
        <f>IF($AZ$639="","",$Q$33)</f>
        <v>2</v>
      </c>
      <c r="BT639" s="137" t="str">
        <f>IF(COUNTIFS($B$31,"&lt;&gt;"&amp;"",$B$31,"&lt;&gt;practic?*",$B$31,"&lt;&gt;*op?ional*",$B$31,"&lt;&gt;*Disciplin? facultativ?*",$B$31,"&lt;&gt;*Examen de diplom?*"),$X$33,"")</f>
        <v>DD</v>
      </c>
      <c r="BU639" s="137">
        <f>IF($AZ$639="","",IF($BG$639&lt;&gt;"",$BG$639,0)+IF($BM$639&lt;&gt;"",$BM$639,0)+IF($BQ$639&lt;&gt;"",$BQ$639,0))</f>
        <v>3.6</v>
      </c>
      <c r="BV639" s="98">
        <f>IF($AZ$639="","",IF($BJ$639&lt;&gt;"",$BJ$639,0)+IF($BP$639&lt;&gt;"",$BP$639,0)+IF($BR$639&lt;&gt;"",$BR$639,0))</f>
        <v>50</v>
      </c>
      <c r="BW639" s="98" t="str">
        <f t="shared" si="55"/>
        <v>2024</v>
      </c>
      <c r="BX639" s="99"/>
      <c r="BY639" s="4"/>
      <c r="BZ639" s="4"/>
      <c r="CA639" s="4"/>
      <c r="CB639" s="4"/>
      <c r="CC639" s="4"/>
      <c r="CD639" s="4"/>
      <c r="CE639" s="4"/>
      <c r="CF639" s="4"/>
      <c r="CG639" s="5"/>
      <c r="CH639" s="5"/>
      <c r="CI639" s="5"/>
      <c r="CJ639" s="4"/>
      <c r="CK639" s="4"/>
      <c r="CL639" s="4"/>
      <c r="CM639" s="4"/>
      <c r="CN639" s="4"/>
      <c r="CO639" s="4"/>
      <c r="CP639" s="4"/>
      <c r="CQ639" s="4"/>
      <c r="CR639" s="4"/>
      <c r="CS639" s="5"/>
      <c r="CT639" s="5"/>
    </row>
    <row r="640" spans="2:98" ht="21" customHeight="1" x14ac:dyDescent="0.2">
      <c r="D640" s="302">
        <f t="shared" si="79"/>
        <v>1</v>
      </c>
      <c r="F640" s="98">
        <f>Q$36</f>
        <v>2</v>
      </c>
      <c r="H640" s="98">
        <f>S$36</f>
        <v>28</v>
      </c>
      <c r="I640" s="98">
        <f>$T$36+$U$36+$V$36</f>
        <v>0</v>
      </c>
      <c r="J640" s="101">
        <f t="shared" si="80"/>
        <v>28</v>
      </c>
      <c r="K640" s="4">
        <f>$W$36</f>
        <v>0</v>
      </c>
      <c r="L640" s="98">
        <f>$Y$36</f>
        <v>22</v>
      </c>
      <c r="N640" s="98">
        <f t="shared" si="81"/>
        <v>50</v>
      </c>
      <c r="O640" s="302" t="b">
        <f t="shared" si="82"/>
        <v>1</v>
      </c>
      <c r="P640" s="308">
        <f t="shared" si="39"/>
        <v>25</v>
      </c>
      <c r="AX640" s="99" t="str">
        <f>$N$36</f>
        <v>L061.24.02.F6</v>
      </c>
      <c r="AY640" s="98">
        <v>6</v>
      </c>
      <c r="AZ640" s="98" t="str">
        <f>IF(COUNTIFS($N$34,"&lt;&gt;"&amp;"",$N$34,"&lt;&gt;practic?*",$N$34,"&lt;&gt;*op?ional*",$N$34,"&lt;&gt;*Disciplin? facultativ?*", $N$34,"&lt;&gt;*Examen de diplom?*"),$N$34,"")</f>
        <v>Matematica 2</v>
      </c>
      <c r="BA640" s="102">
        <f t="shared" si="83"/>
        <v>1</v>
      </c>
      <c r="BB640" s="102" t="str">
        <f t="shared" si="84"/>
        <v>2</v>
      </c>
      <c r="BC640" s="98" t="str">
        <f>IF($AZ$640="","",$R$36)</f>
        <v>E</v>
      </c>
      <c r="BD640" s="102" t="str">
        <f t="shared" si="85"/>
        <v>DI</v>
      </c>
      <c r="BE640" s="101">
        <f t="shared" si="86"/>
        <v>2</v>
      </c>
      <c r="BF640" s="101">
        <f t="shared" si="87"/>
        <v>0</v>
      </c>
      <c r="BG640" s="101">
        <f t="shared" si="88"/>
        <v>2</v>
      </c>
      <c r="BH640" s="98">
        <f>IF(COUNTIFS($N$34,"&lt;&gt;"&amp;"",$N$34,"&lt;&gt;practic?*",$N$34,"&lt;&gt;*Elaborare proiect de diplom?*",$N$34,"&lt;&gt;*op?ional*",$N$34,"&lt;&gt;*Disciplin? facultativ?*", $N$34,"&lt;&gt;*Examen de diplom?*"),$S$36,"")</f>
        <v>28</v>
      </c>
      <c r="BI640" s="98">
        <f>IF(COUNTIFS($N$34,"&lt;&gt;"&amp;"",$N$34,"&lt;&gt;practic?*",$N$34,"&lt;&gt;*Elaborare proiect de diplom?*",$N$34,"&lt;&gt;*op?ional*",$N$34,"&lt;&gt;*Disciplin? facultativ?*", $N$34,"&lt;&gt;*Examen de diplom?*"),($T$36+$U$36+$V$36),"")</f>
        <v>0</v>
      </c>
      <c r="BJ640" s="101">
        <f t="shared" si="89"/>
        <v>28</v>
      </c>
      <c r="BK640" s="98">
        <f t="shared" si="90"/>
        <v>0</v>
      </c>
      <c r="BL640" s="98">
        <f t="shared" si="91"/>
        <v>0</v>
      </c>
      <c r="BM640" s="101">
        <f t="shared" si="92"/>
        <v>0</v>
      </c>
      <c r="BN640" s="98">
        <f>IF(AZ640&lt;&gt;"",W$36,"")</f>
        <v>0</v>
      </c>
      <c r="BO640" s="102" t="str">
        <f>IF(COUNTIF($AZ640,"=*Elaborare proiect de diplom?*"),$V$36,"0")</f>
        <v>0</v>
      </c>
      <c r="BP640" s="101">
        <f t="shared" si="93"/>
        <v>0</v>
      </c>
      <c r="BQ640" s="98">
        <f t="shared" si="94"/>
        <v>1.6</v>
      </c>
      <c r="BR640" s="98">
        <f>IF(COUNTIFS($N$34,"&lt;&gt;"&amp;"",$N$34,"&lt;&gt;practic?*",$N$34,"&lt;&gt;*op?ional*",$N$34,"&lt;&gt;*Disciplin? facultativ?*", $N$34,"&lt;&gt;*Examen de diplom?*"),IF($Y$36&lt;&gt;"",$Y$36,""),"")</f>
        <v>22</v>
      </c>
      <c r="BS640" s="98">
        <f>IF($AZ$640="","",$Q$36)</f>
        <v>2</v>
      </c>
      <c r="BT640" s="137" t="str">
        <f>IF(COUNTIFS($B$34,"&lt;&gt;"&amp;"",$B$34,"&lt;&gt;practic?*",$B$34,"&lt;&gt;*op?ional*",$B$34,"&lt;&gt;*Disciplin? facultativ?*",$B$34,"&lt;&gt;*Examen de diplom?*"),$X$36,"")</f>
        <v>DF</v>
      </c>
      <c r="BU640" s="137">
        <f>IF($AZ$640="","",IF($BG$640&lt;&gt;"",$BG$640,0)+IF($BM$640&lt;&gt;"",$BM$640,0)+IF($BQ$640&lt;&gt;"",$BQ$640,0))</f>
        <v>3.6</v>
      </c>
      <c r="BV640" s="98">
        <f>IF($AZ$640="","",IF($BJ$640&lt;&gt;"",$BJ$640,0)+IF($BP$640&lt;&gt;"",$BP$640,0)+IF($BR$640&lt;&gt;"",$BR$640,0))</f>
        <v>50</v>
      </c>
      <c r="BW640" s="98" t="str">
        <f t="shared" si="55"/>
        <v>2024</v>
      </c>
      <c r="BX640" s="99"/>
      <c r="BY640" s="4"/>
      <c r="BZ640" s="4"/>
      <c r="CA640" s="4"/>
      <c r="CB640" s="4"/>
      <c r="CC640" s="4"/>
      <c r="CD640" s="4"/>
      <c r="CE640" s="4"/>
      <c r="CF640" s="4"/>
      <c r="CG640" s="5"/>
      <c r="CH640" s="5"/>
      <c r="CI640" s="5"/>
      <c r="CJ640" s="4"/>
      <c r="CK640" s="4"/>
      <c r="CL640" s="4"/>
      <c r="CM640" s="4"/>
      <c r="CN640" s="4"/>
      <c r="CO640" s="4"/>
      <c r="CP640" s="4"/>
      <c r="CQ640" s="4"/>
      <c r="CR640" s="4"/>
      <c r="CS640" s="5"/>
      <c r="CT640" s="5"/>
    </row>
    <row r="641" spans="4:98" ht="21" customHeight="1" x14ac:dyDescent="0.2">
      <c r="D641" s="302">
        <f t="shared" si="79"/>
        <v>1</v>
      </c>
      <c r="F641" s="102">
        <f>Q$39</f>
        <v>2</v>
      </c>
      <c r="H641" s="102">
        <f>S$39</f>
        <v>28</v>
      </c>
      <c r="I641" s="98">
        <f>$T$39+$U$39+$V$39</f>
        <v>0</v>
      </c>
      <c r="J641" s="101">
        <f t="shared" si="80"/>
        <v>28</v>
      </c>
      <c r="K641" s="4">
        <f>$W$39</f>
        <v>0</v>
      </c>
      <c r="L641" s="102">
        <f>$Y$39</f>
        <v>22</v>
      </c>
      <c r="N641" s="98">
        <f t="shared" si="81"/>
        <v>50</v>
      </c>
      <c r="O641" s="302" t="b">
        <f t="shared" si="82"/>
        <v>1</v>
      </c>
      <c r="P641" s="308">
        <f t="shared" si="39"/>
        <v>25</v>
      </c>
      <c r="AX641" s="99" t="str">
        <f>$N$39</f>
        <v>L061.24.02.F7</v>
      </c>
      <c r="AY641" s="102">
        <v>7</v>
      </c>
      <c r="AZ641" s="98" t="str">
        <f>IF(COUNTIFS($N$37,"&lt;&gt;"&amp;"",$N$37,"&lt;&gt;practic?*",$N$37,"&lt;&gt;*op?ional*",$N$37,"&lt;&gt;*Disciplin? facultativ?*",$N$37,"&lt;&gt;*Examen de diplom?*"),$N$37,"")</f>
        <v>Istoria arhitecturii antice</v>
      </c>
      <c r="BA641" s="102">
        <f t="shared" si="83"/>
        <v>1</v>
      </c>
      <c r="BB641" s="102" t="str">
        <f t="shared" si="84"/>
        <v>2</v>
      </c>
      <c r="BC641" s="98" t="str">
        <f>IF($AZ$641="","",$R$39)</f>
        <v>E</v>
      </c>
      <c r="BD641" s="102" t="str">
        <f t="shared" si="85"/>
        <v>DI</v>
      </c>
      <c r="BE641" s="101">
        <f t="shared" si="86"/>
        <v>2</v>
      </c>
      <c r="BF641" s="101">
        <f t="shared" si="87"/>
        <v>0</v>
      </c>
      <c r="BG641" s="101">
        <f t="shared" si="88"/>
        <v>2</v>
      </c>
      <c r="BH641" s="98">
        <f>IF(COUNTIFS($N$37,"&lt;&gt;"&amp;"",$N$37,"&lt;&gt;practic?*",$N$37,"&lt;&gt;*Elaborare proiect de diplom?*",$N$37,"&lt;&gt;*op?ional*",$N$37,"&lt;&gt;*Disciplin? facultativ?*", $N$37,"&lt;&gt;*Examen de diplom?*"),$S$39,"")</f>
        <v>28</v>
      </c>
      <c r="BI641" s="98">
        <f>IF(COUNTIFS($N$37,"&lt;&gt;"&amp;"",$N$37,"&lt;&gt;practic?*",$N$37,"&lt;&gt;*Elaborare proiect de diplom?*",$N$37,"&lt;&gt;*op?ional*",$N$37,"&lt;&gt;*Disciplin? facultativ?*", $N$37,"&lt;&gt;*Examen de diplom?*"),($T$39+$U$39+$V$39),"")</f>
        <v>0</v>
      </c>
      <c r="BJ641" s="101">
        <f t="shared" si="89"/>
        <v>28</v>
      </c>
      <c r="BK641" s="98">
        <f t="shared" si="90"/>
        <v>0</v>
      </c>
      <c r="BL641" s="98">
        <f t="shared" si="91"/>
        <v>0</v>
      </c>
      <c r="BM641" s="101">
        <f t="shared" si="92"/>
        <v>0</v>
      </c>
      <c r="BN641" s="98">
        <f>IF(AZ641&lt;&gt;"",W$39,"")</f>
        <v>0</v>
      </c>
      <c r="BO641" s="102" t="str">
        <f>IF(COUNTIF($AZ641,"=*Elaborare proiect de diplom?*"),$V$39,"0")</f>
        <v>0</v>
      </c>
      <c r="BP641" s="101">
        <f t="shared" si="93"/>
        <v>0</v>
      </c>
      <c r="BQ641" s="98">
        <f t="shared" si="94"/>
        <v>1.6</v>
      </c>
      <c r="BR641" s="98">
        <f>IF(COUNTIFS($N$37,"&lt;&gt;"&amp;"",$N$37,"&lt;&gt;practic?*",$N$37,"&lt;&gt;*op?ional*",$N$37,"&lt;&gt;*Disciplin? facultativ?*", $N$37,"&lt;&gt;*Examen de diplom?*"),IF($Y$39&lt;&gt;"",$Y$39,""),"")</f>
        <v>22</v>
      </c>
      <c r="BS641" s="98">
        <f>IF($AZ$641="","",$Q$39)</f>
        <v>2</v>
      </c>
      <c r="BT641" s="137" t="str">
        <f>IF(COUNTIFS($B$37,"&lt;&gt;"&amp;"",$B$37,"&lt;&gt;practic?*",$B$37,"&lt;&gt;*op?ional*",$B$37,"&lt;&gt;*Disciplin? facultativ?*",$B$37,"&lt;&gt;*Examen de diplom?*"),$X$39,"")</f>
        <v>DF</v>
      </c>
      <c r="BU641" s="137">
        <f>IF($AZ$641="","",IF($BG$641&lt;&gt;"",$BG$641,0)+IF($BM$641&lt;&gt;"",$BM$641,0)+IF($BQ$641&lt;&gt;"",$BQ$641,0))</f>
        <v>3.6</v>
      </c>
      <c r="BV641" s="98">
        <f>IF($AZ$641="","",IF($BJ$641&lt;&gt;"",$BJ$641,0)+IF($BP$641&lt;&gt;"",$BP$641,0)+IF($BR$641&lt;&gt;"",$BR$641,0))</f>
        <v>50</v>
      </c>
      <c r="BW641" s="98" t="str">
        <f t="shared" si="55"/>
        <v>2024</v>
      </c>
      <c r="BX641" s="99"/>
      <c r="BY641" s="4"/>
      <c r="BZ641" s="4"/>
      <c r="CA641" s="4"/>
      <c r="CB641" s="4"/>
      <c r="CC641" s="4"/>
      <c r="CD641" s="4"/>
      <c r="CE641" s="4"/>
      <c r="CF641" s="4"/>
      <c r="CG641" s="5"/>
      <c r="CH641" s="5"/>
      <c r="CI641" s="5"/>
      <c r="CJ641" s="4"/>
      <c r="CK641" s="4"/>
      <c r="CL641" s="4"/>
      <c r="CM641" s="4"/>
      <c r="CN641" s="4"/>
      <c r="CO641" s="4"/>
      <c r="CP641" s="4"/>
      <c r="CQ641" s="4"/>
      <c r="CR641" s="4"/>
      <c r="CS641" s="5"/>
      <c r="CT641" s="5"/>
    </row>
    <row r="642" spans="4:98" ht="21" customHeight="1" x14ac:dyDescent="0.2">
      <c r="D642" s="302">
        <f t="shared" si="79"/>
        <v>1</v>
      </c>
      <c r="F642" s="98">
        <f>Q$42</f>
        <v>2</v>
      </c>
      <c r="H642" s="98">
        <f>S$42</f>
        <v>0</v>
      </c>
      <c r="I642" s="98">
        <f>$T$42+$U$42+$V$42</f>
        <v>28</v>
      </c>
      <c r="J642" s="101">
        <f t="shared" si="80"/>
        <v>28</v>
      </c>
      <c r="K642" s="4">
        <f>$W$42</f>
        <v>0</v>
      </c>
      <c r="L642" s="98">
        <f>$Y$42</f>
        <v>22</v>
      </c>
      <c r="N642" s="98">
        <f t="shared" si="81"/>
        <v>50</v>
      </c>
      <c r="O642" s="302" t="b">
        <f t="shared" si="82"/>
        <v>1</v>
      </c>
      <c r="P642" s="308">
        <f t="shared" si="39"/>
        <v>25</v>
      </c>
      <c r="AX642" s="99" t="str">
        <f>$N$42</f>
        <v>L061.24.02.C8</v>
      </c>
      <c r="AY642" s="98">
        <v>8</v>
      </c>
      <c r="AZ642" s="98" t="str">
        <f>IF(COUNTIFS($N$40,"&lt;&gt;"&amp;"",$N$40,"&lt;&gt;practic?*",$N$40,"&lt;&gt;*op?ional*",$N$40,"&lt;&gt;*Disciplin? facultativ?*", $N$40,"&lt;&gt;*Examen de diplom?*"),$N$40,"")</f>
        <v>Limbi străine 2</v>
      </c>
      <c r="BA642" s="102">
        <f t="shared" si="83"/>
        <v>1</v>
      </c>
      <c r="BB642" s="102" t="str">
        <f t="shared" si="84"/>
        <v>2</v>
      </c>
      <c r="BC642" s="98" t="str">
        <f>IF($AZ$642="","",$R$42)</f>
        <v>D</v>
      </c>
      <c r="BD642" s="102" t="str">
        <f t="shared" si="85"/>
        <v>DI</v>
      </c>
      <c r="BE642" s="101">
        <f t="shared" si="86"/>
        <v>0</v>
      </c>
      <c r="BF642" s="101">
        <f t="shared" si="87"/>
        <v>2</v>
      </c>
      <c r="BG642" s="101">
        <f t="shared" si="88"/>
        <v>2</v>
      </c>
      <c r="BH642" s="98">
        <f>IF(COUNTIFS($N$40,"&lt;&gt;"&amp;"",$N$40,"&lt;&gt;practic?*",$N$40,"&lt;&gt;*Elaborare proiect de diplom?*",$N$40,"&lt;&gt;*op?ional*",$N$40,"&lt;&gt;*Disciplin? facultativ?*", $N$40,"&lt;&gt;*Examen de diplom?*"),$S$42,"")</f>
        <v>0</v>
      </c>
      <c r="BI642" s="98">
        <f>IF(COUNTIFS($N$40,"&lt;&gt;"&amp;"",$N$40,"&lt;&gt;practic?*",$N$40,"&lt;&gt;*Elaborare proiect de diplom?*",$N$40,"&lt;&gt;*op?ional*",$N$40,"&lt;&gt;*Disciplin? facultativ?*", $N$40,"&lt;&gt;*Examen de diplom?*"),($T$42+$U$42+$V$42),"")</f>
        <v>28</v>
      </c>
      <c r="BJ642" s="101">
        <f t="shared" si="89"/>
        <v>28</v>
      </c>
      <c r="BK642" s="98">
        <f t="shared" si="90"/>
        <v>0</v>
      </c>
      <c r="BL642" s="98">
        <f t="shared" si="91"/>
        <v>0</v>
      </c>
      <c r="BM642" s="101">
        <f t="shared" si="92"/>
        <v>0</v>
      </c>
      <c r="BN642" s="98">
        <f>IF(AZ642&lt;&gt;"",W$42,"")</f>
        <v>0</v>
      </c>
      <c r="BO642" s="102" t="str">
        <f>IF(COUNTIF($AZ642,"=*Elaborare proiect de diplom?*"),$V$42,"0")</f>
        <v>0</v>
      </c>
      <c r="BP642" s="101">
        <f t="shared" si="93"/>
        <v>0</v>
      </c>
      <c r="BQ642" s="98">
        <f t="shared" si="94"/>
        <v>1.6</v>
      </c>
      <c r="BR642" s="98">
        <f>IF(COUNTIFS($N$40,"&lt;&gt;"&amp;"",$N$40,"&lt;&gt;practic?*",$N$40,"&lt;&gt;*op?ional*",$N$40,"&lt;&gt;*Disciplin? facultativ?*", $N$40,"&lt;&gt;*Examen de diplom?*"),IF($Y$42&lt;&gt;"",$Y$42,""),"")</f>
        <v>22</v>
      </c>
      <c r="BS642" s="98">
        <f>IF($AZ$642="","",$Q$42)</f>
        <v>2</v>
      </c>
      <c r="BT642" s="137" t="str">
        <f>IF(COUNTIFS($B$40,"&lt;&gt;"&amp;"",$B$40,"&lt;&gt;practic?*",$B$40,"&lt;&gt;*op?ional*",$B$40,"&lt;&gt;*Disciplin? facultativ?*",$B$40,"&lt;&gt;*Examen de diplom?*"),$X$42,"")</f>
        <v>DC</v>
      </c>
      <c r="BU642" s="137">
        <f>IF($AZ$642="","",IF($BG$642&lt;&gt;"",$BG$642,0)+IF($BM$642&lt;&gt;"",$BM$642,0)+IF($BQ$642&lt;&gt;"",$BQ$642,0))</f>
        <v>3.6</v>
      </c>
      <c r="BV642" s="98">
        <f>IF($AZ$642="","",IF($BJ$642&lt;&gt;"",$BJ$642,0)+IF($BP$642&lt;&gt;"",$BP$642,0)+IF($BR$642&lt;&gt;"",$BR$642,0))</f>
        <v>50</v>
      </c>
      <c r="BW642" s="98" t="str">
        <f t="shared" si="55"/>
        <v>2024</v>
      </c>
      <c r="BX642" s="99"/>
      <c r="BY642" s="4"/>
      <c r="BZ642" s="4"/>
      <c r="CA642" s="4"/>
      <c r="CB642" s="4"/>
      <c r="CC642" s="4"/>
      <c r="CD642" s="4"/>
      <c r="CE642" s="4"/>
      <c r="CF642" s="4"/>
      <c r="CG642" s="5"/>
      <c r="CH642" s="5"/>
      <c r="CI642" s="5"/>
      <c r="CJ642" s="4"/>
      <c r="CK642" s="4"/>
      <c r="CL642" s="4"/>
      <c r="CM642" s="4"/>
      <c r="CN642" s="4"/>
      <c r="CO642" s="4"/>
      <c r="CP642" s="4"/>
      <c r="CQ642" s="4"/>
      <c r="CR642" s="4"/>
      <c r="CS642" s="5"/>
      <c r="CT642" s="5"/>
    </row>
    <row r="643" spans="4:98" ht="21" customHeight="1" x14ac:dyDescent="0.2">
      <c r="D643" s="302">
        <f t="shared" si="79"/>
        <v>1</v>
      </c>
      <c r="F643" s="98">
        <f>Q$45</f>
        <v>2</v>
      </c>
      <c r="H643" s="98">
        <f>S$45</f>
        <v>0</v>
      </c>
      <c r="I643" s="98">
        <f>$T$45+$U$45+$V$45</f>
        <v>14</v>
      </c>
      <c r="J643" s="101">
        <f t="shared" si="80"/>
        <v>14</v>
      </c>
      <c r="K643" s="4">
        <f>$W$45</f>
        <v>0</v>
      </c>
      <c r="L643" s="98">
        <f>$Y$45</f>
        <v>36</v>
      </c>
      <c r="N643" s="98">
        <f t="shared" si="81"/>
        <v>50</v>
      </c>
      <c r="O643" s="302" t="b">
        <f t="shared" si="82"/>
        <v>1</v>
      </c>
      <c r="P643" s="308">
        <f t="shared" si="39"/>
        <v>25</v>
      </c>
      <c r="AX643" s="99" t="str">
        <f>$N$45</f>
        <v>L061.24.02.C9</v>
      </c>
      <c r="AY643" s="98">
        <v>9</v>
      </c>
      <c r="AZ643" s="98" t="str">
        <f>IF(COUNTIFS($N$43,"&lt;&gt;"&amp;"",$N$43,"&lt;&gt;practic?*",$N$43,"&lt;&gt;*op?ional*",$N$43,"&lt;&gt;*Disciplin? facultativ?*",$N$43,"&lt;&gt;*Examen de diplom?*"),$N$43,"")</f>
        <v>Educaţie fizică 2</v>
      </c>
      <c r="BA643" s="102">
        <f t="shared" si="83"/>
        <v>1</v>
      </c>
      <c r="BB643" s="102" t="str">
        <f t="shared" si="84"/>
        <v>2</v>
      </c>
      <c r="BC643" s="98" t="str">
        <f>IF($AZ$643="","",$R$45)</f>
        <v>D</v>
      </c>
      <c r="BD643" s="102" t="str">
        <f t="shared" si="85"/>
        <v>DI</v>
      </c>
      <c r="BE643" s="101">
        <f t="shared" si="86"/>
        <v>0</v>
      </c>
      <c r="BF643" s="101">
        <f t="shared" si="87"/>
        <v>1</v>
      </c>
      <c r="BG643" s="101">
        <f t="shared" si="88"/>
        <v>1</v>
      </c>
      <c r="BH643" s="98">
        <f>IF(COUNTIFS($N$43,"&lt;&gt;"&amp;"",$N$43,"&lt;&gt;practic?*",$N$43,"&lt;&gt;*Elaborare proiect de diplom?*",$N$43,"&lt;&gt;*op?ional*",$N$43,"&lt;&gt;*Disciplin? facultativ?*", $N$43,"&lt;&gt;*Examen de diplom?*"),$S$45,"")</f>
        <v>0</v>
      </c>
      <c r="BI643" s="98">
        <f>IF(COUNTIFS($N$43,"&lt;&gt;"&amp;"",$N$43,"&lt;&gt;practic?*",$N$43,"&lt;&gt;*Elaborare proiect de diplom?*",$N$43,"&lt;&gt;*op?ional*",$N$43,"&lt;&gt;*Disciplin? facultativ?*", $N$43,"&lt;&gt;*Examen de diplom?*"),($T$45+$U$45+$V$45),"")</f>
        <v>14</v>
      </c>
      <c r="BJ643" s="101">
        <f t="shared" si="89"/>
        <v>14</v>
      </c>
      <c r="BK643" s="98">
        <f t="shared" si="90"/>
        <v>0</v>
      </c>
      <c r="BL643" s="98">
        <f t="shared" si="91"/>
        <v>0</v>
      </c>
      <c r="BM643" s="101">
        <f t="shared" si="92"/>
        <v>0</v>
      </c>
      <c r="BN643" s="98">
        <f>IF(AZ643&lt;&gt;"",W$45,"")</f>
        <v>0</v>
      </c>
      <c r="BO643" s="102" t="str">
        <f>IF(COUNTIF($AZ643,"=*Elaborare proiect de diplom?*"),$V$45,"0")</f>
        <v>0</v>
      </c>
      <c r="BP643" s="101">
        <f t="shared" si="93"/>
        <v>0</v>
      </c>
      <c r="BQ643" s="98">
        <f t="shared" si="94"/>
        <v>2.6</v>
      </c>
      <c r="BR643" s="98">
        <f>IF(COUNTIFS($N$43,"&lt;&gt;"&amp;"",$N$43,"&lt;&gt;practic?*",$N$43,"&lt;&gt;*op?ional*",$N$43,"&lt;&gt;*Disciplin? facultativ?*", $N$43,"&lt;&gt;*Examen de diplom?*"),IF($Y$45&lt;&gt;"",$Y$45,""),"")</f>
        <v>36</v>
      </c>
      <c r="BS643" s="98">
        <f>IF($AZ$643="","",$Q$45)</f>
        <v>2</v>
      </c>
      <c r="BT643" s="137" t="str">
        <f>IF(COUNTIFS($B$43,"&lt;&gt;"&amp;"",$B$43,"&lt;&gt;practic?*",$B$43,"&lt;&gt;*op?ional*",$B$43,"&lt;&gt;*Disciplin? facultativ?*",$B$43,"&lt;&gt;*Examen de diplom?*"),$X$45,"")</f>
        <v>DC</v>
      </c>
      <c r="BU643" s="137">
        <f>IF($AZ$643="","",IF($BG$643&lt;&gt;"",$BG$643,0)+IF($BM$643&lt;&gt;"",$BM$643,0)+IF($BQ$643&lt;&gt;"",$BQ$643,0))</f>
        <v>3.6</v>
      </c>
      <c r="BV643" s="98">
        <f>IF($AZ$643="","",IF($BJ$643&lt;&gt;"",$BJ$643,0)+IF($BP$643&lt;&gt;"",$BP$643,0)+IF($BR$643&lt;&gt;"",$BR$643,0))</f>
        <v>50</v>
      </c>
      <c r="BW643" s="98" t="str">
        <f t="shared" si="55"/>
        <v>2024</v>
      </c>
      <c r="BX643" s="99"/>
      <c r="BY643" s="4"/>
      <c r="BZ643" s="4"/>
      <c r="CA643" s="4"/>
      <c r="CB643" s="4"/>
      <c r="CC643" s="4"/>
      <c r="CD643" s="4"/>
      <c r="CE643" s="4"/>
      <c r="CF643" s="4"/>
      <c r="CG643" s="5"/>
      <c r="CH643" s="5"/>
      <c r="CI643" s="5"/>
      <c r="CJ643" s="4"/>
      <c r="CK643" s="4"/>
      <c r="CL643" s="4"/>
      <c r="CM643" s="4"/>
      <c r="CN643" s="4"/>
      <c r="CO643" s="4"/>
      <c r="CP643" s="4"/>
      <c r="CQ643" s="4"/>
      <c r="CR643" s="4"/>
      <c r="CS643" s="5"/>
      <c r="CT643" s="5"/>
    </row>
    <row r="644" spans="4:98" ht="21" customHeight="1" x14ac:dyDescent="0.2">
      <c r="D644" s="302">
        <f t="shared" si="79"/>
        <v>1</v>
      </c>
      <c r="F644" s="102">
        <f>Q$48</f>
        <v>2</v>
      </c>
      <c r="H644" s="102">
        <f>S$48</f>
        <v>0</v>
      </c>
      <c r="I644" s="98">
        <f>$T$48+$U$48+$V$48</f>
        <v>0</v>
      </c>
      <c r="J644" s="101">
        <f t="shared" si="80"/>
        <v>0</v>
      </c>
      <c r="K644" s="4">
        <f>$W$48</f>
        <v>50</v>
      </c>
      <c r="L644" s="102">
        <f>$Y$48</f>
        <v>0</v>
      </c>
      <c r="N644" s="98">
        <f t="shared" si="81"/>
        <v>50</v>
      </c>
      <c r="O644" s="302" t="b">
        <f t="shared" si="82"/>
        <v>1</v>
      </c>
      <c r="P644" s="308">
        <f t="shared" si="39"/>
        <v>25</v>
      </c>
      <c r="AX644" s="99" t="str">
        <f>$N$48</f>
        <v>L061.24.02.F10</v>
      </c>
      <c r="AY644" s="102">
        <v>10</v>
      </c>
      <c r="AZ644" s="98" t="str">
        <f>IF(COUNTIFS($N$46,"&lt;&gt;"&amp;"",$N$46,"&lt;&gt;practic?*",$N$46,"&lt;&gt;*op?ional*",$N$46,"&lt;&gt;*Disciplin? facultativ?*", $N$46,"&lt;&gt;*Examen de diplom?*"),$N$46,"")</f>
        <v/>
      </c>
      <c r="BA644" s="102" t="str">
        <f t="shared" si="83"/>
        <v/>
      </c>
      <c r="BB644" s="102" t="str">
        <f t="shared" si="84"/>
        <v/>
      </c>
      <c r="BC644" s="98" t="str">
        <f>IF($AZ$644="","",$R$48)</f>
        <v/>
      </c>
      <c r="BD644" s="102" t="str">
        <f t="shared" si="85"/>
        <v/>
      </c>
      <c r="BE644" s="101" t="str">
        <f t="shared" si="86"/>
        <v/>
      </c>
      <c r="BF644" s="101" t="str">
        <f t="shared" si="87"/>
        <v/>
      </c>
      <c r="BG644" s="101" t="str">
        <f t="shared" si="88"/>
        <v/>
      </c>
      <c r="BH644" s="98" t="str">
        <f>IF(COUNTIFS($N$46,"&lt;&gt;"&amp;"",$N$46,"&lt;&gt;practic?*",$N$46,"&lt;&gt;*Elaborare proiect de diplom?*",$N$46,"&lt;&gt;*op?ional*",$N$46,"&lt;&gt;*Disciplin? facultativ?*", $N$46,"&lt;&gt;*Examen de diplom?*"),$S$48,"")</f>
        <v/>
      </c>
      <c r="BI644" s="98" t="str">
        <f>IF(COUNTIFS($N$46,"&lt;&gt;"&amp;"",$N$46,"&lt;&gt;practic?*",$N$46,"&lt;&gt;*Elaborare proiect de diplom?*",$N$46,"&lt;&gt;*op?ional*",$N$46,"&lt;&gt;*Disciplin? facultativ?*", $N$46,"&lt;&gt;*Examen de diplom?*"),($T$48+$U$48+$V$48),"")</f>
        <v/>
      </c>
      <c r="BJ644" s="101" t="str">
        <f t="shared" si="89"/>
        <v/>
      </c>
      <c r="BK644" s="98" t="str">
        <f t="shared" si="90"/>
        <v/>
      </c>
      <c r="BL644" s="98" t="str">
        <f t="shared" si="91"/>
        <v/>
      </c>
      <c r="BM644" s="101" t="str">
        <f t="shared" si="92"/>
        <v/>
      </c>
      <c r="BN644" s="98" t="str">
        <f>IF(AZ644&lt;&gt;"",W$48,"")</f>
        <v/>
      </c>
      <c r="BO644" s="102" t="str">
        <f>IF(COUNTIF($AZ644,"=*Elaborare proiect de diplom?*"),$V$48,"0")</f>
        <v>0</v>
      </c>
      <c r="BP644" s="101" t="str">
        <f t="shared" si="93"/>
        <v/>
      </c>
      <c r="BQ644" s="98" t="str">
        <f t="shared" si="94"/>
        <v/>
      </c>
      <c r="BR644" s="98" t="str">
        <f>IF(COUNTIFS($N$46,"&lt;&gt;"&amp;"",$N$46,"&lt;&gt;practic?*",$N$46,"&lt;&gt;*op?ional*",$N$46,"&lt;&gt;*Disciplin? facultativ?*", $N$46,"&lt;&gt;*Examen de diplom?*"),IF($Y$48&lt;&gt;"",$Y$48,""),"")</f>
        <v/>
      </c>
      <c r="BS644" s="98" t="str">
        <f>IF($AZ$644="","",$Q$48)</f>
        <v/>
      </c>
      <c r="BT644" s="137" t="str">
        <f>IF(COUNTIFS($B$46,"&lt;&gt;"&amp;"",$B$46,"&lt;&gt;practic?*",$B$46,"&lt;&gt;*op?ional*",$B$46,"&lt;&gt;*Disciplin? facultativ?*",$B$46,"&lt;&gt;*Examen de diplom?*"),$X$48,"")</f>
        <v>DF</v>
      </c>
      <c r="BU644" s="137" t="str">
        <f>IF($AZ$644="","",IF($BG$644&lt;&gt;"",$BG$644,0)+IF($BM$644&lt;&gt;"",$BM$644,0)+IF($BQ$644&lt;&gt;"",$BQ$644,0))</f>
        <v/>
      </c>
      <c r="BV644" s="98" t="str">
        <f>IF($AZ$644="","",IF($BJ$644&lt;&gt;"",$BJ$644,0)+IF($BP$644&lt;&gt;"",$BP$644,0)+IF($BR$644&lt;&gt;"",$BR$644,0))</f>
        <v/>
      </c>
      <c r="BW644" s="98" t="str">
        <f t="shared" si="55"/>
        <v/>
      </c>
      <c r="BX644" s="99"/>
      <c r="BY644" s="4"/>
      <c r="BZ644" s="4"/>
      <c r="CA644" s="4"/>
      <c r="CB644" s="4"/>
      <c r="CC644" s="4"/>
      <c r="CD644" s="4"/>
      <c r="CE644" s="4"/>
      <c r="CF644" s="4"/>
      <c r="CG644" s="5"/>
      <c r="CH644" s="5"/>
      <c r="CI644" s="5"/>
      <c r="CJ644" s="4"/>
      <c r="CK644" s="4"/>
      <c r="CL644" s="4"/>
      <c r="CM644" s="4"/>
      <c r="CN644" s="4"/>
      <c r="CO644" s="4"/>
      <c r="CP644" s="4"/>
      <c r="CQ644" s="4"/>
      <c r="CR644" s="4"/>
      <c r="CS644" s="5"/>
      <c r="CT644" s="5"/>
    </row>
    <row r="645" spans="4:98" ht="21" customHeight="1" x14ac:dyDescent="0.2">
      <c r="D645" s="302">
        <f t="shared" si="79"/>
        <v>1</v>
      </c>
      <c r="F645" s="102">
        <f>Q$51</f>
        <v>2</v>
      </c>
      <c r="H645" s="102">
        <f>S$51</f>
        <v>14</v>
      </c>
      <c r="I645" s="98">
        <f>$T$51+$U$51+$V$51</f>
        <v>21</v>
      </c>
      <c r="J645" s="101">
        <f t="shared" ref="J645" si="95">H645+I645</f>
        <v>35</v>
      </c>
      <c r="K645" s="4">
        <f>$W$51</f>
        <v>0</v>
      </c>
      <c r="L645" s="102">
        <f>$Y$51</f>
        <v>15</v>
      </c>
      <c r="N645" s="98">
        <f t="shared" si="81"/>
        <v>50</v>
      </c>
      <c r="O645" s="302" t="b">
        <f t="shared" ref="O645" si="96">IF(D645=0,TRUE, IF(N645/25=F645,TRUE,FALSE))</f>
        <v>1</v>
      </c>
      <c r="P645" s="308">
        <f t="shared" si="39"/>
        <v>25</v>
      </c>
      <c r="AX645" s="99" t="str">
        <f>$N$51</f>
        <v>L061.24.02.S11</v>
      </c>
      <c r="AY645" s="98">
        <v>11</v>
      </c>
      <c r="AZ645" s="98" t="str">
        <f>IF(COUNTIFS($N$49,"&lt;&gt;"&amp;"",$N$49,"&lt;&gt;practic?*",$N$49,"&lt;&gt;*op?ional*",$N$49,"&lt;&gt;*Disciplin? facultativ?*", $N$49,"&lt;&gt;*Examen de diplom?*"),$N$49,"")</f>
        <v>Unelte digitale</v>
      </c>
      <c r="BA645" s="102">
        <f t="shared" si="83"/>
        <v>1</v>
      </c>
      <c r="BB645" s="102" t="str">
        <f t="shared" si="84"/>
        <v>2</v>
      </c>
      <c r="BC645" s="98" t="str">
        <f>IF($AZ$645="","",$R$51)</f>
        <v>E</v>
      </c>
      <c r="BD645" s="102" t="str">
        <f t="shared" si="85"/>
        <v>DI</v>
      </c>
      <c r="BE645" s="101">
        <f t="shared" ref="BE645" si="97">IF($AZ645&lt;&gt;"",ROUND(BH645/14,1),"")</f>
        <v>1</v>
      </c>
      <c r="BF645" s="101">
        <f t="shared" ref="BF645" si="98">IF($AZ645&lt;&gt;"",ROUND(BI645/14,1),"")</f>
        <v>1.5</v>
      </c>
      <c r="BG645" s="101">
        <f t="shared" ref="BG645" si="99">IF($AZ645&lt;&gt;"",BE645+BF645,"")</f>
        <v>2.5</v>
      </c>
      <c r="BH645" s="98">
        <f>IF(COUNTIFS($N$49,"&lt;&gt;"&amp;"",$N$49,"&lt;&gt;practic?*",$N$49,"&lt;&gt;*Elaborare proiect de diplom?*",$N$49,"&lt;&gt;*op?ional*",$N$49,"&lt;&gt;*Disciplin? facultativ?*", $N$49,"&lt;&gt;*Examen de diplom?*"),$S$51,"")</f>
        <v>14</v>
      </c>
      <c r="BI645" s="98">
        <f>IF(COUNTIFS($N$49,"&lt;&gt;"&amp;"",$N$49,"&lt;&gt;practic?*",$N$49,"&lt;&gt;*Elaborare proiect de diplom?*",$N$49,"&lt;&gt;*op?ional*",$N$49,"&lt;&gt;*Disciplin? facultativ?*", $N$49,"&lt;&gt;*Examen de diplom?*"),($T$51+$U$51+$V$51),"")</f>
        <v>21</v>
      </c>
      <c r="BJ645" s="101">
        <f t="shared" ref="BJ645" si="100">IF($AZ645&lt;&gt;"",BH645+BI645,"")</f>
        <v>35</v>
      </c>
      <c r="BK645" s="98">
        <f t="shared" ref="BK645" si="101">IF($AZ645&lt;&gt;"",ROUND(BN645/14,1),"")</f>
        <v>0</v>
      </c>
      <c r="BL645" s="98">
        <f t="shared" ref="BL645" si="102">IF($AZ645&lt;&gt;"",ROUND(BO645/14,1),"")</f>
        <v>0</v>
      </c>
      <c r="BM645" s="101">
        <f t="shared" si="92"/>
        <v>0</v>
      </c>
      <c r="BN645" s="98">
        <f>IF(AZ645&lt;&gt;"",W$51,"")</f>
        <v>0</v>
      </c>
      <c r="BO645" s="102" t="str">
        <f>IF(COUNTIF($AZ645,"=*Elaborare proiect de diplom?*"),$V$51,"0")</f>
        <v>0</v>
      </c>
      <c r="BP645" s="101">
        <f t="shared" si="93"/>
        <v>0</v>
      </c>
      <c r="BQ645" s="98">
        <f t="shared" ref="BQ645" si="103">IF($AZ645&lt;&gt;"",ROUND(BR645/14,1),"")</f>
        <v>1.1000000000000001</v>
      </c>
      <c r="BR645" s="98">
        <f>IF(COUNTIFS($N$49,"&lt;&gt;"&amp;"",$N$49,"&lt;&gt;practic?*",$N$49,"&lt;&gt;*op?ional*",$N$49,"&lt;&gt;*Disciplin? facultativ?*", $N$49,"&lt;&gt;*Examen de diplom?*"),IF($Y$51&lt;&gt;"",$Y$51,""),"")</f>
        <v>15</v>
      </c>
      <c r="BS645" s="98" t="str">
        <f>IF($AZ$644="","",$Q$51)</f>
        <v/>
      </c>
      <c r="BT645" s="137" t="str">
        <f>IF(COUNTIFS($B$49,"&lt;&gt;"&amp;"",$B$49,"&lt;&gt;practic?*",$B$49,"&lt;&gt;*op?ional*",$B$49,"&lt;&gt;*Disciplin? facultativ?*",$B$49,"&lt;&gt;*Examen de diplom?*"),$X$51,"")</f>
        <v/>
      </c>
      <c r="BU645" s="137" t="str">
        <f>IF($AZ$644="","",IF($BG$644&lt;&gt;"",$BG$644,0)+IF($BM$644&lt;&gt;"",$BM$644,0)+IF($BQ$644&lt;&gt;"",$BQ$644,0))</f>
        <v/>
      </c>
      <c r="BV645" s="98" t="str">
        <f>IF($AZ$644="","",IF($BJ$644&lt;&gt;"",$BJ$644,0)+IF($BP$644&lt;&gt;"",$BP$644,0)+IF($BR$644&lt;&gt;"",$BR$644,0))</f>
        <v/>
      </c>
      <c r="BW645" s="98" t="str">
        <f t="shared" si="55"/>
        <v>2024</v>
      </c>
      <c r="BX645" s="99"/>
      <c r="BY645" s="257"/>
      <c r="BZ645" s="4"/>
      <c r="CA645" s="4"/>
      <c r="CB645" s="4"/>
      <c r="CC645" s="4"/>
      <c r="CD645" s="4"/>
      <c r="CE645" s="4"/>
      <c r="CF645" s="4"/>
      <c r="CG645" s="5"/>
      <c r="CH645" s="5"/>
      <c r="CI645" s="5"/>
      <c r="CJ645" s="4"/>
      <c r="CK645" s="4"/>
      <c r="CL645" s="4"/>
      <c r="CM645" s="4"/>
      <c r="CN645" s="4"/>
      <c r="CO645" s="4"/>
      <c r="CP645" s="4"/>
      <c r="CQ645" s="4"/>
      <c r="CR645" s="4"/>
      <c r="CS645" s="5"/>
      <c r="CT645" s="5"/>
    </row>
    <row r="646" spans="4:98" ht="21" customHeight="1" x14ac:dyDescent="0.2">
      <c r="D646" s="302">
        <f t="shared" ref="D646" si="104">IF(AND((F646&gt;0), (N646&gt;0)),1,0)</f>
        <v>1</v>
      </c>
      <c r="F646" s="102">
        <f>Q$54</f>
        <v>1</v>
      </c>
      <c r="H646" s="102">
        <f>S$54</f>
        <v>0</v>
      </c>
      <c r="I646" s="98">
        <f>$T$54+$U$54+$V$54</f>
        <v>0</v>
      </c>
      <c r="J646" s="101">
        <f t="shared" ref="J646" si="105">H646+I646</f>
        <v>0</v>
      </c>
      <c r="K646" s="4">
        <f>$W$54</f>
        <v>0</v>
      </c>
      <c r="L646" s="102">
        <f>$Y$54</f>
        <v>25</v>
      </c>
      <c r="N646" s="98">
        <f t="shared" si="81"/>
        <v>25</v>
      </c>
      <c r="O646" s="302" t="b">
        <f t="shared" ref="O646" si="106">IF(D646=0,TRUE, IF(N646/25=F646,TRUE,FALSE))</f>
        <v>1</v>
      </c>
      <c r="P646" s="308">
        <f t="shared" ref="P646" si="107">N646/F646</f>
        <v>25</v>
      </c>
      <c r="AX646" s="99" t="str">
        <f>$N$54</f>
        <v>L061.24.02.S12</v>
      </c>
      <c r="AY646" s="98">
        <v>12</v>
      </c>
      <c r="AZ646" s="98" t="str">
        <f>IF(COUNTIFS($N$52,"&lt;&gt;"&amp;"",$N$52,"&lt;&gt;practic?*",$N$52,"&lt;&gt;*op?ional*",$N$52,"&lt;&gt;*Disciplin? facultativ?*", $N$52,"&lt;&gt;*Examen de diplom?*"),$N$52,"")</f>
        <v>Proiect de verificare 1</v>
      </c>
      <c r="BA646" s="102">
        <f t="shared" si="83"/>
        <v>1</v>
      </c>
      <c r="BB646" s="102" t="str">
        <f t="shared" si="84"/>
        <v>2</v>
      </c>
      <c r="BC646" s="98" t="str">
        <f>IF($AZ$646="","",$R$54)</f>
        <v>E</v>
      </c>
      <c r="BD646" s="102" t="str">
        <f t="shared" si="85"/>
        <v>DI</v>
      </c>
      <c r="BE646" s="101">
        <f t="shared" ref="BE646" si="108">IF($AZ646&lt;&gt;"",ROUND(BH646/14,1),"")</f>
        <v>0</v>
      </c>
      <c r="BF646" s="101">
        <f t="shared" ref="BF646" si="109">IF($AZ646&lt;&gt;"",ROUND(BI646/14,1),"")</f>
        <v>0</v>
      </c>
      <c r="BG646" s="101">
        <f t="shared" ref="BG646" si="110">IF($AZ646&lt;&gt;"",BE646+BF646,"")</f>
        <v>0</v>
      </c>
      <c r="BH646" s="98">
        <f>IF(COUNTIFS($N$52,"&lt;&gt;"&amp;"",$N$52,"&lt;&gt;practic?*",$N$52,"&lt;&gt;*Elaborare proiect de diplom?*",$N$52,"&lt;&gt;*op?ional*",$N$52,"&lt;&gt;*Disciplin? facultativ?*", $N$52,"&lt;&gt;*Examen de diplom?*"),$S$54,"")</f>
        <v>0</v>
      </c>
      <c r="BI646" s="98">
        <f>IF(COUNTIFS($N$52,"&lt;&gt;"&amp;"",$N$52,"&lt;&gt;practic?*",$N$52,"&lt;&gt;*Elaborare proiect de diplom?*",$N$52,"&lt;&gt;*op?ional*",$N$52,"&lt;&gt;*Disciplin? facultativ?*", $N$52,"&lt;&gt;*Examen de diplom?*"),($T$54+$U$54+$V$54),"")</f>
        <v>0</v>
      </c>
      <c r="BJ646" s="101">
        <f t="shared" ref="BJ646" si="111">IF($AZ646&lt;&gt;"",BH646+BI646,"")</f>
        <v>0</v>
      </c>
      <c r="BK646" s="98">
        <f t="shared" ref="BK646" si="112">IF($AZ646&lt;&gt;"",ROUND(BN646/14,1),"")</f>
        <v>0</v>
      </c>
      <c r="BL646" s="98">
        <f t="shared" ref="BL646" si="113">IF($AZ646&lt;&gt;"",ROUND(BO646/14,1),"")</f>
        <v>0</v>
      </c>
      <c r="BM646" s="101">
        <f t="shared" si="92"/>
        <v>0</v>
      </c>
      <c r="BN646" s="98">
        <f>IF(AZ646&lt;&gt;"",W$54,"")</f>
        <v>0</v>
      </c>
      <c r="BO646" s="102" t="str">
        <f>IF(COUNTIF($AZ646,"=*Elaborare proiect de diplom?*"),$V$54,"0")</f>
        <v>0</v>
      </c>
      <c r="BP646" s="101">
        <f t="shared" si="93"/>
        <v>0</v>
      </c>
      <c r="BQ646" s="98">
        <f t="shared" ref="BQ646" si="114">IF($AZ646&lt;&gt;"",ROUND(BR646/14,1),"")</f>
        <v>1.8</v>
      </c>
      <c r="BR646" s="98">
        <f>IF(COUNTIFS($N$52,"&lt;&gt;"&amp;"",$N$52,"&lt;&gt;practic?*",$N$52,"&lt;&gt;*op?ional*",$N$52,"&lt;&gt;*Disciplin? facultativ?*", $N$52,"&lt;&gt;*Examen de diplom?*"),IF($Y$54&lt;&gt;"",$Y$54,""),"")</f>
        <v>25</v>
      </c>
      <c r="BS646" s="98" t="str">
        <f>IF($AZ$644="","",$Q$54)</f>
        <v/>
      </c>
      <c r="BT646" s="137" t="str">
        <f>IF(COUNTIFS($B$52,"&lt;&gt;"&amp;"",$B$52,"&lt;&gt;practic?*",$B$52,"&lt;&gt;*op?ional*",$B$52,"&lt;&gt;*Disciplin? facultativ?*",$B$52,"&lt;&gt;*Examen de diplom?*"),$X$54,"")</f>
        <v/>
      </c>
      <c r="BU646" s="137" t="str">
        <f>IF($AZ$644="","",IF($BG$644&lt;&gt;"",$BG$644,0)+IF($BM$644&lt;&gt;"",$BM$644,0)+IF($BQ$644&lt;&gt;"",$BQ$644,0))</f>
        <v/>
      </c>
      <c r="BV646" s="98" t="str">
        <f>IF($AZ$644="","",IF($BJ$644&lt;&gt;"",$BJ$644,0)+IF($BP$644&lt;&gt;"",$BP$644,0)+IF($BR$644&lt;&gt;"",$BR$644,0))</f>
        <v/>
      </c>
      <c r="BW646" s="98" t="str">
        <f t="shared" si="55"/>
        <v>2024</v>
      </c>
      <c r="BX646" s="99"/>
      <c r="BY646" s="257"/>
      <c r="BZ646" s="4"/>
      <c r="CA646" s="4"/>
      <c r="CB646" s="4"/>
      <c r="CC646" s="4"/>
      <c r="CD646" s="4"/>
      <c r="CE646" s="4"/>
      <c r="CF646" s="4"/>
      <c r="CG646" s="5"/>
      <c r="CH646" s="5"/>
      <c r="CI646" s="5"/>
      <c r="CJ646" s="4"/>
      <c r="CK646" s="4"/>
      <c r="CL646" s="4"/>
      <c r="CM646" s="4"/>
      <c r="CN646" s="4"/>
      <c r="CO646" s="4"/>
      <c r="CP646" s="4"/>
      <c r="CQ646" s="4"/>
      <c r="CR646" s="4"/>
      <c r="CS646" s="5"/>
      <c r="CT646" s="5"/>
    </row>
    <row r="647" spans="4:98" ht="21" customHeight="1" x14ac:dyDescent="0.25">
      <c r="F647" s="282">
        <f>D635*F635+D636*F636+D637*F637+D638*F638+D639*F639+D640*F640+D641*F641+D642*F642+D643*F643+D644*F644+D645*F645+D646*F646</f>
        <v>30</v>
      </c>
      <c r="H647" s="259"/>
      <c r="I647" s="259"/>
      <c r="J647" s="259"/>
      <c r="L647" s="259"/>
      <c r="N647" s="282">
        <f>D635*N635+D636*N636+D637*N637+D638*N638+D639*N639+D640*N640+D641*N641+D642*N642+D643*N643+D644*N644+D645*N645+D646*N646</f>
        <v>750</v>
      </c>
      <c r="O647" s="304" t="b">
        <f>AND(O635:O646)</f>
        <v>1</v>
      </c>
      <c r="P647" s="285">
        <f>N647/F647</f>
        <v>25</v>
      </c>
      <c r="AX647" s="258" t="s">
        <v>348</v>
      </c>
      <c r="AY647" s="259"/>
      <c r="AZ647" s="259"/>
      <c r="BA647" s="259"/>
      <c r="BB647" s="259"/>
      <c r="BC647" s="259"/>
      <c r="BD647" s="259"/>
      <c r="BE647" s="259"/>
      <c r="BF647" s="259"/>
      <c r="BG647" s="259"/>
      <c r="BH647" s="259"/>
      <c r="BI647" s="259"/>
      <c r="BJ647" s="259"/>
      <c r="BK647" s="259"/>
      <c r="BL647" s="259"/>
      <c r="BM647" s="259"/>
      <c r="BN647" s="259"/>
      <c r="BO647" s="259"/>
      <c r="BP647" s="259"/>
      <c r="BQ647" s="259"/>
      <c r="BR647" s="259"/>
      <c r="BS647" s="253">
        <f>SUM(BS635:BS645)</f>
        <v>25</v>
      </c>
      <c r="BT647" s="261"/>
      <c r="BU647" s="262"/>
      <c r="BV647" s="263"/>
      <c r="BW647" s="98" t="str">
        <f t="shared" si="55"/>
        <v/>
      </c>
      <c r="BX647" s="253"/>
      <c r="BY647" s="264"/>
      <c r="BZ647" s="4"/>
      <c r="CA647" s="4"/>
      <c r="CB647" s="4"/>
      <c r="CC647" s="4"/>
      <c r="CD647" s="4"/>
      <c r="CE647" s="4"/>
      <c r="CF647" s="4"/>
      <c r="CG647" s="5"/>
      <c r="CH647" s="5"/>
      <c r="CI647" s="5"/>
      <c r="CJ647" s="4"/>
      <c r="CK647" s="4"/>
      <c r="CL647" s="4"/>
      <c r="CM647" s="4"/>
      <c r="CN647" s="4"/>
      <c r="CO647" s="4"/>
      <c r="CP647" s="4"/>
      <c r="CQ647" s="4"/>
      <c r="CR647" s="4"/>
      <c r="CS647" s="5"/>
      <c r="CT647" s="5"/>
    </row>
    <row r="648" spans="4:98" s="110" customFormat="1" ht="21" customHeight="1" x14ac:dyDescent="0.25">
      <c r="F648" s="210" t="s">
        <v>318</v>
      </c>
      <c r="H648" s="210" t="s">
        <v>334</v>
      </c>
      <c r="I648" s="210" t="s">
        <v>335</v>
      </c>
      <c r="J648" s="210" t="s">
        <v>336</v>
      </c>
      <c r="L648" s="210" t="s">
        <v>321</v>
      </c>
      <c r="N648" s="210" t="s">
        <v>322</v>
      </c>
      <c r="O648" s="301" t="s">
        <v>323</v>
      </c>
      <c r="P648" s="111"/>
      <c r="AX648" s="210" t="s">
        <v>324</v>
      </c>
      <c r="AY648" s="210" t="s">
        <v>325</v>
      </c>
      <c r="AZ648" s="210" t="s">
        <v>326</v>
      </c>
      <c r="BA648" s="210" t="s">
        <v>327</v>
      </c>
      <c r="BB648" s="210" t="s">
        <v>328</v>
      </c>
      <c r="BC648" s="210" t="s">
        <v>329</v>
      </c>
      <c r="BD648" s="210" t="s">
        <v>330</v>
      </c>
      <c r="BE648" s="210" t="s">
        <v>331</v>
      </c>
      <c r="BF648" s="210" t="s">
        <v>332</v>
      </c>
      <c r="BG648" s="210" t="s">
        <v>333</v>
      </c>
      <c r="BH648" s="210" t="s">
        <v>334</v>
      </c>
      <c r="BI648" s="210" t="s">
        <v>335</v>
      </c>
      <c r="BJ648" s="210" t="s">
        <v>336</v>
      </c>
      <c r="BK648" s="214" t="s">
        <v>337</v>
      </c>
      <c r="BL648" s="252" t="s">
        <v>338</v>
      </c>
      <c r="BM648" s="210" t="s">
        <v>339</v>
      </c>
      <c r="BN648" s="251" t="s">
        <v>340</v>
      </c>
      <c r="BO648" s="214" t="s">
        <v>341</v>
      </c>
      <c r="BP648" s="210" t="s">
        <v>342</v>
      </c>
      <c r="BQ648" s="210" t="s">
        <v>343</v>
      </c>
      <c r="BR648" s="210" t="s">
        <v>321</v>
      </c>
      <c r="BS648" s="210" t="s">
        <v>318</v>
      </c>
      <c r="BT648" s="210" t="s">
        <v>344</v>
      </c>
      <c r="BU648" s="210" t="s">
        <v>345</v>
      </c>
      <c r="BV648" s="210" t="s">
        <v>346</v>
      </c>
      <c r="BW648" s="98" t="e">
        <f t="shared" si="55"/>
        <v>#VALUE!</v>
      </c>
      <c r="BX648" s="210"/>
      <c r="BY648" s="111"/>
      <c r="BZ648" s="111"/>
      <c r="CA648" s="111"/>
      <c r="CB648" s="111"/>
      <c r="CC648" s="111"/>
      <c r="CD648" s="111"/>
      <c r="CE648" s="111"/>
      <c r="CF648" s="111"/>
      <c r="CG648" s="111"/>
      <c r="CH648" s="111"/>
      <c r="CI648" s="111"/>
      <c r="CJ648" s="111"/>
      <c r="CK648" s="111"/>
      <c r="CL648" s="111"/>
      <c r="CM648" s="111"/>
      <c r="CN648" s="111"/>
      <c r="CO648" s="111"/>
      <c r="CP648" s="111"/>
      <c r="CQ648" s="111"/>
      <c r="CR648" s="111"/>
      <c r="CS648" s="111"/>
      <c r="CT648" s="111"/>
    </row>
    <row r="649" spans="4:98" ht="21" customHeight="1" x14ac:dyDescent="0.2">
      <c r="D649" s="302">
        <f>IF(AND((F649&gt;0), (N649&gt;0)),1,0)</f>
        <v>1</v>
      </c>
      <c r="F649" s="102">
        <f>AC$21</f>
        <v>9</v>
      </c>
      <c r="H649" s="102">
        <f>AE$21</f>
        <v>0</v>
      </c>
      <c r="I649" s="102">
        <f>$AF$21+$AG$21+$AH$21</f>
        <v>112</v>
      </c>
      <c r="J649" s="101">
        <f>H649+I649</f>
        <v>112</v>
      </c>
      <c r="K649" s="4">
        <f>$AI$21</f>
        <v>0</v>
      </c>
      <c r="L649" s="102">
        <f>$AK$21</f>
        <v>113</v>
      </c>
      <c r="N649" s="98">
        <f t="shared" ref="N649:N673" si="115">IF(ISNUMBER(L649+K649+J649), L649+K649+J649,0)</f>
        <v>225</v>
      </c>
      <c r="O649" s="302" t="b">
        <f>IF(D649=0,TRUE, IF(N649/25=F649,TRUE,FALSE))</f>
        <v>1</v>
      </c>
      <c r="P649" s="308">
        <f t="shared" ref="P649:P672" si="116">N649/F649</f>
        <v>25</v>
      </c>
      <c r="AX649" s="215" t="str">
        <f>$Z$21</f>
        <v>L061.24.03.S1</v>
      </c>
      <c r="AY649" s="102">
        <v>1</v>
      </c>
      <c r="AZ649" s="102" t="str">
        <f>IF(COUNTIFS($Z$19,"&lt;&gt;"&amp;"",$Z$19,"&lt;&gt;practic?*",$Z$19,"&lt;&gt;*op?ional*",$Z$19,"&lt;&gt;*Disciplin? facultativ?*", $Z$19,"&lt;&gt;*Examen de diplom?*"),$Z$19,"")</f>
        <v>Proiectare de arhitectură 3</v>
      </c>
      <c r="BA649" s="102">
        <f t="shared" ref="BA649:BA660" si="117">IF($AZ649="","",ROUND(RIGHT($Z$18,1)/2,0))</f>
        <v>2</v>
      </c>
      <c r="BB649" s="102" t="str">
        <f t="shared" ref="BB649:BB660" si="118">IF($AZ649="","",RIGHT($Z$18,1))</f>
        <v>3</v>
      </c>
      <c r="BC649" s="102" t="str">
        <f>IF($AZ649="","",$AD$21)</f>
        <v>P-D</v>
      </c>
      <c r="BD649" s="102" t="str">
        <f>IF($AZ649="","","DI")</f>
        <v>DI</v>
      </c>
      <c r="BE649" s="101">
        <f>IF($AZ649&lt;&gt;"",ROUND(BH649/14,1),"")</f>
        <v>0</v>
      </c>
      <c r="BF649" s="101">
        <f>IF($AZ649&lt;&gt;"",ROUND(BI649/14,1),"")</f>
        <v>8</v>
      </c>
      <c r="BG649" s="101">
        <f>IF($AZ649&lt;&gt;"",BE649+BF649,"")</f>
        <v>8</v>
      </c>
      <c r="BH649" s="102">
        <f>IF(COUNTIFS($Z$19,"&lt;&gt;"&amp;"",$Z$19,"&lt;&gt;practic?*",$Z$19,"&lt;&gt;*Elaborare proiect de diplom?*",$Z$19,"&lt;&gt;*op?ional*",$Z$19,"&lt;&gt;*Disciplin? facultativ?*", $Z$19,"&lt;&gt;*Examen de diplom?*"),$AE$21,"")</f>
        <v>0</v>
      </c>
      <c r="BI649" s="102">
        <f>IF(COUNTIFS($Z$19,"&lt;&gt;"&amp;"",$Z$19,"&lt;&gt;practic?*",$Z$19,"&lt;&gt;*Elaborare proiect de diplom?*",$Z$19,"&lt;&gt;*op?ional*",$Z$19,"&lt;&gt;*Disciplin? facultativ?*", $Z$19,"&lt;&gt;*Examen de diplom?*"),($AF$21+$AG$21+$AH$21),"")</f>
        <v>112</v>
      </c>
      <c r="BJ649" s="101">
        <f>IF($AZ649&lt;&gt;"",BH649+BI649,"")</f>
        <v>112</v>
      </c>
      <c r="BK649" s="98">
        <f>IF($AZ649&lt;&gt;"",ROUND(BN649/14,1),"")</f>
        <v>0</v>
      </c>
      <c r="BL649" s="98">
        <f>IF($AZ649&lt;&gt;"",ROUND(BO649/14,1),"")</f>
        <v>0</v>
      </c>
      <c r="BM649" s="101">
        <f>IF($AZ649="","",IF($BK649&lt;&gt;"",$BK649,0)+IF($BL649&lt;&gt;"",$BL649,0))</f>
        <v>0</v>
      </c>
      <c r="BN649" s="98">
        <f>IF(AZ649&lt;&gt;"",AI$21,"")</f>
        <v>0</v>
      </c>
      <c r="BO649" s="102" t="str">
        <f>IF(COUNTIF($AZ649,"=*Elaborare proiect de diplom?*"),$AH$21,"0")</f>
        <v>0</v>
      </c>
      <c r="BP649" s="101">
        <f>IF($AZ649="","",IF($BN649&lt;&gt;"",$BN649,0)+IF($BO649&lt;&gt;"",$BO649,0))</f>
        <v>0</v>
      </c>
      <c r="BQ649" s="98">
        <f>IF($AZ649&lt;&gt;"",ROUND(BR649/14,1),"")</f>
        <v>8.1</v>
      </c>
      <c r="BR649" s="102">
        <f>IF(COUNTIFS($Z$19,"&lt;&gt;"&amp;"",$Z$19,"&lt;&gt;practic?*",$Z$19,"&lt;&gt;*op?ional*",$Z$19,"&lt;&gt;*Disciplin? facultativ?*", $Z$19,"&lt;&gt;*Examen de diplom?*"),IF($AK$21&lt;&gt;"",$AK$21,""),"")</f>
        <v>113</v>
      </c>
      <c r="BS649" s="102">
        <f>IF($AZ649="","",$AC$21)</f>
        <v>9</v>
      </c>
      <c r="BT649" s="101" t="str">
        <f>IF(COUNTIFS($Z$19,"&lt;&gt;"&amp;"",$Z$19,"&lt;&gt;practic?*",$Z$19,"&lt;&gt;*op?ional*",$Z$19,"&lt;&gt;*Disciplin? facultativ?*",$Z$19,"&lt;&gt;*Examen de diplom?*"),$AJ$21,"")</f>
        <v>DS</v>
      </c>
      <c r="BU649" s="101">
        <f>IF($AZ649="","",IF($BG649&lt;&gt;"",$BG649,0)+IF($BM649&lt;&gt;"",$BM649,0)+IF($BQ649&lt;&gt;"",$BQ649,0))</f>
        <v>16.100000000000001</v>
      </c>
      <c r="BV649" s="102">
        <f>IF($AZ649="","",IF($BJ649&lt;&gt;"",$BJ649,0)+IF($BP649&lt;&gt;"",$BP649,0)+IF($BR649&lt;&gt;"",$BR649,0))</f>
        <v>225</v>
      </c>
      <c r="BW649" s="98" t="str">
        <f t="shared" si="55"/>
        <v>2025</v>
      </c>
      <c r="BX649" s="99"/>
      <c r="BY649" s="4"/>
      <c r="BZ649" s="4"/>
      <c r="CA649" s="4"/>
      <c r="CB649" s="4"/>
      <c r="CC649" s="4"/>
      <c r="CD649" s="4"/>
      <c r="CE649" s="4"/>
      <c r="CF649" s="4"/>
      <c r="CG649" s="5"/>
      <c r="CH649" s="5"/>
      <c r="CI649" s="5"/>
      <c r="CJ649" s="4"/>
      <c r="CK649" s="4"/>
      <c r="CL649" s="4"/>
      <c r="CM649" s="4"/>
      <c r="CN649" s="4"/>
      <c r="CO649" s="4"/>
      <c r="CP649" s="4"/>
      <c r="CQ649" s="4"/>
      <c r="CR649" s="4"/>
      <c r="CS649" s="5"/>
      <c r="CT649" s="5"/>
    </row>
    <row r="650" spans="4:98" ht="21" customHeight="1" x14ac:dyDescent="0.2">
      <c r="D650" s="302">
        <f t="shared" ref="D650:D659" si="119">IF(AND((F650&gt;0), (N650&gt;0)),1,0)</f>
        <v>1</v>
      </c>
      <c r="F650" s="98">
        <f>AC$24</f>
        <v>2</v>
      </c>
      <c r="H650" s="98">
        <f>AE$24</f>
        <v>28</v>
      </c>
      <c r="I650" s="98">
        <f>$AF$24+$AG$24+$AH$24</f>
        <v>0</v>
      </c>
      <c r="J650" s="101">
        <f t="shared" ref="J650:J658" si="120">H650+I650</f>
        <v>28</v>
      </c>
      <c r="K650" s="4">
        <f>$AI$24</f>
        <v>0</v>
      </c>
      <c r="L650" s="98">
        <f>$AK$24</f>
        <v>22</v>
      </c>
      <c r="N650" s="98">
        <f t="shared" si="115"/>
        <v>50</v>
      </c>
      <c r="O650" s="302" t="b">
        <f t="shared" ref="O650:O659" si="121">IF(D650=0,TRUE, IF(N650/25=F650,TRUE,FALSE))</f>
        <v>1</v>
      </c>
      <c r="P650" s="308">
        <f t="shared" si="116"/>
        <v>25</v>
      </c>
      <c r="AX650" s="99" t="str">
        <f>$Z$24</f>
        <v>L061.24.03.F2</v>
      </c>
      <c r="AY650" s="98">
        <v>2</v>
      </c>
      <c r="AZ650" s="98" t="str">
        <f>IF(COUNTIFS($Z$22,"&lt;&gt;"&amp;"",$Z$22,"&lt;&gt;practic?*",$Z$22,"&lt;&gt;*op?ional*",$Z$22,"&lt;&gt;*Disciplin? facultativ?*", $Z$22,"&lt;&gt;*Examen de diplom?*"),$Z$22,"")</f>
        <v>Teoria arhitecturii 3</v>
      </c>
      <c r="BA650" s="98">
        <f t="shared" si="117"/>
        <v>2</v>
      </c>
      <c r="BB650" s="98" t="str">
        <f t="shared" si="118"/>
        <v>3</v>
      </c>
      <c r="BC650" s="98" t="str">
        <f>IF($AZ650="","",$AD$24)</f>
        <v>E</v>
      </c>
      <c r="BD650" s="98" t="str">
        <f>IF($AZ650="","","DI")</f>
        <v>DI</v>
      </c>
      <c r="BE650" s="101">
        <f t="shared" ref="BE650:BE658" si="122">IF($AZ650&lt;&gt;"",ROUND(BH650/14,1),"")</f>
        <v>2</v>
      </c>
      <c r="BF650" s="101">
        <f t="shared" ref="BF650:BF658" si="123">IF($AZ650&lt;&gt;"",ROUND(BI650/14,1),"")</f>
        <v>0</v>
      </c>
      <c r="BG650" s="101">
        <f t="shared" ref="BG650:BG658" si="124">IF($AZ650&lt;&gt;"",BE650+BF650,"")</f>
        <v>2</v>
      </c>
      <c r="BH650" s="98">
        <f>IF(COUNTIFS($Z$22,"&lt;&gt;"&amp;"",$Z$22,"&lt;&gt;practic?*",$Z$22,"&lt;&gt;*Elaborare proiect de diplom?*",$Z$22,"&lt;&gt;*op?ional*",$Z$22,"&lt;&gt;*Disciplin? facultativ?*", $Z$22,"&lt;&gt;*Examen de diplom?*"),$AE$24,"")</f>
        <v>28</v>
      </c>
      <c r="BI650" s="98">
        <f>IF(COUNTIFS($Z$22,"&lt;&gt;"&amp;"",$Z$22,"&lt;&gt;practic?*",$Z$22,"&lt;&gt;*Elaborare proiect de diplom?*",$Z$22,"&lt;&gt;*op?ional*",$Z$22,"&lt;&gt;*Disciplin? facultativ?*", $Z$22,"&lt;&gt;*Examen de diplom?*"),($AF$24+$AG$24+$AH$24),"")</f>
        <v>0</v>
      </c>
      <c r="BJ650" s="101">
        <f t="shared" ref="BJ650:BJ658" si="125">IF($AZ650&lt;&gt;"",BH650+BI650,"")</f>
        <v>28</v>
      </c>
      <c r="BK650" s="98">
        <f t="shared" ref="BK650:BK658" si="126">IF($AZ650&lt;&gt;"",ROUND(BN650/14,1),"")</f>
        <v>0</v>
      </c>
      <c r="BL650" s="98">
        <f t="shared" ref="BL650:BL658" si="127">IF($AZ650&lt;&gt;"",ROUND(BO650/14,1),"")</f>
        <v>0</v>
      </c>
      <c r="BM650" s="101">
        <f t="shared" ref="BM650:BM660" si="128">IF($AZ650="","",IF($BK650&lt;&gt;"",$BK650,0)+IF($BL650&lt;&gt;"",$BL650,0))</f>
        <v>0</v>
      </c>
      <c r="BN650" s="98">
        <f>IF(AZ650&lt;&gt;"",AI$24,"")</f>
        <v>0</v>
      </c>
      <c r="BO650" s="102" t="str">
        <f>IF(COUNTIF($AZ650,"=*Elaborare proiect de diplom?*"),$AH$24,"0")</f>
        <v>0</v>
      </c>
      <c r="BP650" s="101">
        <f t="shared" ref="BP650:BP660" si="129">IF($AZ650="","",IF($BN650&lt;&gt;"",$BN650,0)+IF($BO650&lt;&gt;"",$BO650,0))</f>
        <v>0</v>
      </c>
      <c r="BQ650" s="98">
        <f t="shared" ref="BQ650:BQ658" si="130">IF($AZ650&lt;&gt;"",ROUND(BR650/14,1),"")</f>
        <v>1.6</v>
      </c>
      <c r="BR650" s="98">
        <f>IF(COUNTIFS($Z$22,"&lt;&gt;"&amp;"",$Z$22,"&lt;&gt;practic?*",$Z$22,"&lt;&gt;*op?ional*",$Z$22,"&lt;&gt;*Disciplin? facultativ?*", $Z$22,"&lt;&gt;*Examen de diplom?*"),IF($AK$24&lt;&gt;"",$AK$24,""),"")</f>
        <v>22</v>
      </c>
      <c r="BS650" s="98">
        <f>IF($AZ650="","",$AC$24)</f>
        <v>2</v>
      </c>
      <c r="BT650" s="137" t="str">
        <f>IF(COUNTIFS($Z$22,"&lt;&gt;"&amp;"",$Z$22,"&lt;&gt;practic?*",$Z$22,"&lt;&gt;*op?ional*",$Z$22,"&lt;&gt;*Disciplin? facultativ?*",$Z$22,"&lt;&gt;*Examen de diplom?*"),$AJ$24,"")</f>
        <v>DF</v>
      </c>
      <c r="BU650" s="101">
        <f>IF($AZ650="","",IF($BG650&lt;&gt;"",$BG650,0)+IF($BM650&lt;&gt;"",$BM650,0)+IF($BQ650&lt;&gt;"",$BQ650,0))</f>
        <v>3.6</v>
      </c>
      <c r="BV650" s="102">
        <f t="shared" ref="BV650:BV660" si="131">IF($AZ650="","",IF($BJ650&lt;&gt;"",$BJ650,0)+IF($BP650&lt;&gt;"",$BP650,0)+IF($BR650&lt;&gt;"",$BR650,0))</f>
        <v>50</v>
      </c>
      <c r="BW650" s="98" t="str">
        <f t="shared" si="55"/>
        <v>2025</v>
      </c>
      <c r="BX650" s="99"/>
      <c r="BY650" s="4"/>
      <c r="BZ650" s="4"/>
      <c r="CA650" s="4"/>
      <c r="CB650" s="4"/>
      <c r="CC650" s="4"/>
      <c r="CD650" s="4"/>
      <c r="CE650" s="4"/>
      <c r="CF650" s="4"/>
      <c r="CG650" s="5"/>
      <c r="CH650" s="5"/>
      <c r="CI650" s="5"/>
      <c r="CJ650" s="4"/>
      <c r="CK650" s="4"/>
      <c r="CL650" s="4"/>
      <c r="CM650" s="4"/>
      <c r="CN650" s="4"/>
      <c r="CO650" s="4"/>
      <c r="CP650" s="4"/>
      <c r="CQ650" s="4"/>
      <c r="CR650" s="4"/>
      <c r="CS650" s="5"/>
      <c r="CT650" s="5"/>
    </row>
    <row r="651" spans="4:98" ht="21" customHeight="1" x14ac:dyDescent="0.2">
      <c r="D651" s="302">
        <f t="shared" si="119"/>
        <v>1</v>
      </c>
      <c r="F651" s="98">
        <f>AC$27</f>
        <v>3</v>
      </c>
      <c r="H651" s="98">
        <f>AE$27</f>
        <v>0</v>
      </c>
      <c r="I651" s="98">
        <f>$AF$27+$AG$27+$AH$27</f>
        <v>42</v>
      </c>
      <c r="J651" s="101">
        <f t="shared" si="120"/>
        <v>42</v>
      </c>
      <c r="K651" s="4">
        <f>$AI$27</f>
        <v>0</v>
      </c>
      <c r="L651" s="98">
        <f>$AK$27</f>
        <v>33</v>
      </c>
      <c r="N651" s="98">
        <f t="shared" si="115"/>
        <v>75</v>
      </c>
      <c r="O651" s="302" t="b">
        <f t="shared" si="121"/>
        <v>1</v>
      </c>
      <c r="P651" s="308">
        <f t="shared" si="116"/>
        <v>25</v>
      </c>
      <c r="AX651" s="99" t="str">
        <f>$Z$27</f>
        <v>L061.24.03.S3</v>
      </c>
      <c r="AY651" s="98">
        <v>3</v>
      </c>
      <c r="AZ651" s="98" t="str">
        <f>IF(COUNTIFS($Z$25,"&lt;&gt;"&amp;"",$Z$25,"&lt;&gt;practic?*",$Z$25,"&lt;&gt;*op?ional*",$Z$25,"&lt;&gt;*Disciplin? facultativ?*", $Z$25,"&lt;&gt;*Examen de diplom?*"),$Z$25,"")</f>
        <v>Studiul formei 1</v>
      </c>
      <c r="BA651" s="98">
        <f t="shared" si="117"/>
        <v>2</v>
      </c>
      <c r="BB651" s="98" t="str">
        <f t="shared" si="118"/>
        <v>3</v>
      </c>
      <c r="BC651" s="98" t="str">
        <f>IF($AZ651="","",$AD$27)</f>
        <v>D</v>
      </c>
      <c r="BD651" s="102" t="str">
        <f t="shared" ref="BD651:BD660" si="132">IF($AZ651="","","DI")</f>
        <v>DI</v>
      </c>
      <c r="BE651" s="101">
        <f t="shared" si="122"/>
        <v>0</v>
      </c>
      <c r="BF651" s="101">
        <f t="shared" si="123"/>
        <v>3</v>
      </c>
      <c r="BG651" s="101">
        <f t="shared" si="124"/>
        <v>3</v>
      </c>
      <c r="BH651" s="98">
        <f>IF(COUNTIFS($Z$25,"&lt;&gt;"&amp;"",$Z$25,"&lt;&gt;practic?*",$Z$25,"&lt;&gt;*Elaborare proiect de diplom?*",$Z$25,"&lt;&gt;*op?ional*",$Z$25,"&lt;&gt;*Disciplin? facultativ?*", $Z$25,"&lt;&gt;*Examen de diplom?*"),$AE$27,"")</f>
        <v>0</v>
      </c>
      <c r="BI651" s="98">
        <f>IF(COUNTIFS($Z$25,"&lt;&gt;"&amp;"",$Z$25,"&lt;&gt;practic?*",$Z$25,"&lt;&gt;*Elaborare proiect de diplom?*",$Z$25,"&lt;&gt;*op?ional*",$Z$25,"&lt;&gt;*Disciplin? facultativ?*", $Z$25,"&lt;&gt;*Examen de diplom?*"),($AF$27+$AG$27+$AH$27),"")</f>
        <v>42</v>
      </c>
      <c r="BJ651" s="101">
        <f t="shared" si="125"/>
        <v>42</v>
      </c>
      <c r="BK651" s="98">
        <f t="shared" si="126"/>
        <v>0</v>
      </c>
      <c r="BL651" s="98">
        <f t="shared" si="127"/>
        <v>0</v>
      </c>
      <c r="BM651" s="101">
        <f t="shared" si="128"/>
        <v>0</v>
      </c>
      <c r="BN651" s="98">
        <f>IF(AZ651&lt;&gt;"",AI$27,"")</f>
        <v>0</v>
      </c>
      <c r="BO651" s="102" t="str">
        <f>IF(COUNTIF($AZ651,"=*Elaborare proiect de diplom?*"),$AH$27,"0")</f>
        <v>0</v>
      </c>
      <c r="BP651" s="101">
        <f t="shared" si="129"/>
        <v>0</v>
      </c>
      <c r="BQ651" s="98">
        <f t="shared" si="130"/>
        <v>2.4</v>
      </c>
      <c r="BR651" s="98">
        <f>IF(COUNTIFS($Z$25,"&lt;&gt;"&amp;"",$Z$25,"&lt;&gt;practic?*",$Z$25,"&lt;&gt;*op?ional*",$Z$25,"&lt;&gt;*Disciplin? facultativ?*", $Z$25,"&lt;&gt;*Examen de diplom?*"),IF($AK$27&lt;&gt;"",$AK$27,""),"")</f>
        <v>33</v>
      </c>
      <c r="BS651" s="98">
        <f>IF($AZ651="","",$AC$27)</f>
        <v>3</v>
      </c>
      <c r="BT651" s="137" t="str">
        <f>IF(COUNTIFS($Z$25,"&lt;&gt;"&amp;"",$Z$25,"&lt;&gt;practic?*",$Z$25,"&lt;&gt;*op?ional*",$Z$25,"&lt;&gt;*Disciplin? facultativ?*",$Z$25,"&lt;&gt;*Examen de diplom?*"),$AJ$27,"")</f>
        <v>DS</v>
      </c>
      <c r="BU651" s="101">
        <f t="shared" ref="BU651:BU660" si="133">IF($AZ651="","",IF($BG651&lt;&gt;"",$BG651,0)+IF($BM651&lt;&gt;"",$BM651,0)+IF($BQ651&lt;&gt;"",$BQ651,0))</f>
        <v>5.4</v>
      </c>
      <c r="BV651" s="102">
        <f t="shared" si="131"/>
        <v>75</v>
      </c>
      <c r="BW651" s="98" t="str">
        <f t="shared" si="55"/>
        <v>2025</v>
      </c>
      <c r="BX651" s="99"/>
      <c r="BY651" s="4"/>
      <c r="BZ651" s="4"/>
      <c r="CA651" s="4"/>
      <c r="CB651" s="4"/>
      <c r="CC651" s="4"/>
      <c r="CD651" s="4"/>
      <c r="CE651" s="4"/>
      <c r="CF651" s="4"/>
      <c r="CG651" s="5"/>
      <c r="CH651" s="5"/>
      <c r="CI651" s="5"/>
      <c r="CJ651" s="4"/>
      <c r="CK651" s="4"/>
      <c r="CL651" s="4"/>
      <c r="CM651" s="4"/>
      <c r="CN651" s="4"/>
      <c r="CO651" s="4"/>
      <c r="CP651" s="4"/>
      <c r="CQ651" s="4"/>
      <c r="CR651" s="4"/>
      <c r="CS651" s="5"/>
      <c r="CT651" s="5"/>
    </row>
    <row r="652" spans="4:98" ht="21" customHeight="1" x14ac:dyDescent="0.2">
      <c r="D652" s="302">
        <f t="shared" si="119"/>
        <v>1</v>
      </c>
      <c r="F652" s="102">
        <f>AC$30</f>
        <v>3</v>
      </c>
      <c r="H652" s="102">
        <f>AE$30</f>
        <v>28</v>
      </c>
      <c r="I652" s="98">
        <f>$AF$30+$AG$30+$AH$30</f>
        <v>14</v>
      </c>
      <c r="J652" s="101">
        <f t="shared" si="120"/>
        <v>42</v>
      </c>
      <c r="K652" s="4">
        <f>$AI$30</f>
        <v>0</v>
      </c>
      <c r="L652" s="102">
        <f>$AK$30</f>
        <v>33</v>
      </c>
      <c r="N652" s="98">
        <f t="shared" si="115"/>
        <v>75</v>
      </c>
      <c r="O652" s="302" t="b">
        <f t="shared" si="121"/>
        <v>1</v>
      </c>
      <c r="P652" s="308">
        <f t="shared" si="116"/>
        <v>25</v>
      </c>
      <c r="AX652" s="99" t="str">
        <f>$Z$30</f>
        <v>L061.24.03.F4</v>
      </c>
      <c r="AY652" s="102">
        <v>4</v>
      </c>
      <c r="AZ652" s="98" t="str">
        <f>IF(COUNTIFS($Z$28,"&lt;&gt;"&amp;"",$Z$28,"&lt;&gt;practic?*",$Z$28,"&lt;&gt;*op?ional*",$Z$28,"&lt;&gt;*Disciplin? facultativ?*", $Z$28,"&lt;&gt;*Examen de diplom?*"),$Z$28,"")</f>
        <v>Introducere in proiectarea asistata de calculator 1</v>
      </c>
      <c r="BA652" s="98">
        <f t="shared" si="117"/>
        <v>2</v>
      </c>
      <c r="BB652" s="98" t="str">
        <f t="shared" si="118"/>
        <v>3</v>
      </c>
      <c r="BC652" s="98" t="str">
        <f>IF($AZ652="","",$AD$30)</f>
        <v>C</v>
      </c>
      <c r="BD652" s="98" t="str">
        <f t="shared" si="132"/>
        <v>DI</v>
      </c>
      <c r="BE652" s="101">
        <f t="shared" si="122"/>
        <v>2</v>
      </c>
      <c r="BF652" s="101">
        <f t="shared" si="123"/>
        <v>1</v>
      </c>
      <c r="BG652" s="101">
        <f t="shared" si="124"/>
        <v>3</v>
      </c>
      <c r="BH652" s="98">
        <f>IF(COUNTIFS($Z$28,"&lt;&gt;"&amp;"",$Z$28,"&lt;&gt;practic?*",$Z$28,"&lt;&gt;*Elaborare proiect de diplom?*",$Z$28,"&lt;&gt;*op?ional*",$Z$28,"&lt;&gt;*Disciplin? facultativ?*", $Z$28,"&lt;&gt;*Examen de diplom?*"),$AE$30,"")</f>
        <v>28</v>
      </c>
      <c r="BI652" s="98">
        <f>IF(COUNTIFS($Z$28,"&lt;&gt;"&amp;"",$Z$28,"&lt;&gt;practic?*",$Z$28,"&lt;&gt;*Elaborare proiect de diplom?*",$Z$28,"&lt;&gt;*op?ional*",$Z$28,"&lt;&gt;*Disciplin? facultativ?*", $Z$28,"&lt;&gt;*Examen de diplom?*"),($AF$30+$AG$30+$AH$30),"")</f>
        <v>14</v>
      </c>
      <c r="BJ652" s="101">
        <f t="shared" si="125"/>
        <v>42</v>
      </c>
      <c r="BK652" s="98">
        <f t="shared" si="126"/>
        <v>0</v>
      </c>
      <c r="BL652" s="98">
        <f t="shared" si="127"/>
        <v>0</v>
      </c>
      <c r="BM652" s="101">
        <f t="shared" si="128"/>
        <v>0</v>
      </c>
      <c r="BN652" s="98">
        <f>IF(AZ652&lt;&gt;"",AI$30,"")</f>
        <v>0</v>
      </c>
      <c r="BO652" s="102" t="str">
        <f>IF(COUNTIF($AZ652,"=*Elaborare proiect de diplom?*"),$AH$30,"0")</f>
        <v>0</v>
      </c>
      <c r="BP652" s="101">
        <f t="shared" si="129"/>
        <v>0</v>
      </c>
      <c r="BQ652" s="98">
        <f t="shared" si="130"/>
        <v>2.4</v>
      </c>
      <c r="BR652" s="98">
        <f>IF(COUNTIFS($Z$28,"&lt;&gt;"&amp;"",$Z$28,"&lt;&gt;practic?*",$Z$28,"&lt;&gt;*op?ional*",$Z$28,"&lt;&gt;*Disciplin? facultativ?*", $Z$28,"&lt;&gt;*Examen de diplom?*"),IF($AK$30&lt;&gt;"",$AK$30,""),"")</f>
        <v>33</v>
      </c>
      <c r="BS652" s="102">
        <f>IF($AZ652="","",$AC$30)</f>
        <v>3</v>
      </c>
      <c r="BT652" s="137" t="str">
        <f>IF(COUNTIFS($Z$28,"&lt;&gt;"&amp;"",$Z$28,"&lt;&gt;practic?*",$Z$28,"&lt;&gt;*op?ional*",$Z$28,"&lt;&gt;*Disciplin? facultativ?*",$Z$28,"&lt;&gt;*Examen de diplom?*"),$AJ$30,"")</f>
        <v>DF</v>
      </c>
      <c r="BU652" s="101">
        <f t="shared" si="133"/>
        <v>5.4</v>
      </c>
      <c r="BV652" s="102">
        <f t="shared" si="131"/>
        <v>75</v>
      </c>
      <c r="BW652" s="98" t="str">
        <f t="shared" si="55"/>
        <v>2025</v>
      </c>
      <c r="BX652" s="99"/>
      <c r="BY652" s="4"/>
      <c r="BZ652" s="4"/>
      <c r="CA652" s="4"/>
      <c r="CB652" s="4"/>
      <c r="CC652" s="4"/>
      <c r="CD652" s="4"/>
      <c r="CE652" s="4"/>
      <c r="CF652" s="4"/>
      <c r="CG652" s="5"/>
      <c r="CH652" s="5"/>
      <c r="CI652" s="5"/>
      <c r="CJ652" s="4"/>
      <c r="CK652" s="4"/>
      <c r="CL652" s="4"/>
      <c r="CM652" s="4"/>
      <c r="CN652" s="4"/>
      <c r="CO652" s="4"/>
      <c r="CP652" s="4"/>
      <c r="CQ652" s="4"/>
      <c r="CR652" s="4"/>
      <c r="CS652" s="5"/>
      <c r="CT652" s="5"/>
    </row>
    <row r="653" spans="4:98" ht="21" customHeight="1" x14ac:dyDescent="0.2">
      <c r="D653" s="302">
        <f t="shared" si="119"/>
        <v>1</v>
      </c>
      <c r="F653" s="98">
        <f>AC$33</f>
        <v>3</v>
      </c>
      <c r="H653" s="98">
        <f>AE$33</f>
        <v>28</v>
      </c>
      <c r="I653" s="98">
        <f>$AF$33+$AG$33+$AH$33</f>
        <v>14</v>
      </c>
      <c r="J653" s="101">
        <f t="shared" si="120"/>
        <v>42</v>
      </c>
      <c r="K653" s="4">
        <f>$AI$33</f>
        <v>0</v>
      </c>
      <c r="L653" s="98">
        <f>$AK$33</f>
        <v>33</v>
      </c>
      <c r="N653" s="98">
        <f t="shared" si="115"/>
        <v>75</v>
      </c>
      <c r="O653" s="302" t="b">
        <f t="shared" si="121"/>
        <v>1</v>
      </c>
      <c r="P653" s="308">
        <f t="shared" si="116"/>
        <v>25</v>
      </c>
      <c r="AX653" s="99" t="str">
        <f>$Z$33</f>
        <v>L061.24.03.D5</v>
      </c>
      <c r="AY653" s="98">
        <v>5</v>
      </c>
      <c r="AZ653" s="98" t="str">
        <f>IF(COUNTIFS($Z$31,"&lt;&gt;"&amp;"",$Z$31,"&lt;&gt;practic?*",$Z$31,"&lt;&gt;*op?ional*",$Z$31,"&lt;&gt;*Disciplin? facultativ?*", $Z$31,"&lt;&gt;*Examen de diplom?*"),$Z$31,"")</f>
        <v>Constructii 2</v>
      </c>
      <c r="BA653" s="98">
        <f t="shared" si="117"/>
        <v>2</v>
      </c>
      <c r="BB653" s="98" t="str">
        <f t="shared" si="118"/>
        <v>3</v>
      </c>
      <c r="BC653" s="98" t="str">
        <f>IF($AZ653="","",$AD$33)</f>
        <v>E</v>
      </c>
      <c r="BD653" s="102" t="str">
        <f t="shared" si="132"/>
        <v>DI</v>
      </c>
      <c r="BE653" s="101">
        <f t="shared" si="122"/>
        <v>2</v>
      </c>
      <c r="BF653" s="101">
        <f t="shared" si="123"/>
        <v>1</v>
      </c>
      <c r="BG653" s="101">
        <f t="shared" si="124"/>
        <v>3</v>
      </c>
      <c r="BH653" s="98">
        <f>IF(COUNTIFS($Z$31,"&lt;&gt;"&amp;"",$Z$31,"&lt;&gt;practic?*",$Z$31,"&lt;&gt;*Elaborare proiect de diplom?*",$Z$31,"&lt;&gt;*op?ional*",$Z$31,"&lt;&gt;*Disciplin? facultativ?*", $Z$31,"&lt;&gt;*Examen de diplom?*"),$AE$33,"")</f>
        <v>28</v>
      </c>
      <c r="BI653" s="98">
        <f>IF(COUNTIFS($Z$31,"&lt;&gt;"&amp;"",$Z$31,"&lt;&gt;practic?*",$Z$31,"&lt;&gt;*Elaborare proiect de diplom?*",$Z$31,"&lt;&gt;*op?ional*",$Z$31,"&lt;&gt;*Disciplin? facultativ?*", $Z$31,"&lt;&gt;*Examen de diplom?*"),($AF$33+$AG$33+$AH$33),"")</f>
        <v>14</v>
      </c>
      <c r="BJ653" s="101">
        <f t="shared" si="125"/>
        <v>42</v>
      </c>
      <c r="BK653" s="98">
        <f t="shared" si="126"/>
        <v>0</v>
      </c>
      <c r="BL653" s="98">
        <f t="shared" si="127"/>
        <v>0</v>
      </c>
      <c r="BM653" s="101">
        <f t="shared" si="128"/>
        <v>0</v>
      </c>
      <c r="BN653" s="98">
        <f>IF(AZ653&lt;&gt;"",AI$33,"")</f>
        <v>0</v>
      </c>
      <c r="BO653" s="102" t="str">
        <f>IF(COUNTIF($AZ653,"=*Elaborare proiect de diplom?*"),$AH$33,"0")</f>
        <v>0</v>
      </c>
      <c r="BP653" s="101">
        <f t="shared" si="129"/>
        <v>0</v>
      </c>
      <c r="BQ653" s="98">
        <f t="shared" si="130"/>
        <v>2.4</v>
      </c>
      <c r="BR653" s="98">
        <f>IF(COUNTIFS($Z$31,"&lt;&gt;"&amp;"",$Z$31,"&lt;&gt;practic?*",$Z$31,"&lt;&gt;*op?ional*",$Z$31,"&lt;&gt;*Disciplin? facultativ?*", $Z$31,"&lt;&gt;*Examen de diplom?*"),IF($AK$33&lt;&gt;"",$AK$33,""),"")</f>
        <v>33</v>
      </c>
      <c r="BS653" s="98">
        <f>IF($AZ653="","",$AC$33)</f>
        <v>3</v>
      </c>
      <c r="BT653" s="137" t="str">
        <f>IF(COUNTIFS($Z$31,"&lt;&gt;"&amp;"",$Z$31,"&lt;&gt;practic?*",$Z$31,"&lt;&gt;*op?ional*",$Z$31,"&lt;&gt;*Disciplin? facultativ?*",$Z$31,"&lt;&gt;*Examen de diplom?*"),$AJ$33,"")</f>
        <v>DD</v>
      </c>
      <c r="BU653" s="101">
        <f t="shared" si="133"/>
        <v>5.4</v>
      </c>
      <c r="BV653" s="102">
        <f t="shared" si="131"/>
        <v>75</v>
      </c>
      <c r="BW653" s="98" t="str">
        <f t="shared" si="55"/>
        <v>2025</v>
      </c>
      <c r="BX653" s="99"/>
      <c r="BY653" s="4"/>
      <c r="BZ653" s="4"/>
      <c r="CA653" s="4"/>
      <c r="CB653" s="4"/>
      <c r="CC653" s="4"/>
      <c r="CD653" s="4"/>
      <c r="CE653" s="4"/>
      <c r="CF653" s="4"/>
      <c r="CG653" s="5"/>
      <c r="CH653" s="5"/>
      <c r="CI653" s="5"/>
      <c r="CJ653" s="4"/>
      <c r="CK653" s="4"/>
      <c r="CL653" s="4"/>
      <c r="CM653" s="4"/>
      <c r="CN653" s="4"/>
      <c r="CO653" s="4"/>
      <c r="CP653" s="4"/>
      <c r="CQ653" s="4"/>
      <c r="CR653" s="4"/>
      <c r="CS653" s="5"/>
      <c r="CT653" s="5"/>
    </row>
    <row r="654" spans="4:98" ht="21" customHeight="1" x14ac:dyDescent="0.2">
      <c r="D654" s="302">
        <f t="shared" si="119"/>
        <v>1</v>
      </c>
      <c r="F654" s="98">
        <f>AC$36</f>
        <v>2</v>
      </c>
      <c r="H654" s="98">
        <f>AE$36</f>
        <v>28</v>
      </c>
      <c r="I654" s="98">
        <f>$AF$36+$AG$36+$AH$36</f>
        <v>14</v>
      </c>
      <c r="J654" s="101">
        <f t="shared" si="120"/>
        <v>42</v>
      </c>
      <c r="K654" s="4">
        <f>$AI$36</f>
        <v>0</v>
      </c>
      <c r="L654" s="98">
        <f>$AK$36</f>
        <v>8</v>
      </c>
      <c r="N654" s="98">
        <f t="shared" si="115"/>
        <v>50</v>
      </c>
      <c r="O654" s="302" t="b">
        <f t="shared" si="121"/>
        <v>1</v>
      </c>
      <c r="P654" s="308">
        <f t="shared" si="116"/>
        <v>25</v>
      </c>
      <c r="AX654" s="99" t="str">
        <f>$Z$36</f>
        <v>L061.24.03.S6</v>
      </c>
      <c r="AY654" s="98">
        <v>6</v>
      </c>
      <c r="AZ654" s="98" t="str">
        <f>IF(COUNTIFS($Z$34,"&lt;&gt;"&amp;"",$Z$34,"&lt;&gt;practic?*",$Z$34,"&lt;&gt;*op?ional*",$Z$34,"&lt;&gt;*Disciplin? facultativ?*", $Z$34,"&lt;&gt;*Examen de diplom?*"),$Z$34,"")</f>
        <v>Bazele proiectarii 2</v>
      </c>
      <c r="BA654" s="98">
        <f t="shared" si="117"/>
        <v>2</v>
      </c>
      <c r="BB654" s="98" t="str">
        <f t="shared" si="118"/>
        <v>3</v>
      </c>
      <c r="BC654" s="98" t="str">
        <f>IF($AZ654="","",$AD$36)</f>
        <v>C</v>
      </c>
      <c r="BD654" s="98" t="str">
        <f t="shared" si="132"/>
        <v>DI</v>
      </c>
      <c r="BE654" s="101">
        <f t="shared" si="122"/>
        <v>2</v>
      </c>
      <c r="BF654" s="101">
        <f t="shared" si="123"/>
        <v>1</v>
      </c>
      <c r="BG654" s="101">
        <f t="shared" si="124"/>
        <v>3</v>
      </c>
      <c r="BH654" s="98">
        <f>IF(COUNTIFS($Z$34,"&lt;&gt;"&amp;"",$Z$34,"&lt;&gt;practic?*",$Z$34,"&lt;&gt;*Elaborare proiect de diplom?*",$Z$34,"&lt;&gt;*op?ional*",$Z$34,"&lt;&gt;*Disciplin? facultativ?*", $Z$34,"&lt;&gt;*Examen de diplom?*"),$AE$36,"")</f>
        <v>28</v>
      </c>
      <c r="BI654" s="98">
        <f>IF(COUNTIFS($Z$34,"&lt;&gt;"&amp;"",$Z$34,"&lt;&gt;practic?*",$Z$34,"&lt;&gt;*Elaborare proiect de diplom?*",$Z$34,"&lt;&gt;*op?ional*",$Z$34,"&lt;&gt;*Disciplin? facultativ?*", $Z$34,"&lt;&gt;*Examen de diplom?*"),($AF$36+$AG$36+$AH$36),"")</f>
        <v>14</v>
      </c>
      <c r="BJ654" s="101">
        <f t="shared" si="125"/>
        <v>42</v>
      </c>
      <c r="BK654" s="98">
        <f t="shared" si="126"/>
        <v>0</v>
      </c>
      <c r="BL654" s="98">
        <f t="shared" si="127"/>
        <v>0</v>
      </c>
      <c r="BM654" s="101">
        <f t="shared" si="128"/>
        <v>0</v>
      </c>
      <c r="BN654" s="98">
        <f>IF(AZ654&lt;&gt;"",AI$36,"")</f>
        <v>0</v>
      </c>
      <c r="BO654" s="102" t="str">
        <f>IF(COUNTIF($AZ654,"=*Elaborare proiect de diplom?*"),$AH$36,"0")</f>
        <v>0</v>
      </c>
      <c r="BP654" s="101">
        <f t="shared" si="129"/>
        <v>0</v>
      </c>
      <c r="BQ654" s="98">
        <f t="shared" si="130"/>
        <v>0.6</v>
      </c>
      <c r="BR654" s="98">
        <f>IF(COUNTIFS($Z$34,"&lt;&gt;"&amp;"",$Z$34,"&lt;&gt;practic?*",$Z$34,"&lt;&gt;*op?ional*",$Z$34,"&lt;&gt;*Disciplin? facultativ?*", $Z$34,"&lt;&gt;*Examen de diplom?*"),IF($AK$36&lt;&gt;"",$AK$36,""),"")</f>
        <v>8</v>
      </c>
      <c r="BS654" s="98">
        <f>IF($AZ654="","",$AC$36)</f>
        <v>2</v>
      </c>
      <c r="BT654" s="137" t="str">
        <f>IF(COUNTIFS($Z$34,"&lt;&gt;"&amp;"",$Z$34,"&lt;&gt;practic?*",$Z$34,"&lt;&gt;*op?ional*",$Z$34,"&lt;&gt;*Disciplin? facultativ?*",$Z$34,"&lt;&gt;*Examen de diplom?*"),$AJ$36,"")</f>
        <v>DS</v>
      </c>
      <c r="BU654" s="101">
        <f t="shared" si="133"/>
        <v>3.6</v>
      </c>
      <c r="BV654" s="102">
        <f t="shared" si="131"/>
        <v>50</v>
      </c>
      <c r="BW654" s="98" t="str">
        <f t="shared" si="55"/>
        <v>2025</v>
      </c>
      <c r="BX654" s="99"/>
      <c r="BY654" s="4"/>
      <c r="BZ654" s="4"/>
      <c r="CA654" s="4"/>
      <c r="CB654" s="4"/>
      <c r="CC654" s="4"/>
      <c r="CD654" s="4"/>
      <c r="CE654" s="4"/>
      <c r="CF654" s="4"/>
      <c r="CG654" s="5"/>
      <c r="CH654" s="5"/>
      <c r="CI654" s="5"/>
      <c r="CJ654" s="4"/>
      <c r="CK654" s="4"/>
      <c r="CL654" s="4"/>
      <c r="CM654" s="4"/>
      <c r="CN654" s="4"/>
      <c r="CO654" s="4"/>
      <c r="CP654" s="4"/>
      <c r="CQ654" s="4"/>
      <c r="CR654" s="4"/>
      <c r="CS654" s="5"/>
      <c r="CT654" s="5"/>
    </row>
    <row r="655" spans="4:98" ht="21" customHeight="1" x14ac:dyDescent="0.2">
      <c r="D655" s="302">
        <f t="shared" si="119"/>
        <v>1</v>
      </c>
      <c r="F655" s="102">
        <f>AC$39</f>
        <v>2</v>
      </c>
      <c r="H655" s="102">
        <f>AE$39</f>
        <v>28</v>
      </c>
      <c r="I655" s="98">
        <f>$AF$39+$AG$39+$AH$39</f>
        <v>0</v>
      </c>
      <c r="J655" s="101">
        <f t="shared" si="120"/>
        <v>28</v>
      </c>
      <c r="K655" s="4">
        <f>$AI$39</f>
        <v>0</v>
      </c>
      <c r="L655" s="102">
        <f>$AK$39</f>
        <v>22</v>
      </c>
      <c r="N655" s="98">
        <f t="shared" si="115"/>
        <v>50</v>
      </c>
      <c r="O655" s="302" t="b">
        <f t="shared" si="121"/>
        <v>1</v>
      </c>
      <c r="P655" s="308">
        <f t="shared" si="116"/>
        <v>25</v>
      </c>
      <c r="AX655" s="99" t="str">
        <f>$Z$39</f>
        <v>L061.24.03.F7</v>
      </c>
      <c r="AY655" s="102">
        <v>7</v>
      </c>
      <c r="AZ655" s="98" t="str">
        <f>IF(COUNTIFS($Z$37,"&lt;&gt;"&amp;"",$Z$37,"&lt;&gt;practic?*",$Z$37,"&lt;&gt;*op?ional*",$Z$37,"&lt;&gt;*Disciplin? facultativ?*",$Z$37,"&lt;&gt;*Examen de diplom?*"),$Z$37,"")</f>
        <v>Istoria arhitecturii pana in evul mediu</v>
      </c>
      <c r="BA655" s="98">
        <f t="shared" si="117"/>
        <v>2</v>
      </c>
      <c r="BB655" s="102" t="str">
        <f t="shared" si="118"/>
        <v>3</v>
      </c>
      <c r="BC655" s="98" t="str">
        <f>IF($AZ655="","",$AD$39)</f>
        <v>E</v>
      </c>
      <c r="BD655" s="102" t="str">
        <f t="shared" si="132"/>
        <v>DI</v>
      </c>
      <c r="BE655" s="101">
        <f t="shared" si="122"/>
        <v>2</v>
      </c>
      <c r="BF655" s="101">
        <f t="shared" si="123"/>
        <v>0</v>
      </c>
      <c r="BG655" s="101">
        <f t="shared" si="124"/>
        <v>2</v>
      </c>
      <c r="BH655" s="98">
        <f>IF(COUNTIFS($Z$37,"&lt;&gt;"&amp;"",$Z$37,"&lt;&gt;practic?*",$Z$37,"&lt;&gt;*Elaborare proiect de diplom?*",$Z$37,"&lt;&gt;*op?ional*",$Z$37,"&lt;&gt;*Disciplin? facultativ?*", $Z$37,"&lt;&gt;*Examen de diplom?*"),$AE$39,"")</f>
        <v>28</v>
      </c>
      <c r="BI655" s="98">
        <f>IF(COUNTIFS($Z$37,"&lt;&gt;"&amp;"",$Z$37,"&lt;&gt;practic?*",$Z$37,"&lt;&gt;*Elaborare proiect de diplom?*",$Z$37,"&lt;&gt;*op?ional*",$Z$37,"&lt;&gt;*Disciplin? facultativ?*", $Z$37,"&lt;&gt;*Examen de diplom?*"),($AF$39+$AG$39+$AH$39),"")</f>
        <v>0</v>
      </c>
      <c r="BJ655" s="101">
        <f t="shared" si="125"/>
        <v>28</v>
      </c>
      <c r="BK655" s="98">
        <f t="shared" si="126"/>
        <v>0</v>
      </c>
      <c r="BL655" s="98">
        <f t="shared" si="127"/>
        <v>0</v>
      </c>
      <c r="BM655" s="101">
        <f t="shared" si="128"/>
        <v>0</v>
      </c>
      <c r="BN655" s="98">
        <f>IF(AZ655&lt;&gt;"",AI$39,"")</f>
        <v>0</v>
      </c>
      <c r="BO655" s="102" t="str">
        <f>IF(COUNTIF($AZ655,"=*Elaborare proiect de diplom?*"),$AH$39,"0")</f>
        <v>0</v>
      </c>
      <c r="BP655" s="101">
        <f t="shared" si="129"/>
        <v>0</v>
      </c>
      <c r="BQ655" s="98">
        <f t="shared" si="130"/>
        <v>1.6</v>
      </c>
      <c r="BR655" s="98">
        <f>IF(COUNTIFS($Z$37,"&lt;&gt;"&amp;"",$Z$37,"&lt;&gt;practic?*",$Z$37,"&lt;&gt;*op?ional*",$Z$37,"&lt;&gt;*Disciplin? facultativ?*", $Z$37,"&lt;&gt;*Examen de diplom?*"),IF($AK$39&lt;&gt;"",$AK$39,""),"")</f>
        <v>22</v>
      </c>
      <c r="BS655" s="102">
        <f>IF($AZ655="","",$AC$39)</f>
        <v>2</v>
      </c>
      <c r="BT655" s="137" t="str">
        <f>IF(COUNTIFS($Z$37,"&lt;&gt;"&amp;"",$Z$37,"&lt;&gt;practic?*",$Z$37,"&lt;&gt;*op?ional*",$Z$37,"&lt;&gt;*Disciplin? facultativ?*",$Z$37,"&lt;&gt;*Examen de diplom?*"),$AJ$39,"")</f>
        <v>DF</v>
      </c>
      <c r="BU655" s="101">
        <f t="shared" si="133"/>
        <v>3.6</v>
      </c>
      <c r="BV655" s="102">
        <f t="shared" si="131"/>
        <v>50</v>
      </c>
      <c r="BW655" s="98" t="str">
        <f t="shared" si="55"/>
        <v>2025</v>
      </c>
      <c r="BX655" s="99"/>
      <c r="BY655" s="4"/>
      <c r="BZ655" s="4"/>
      <c r="CA655" s="4"/>
      <c r="CB655" s="4"/>
      <c r="CC655" s="4"/>
      <c r="CD655" s="4"/>
      <c r="CE655" s="4"/>
      <c r="CF655" s="4"/>
      <c r="CG655" s="5"/>
      <c r="CH655" s="5"/>
      <c r="CI655" s="5"/>
      <c r="CJ655" s="4"/>
      <c r="CK655" s="4"/>
      <c r="CL655" s="4"/>
      <c r="CM655" s="4"/>
      <c r="CN655" s="4"/>
      <c r="CO655" s="4"/>
      <c r="CP655" s="4"/>
      <c r="CQ655" s="4"/>
      <c r="CR655" s="4"/>
      <c r="CS655" s="5"/>
      <c r="CT655" s="5"/>
    </row>
    <row r="656" spans="4:98" ht="21" customHeight="1" x14ac:dyDescent="0.2">
      <c r="D656" s="302">
        <f t="shared" si="119"/>
        <v>1</v>
      </c>
      <c r="F656" s="98">
        <f>AC$42</f>
        <v>4</v>
      </c>
      <c r="H656" s="98">
        <f>AE$42</f>
        <v>28</v>
      </c>
      <c r="I656" s="98">
        <f>$AF$42+$AG$42+$AH$42</f>
        <v>14</v>
      </c>
      <c r="J656" s="101">
        <f t="shared" si="120"/>
        <v>42</v>
      </c>
      <c r="K656" s="4">
        <f>$AI$42</f>
        <v>0</v>
      </c>
      <c r="L656" s="98">
        <f>$AK$42</f>
        <v>58</v>
      </c>
      <c r="N656" s="98">
        <f t="shared" si="115"/>
        <v>100</v>
      </c>
      <c r="O656" s="302" t="b">
        <f t="shared" si="121"/>
        <v>1</v>
      </c>
      <c r="P656" s="308">
        <f t="shared" si="116"/>
        <v>25</v>
      </c>
      <c r="AX656" s="99" t="str">
        <f>$Z$42</f>
        <v>L061.24.03.F8</v>
      </c>
      <c r="AY656" s="98">
        <v>8</v>
      </c>
      <c r="AZ656" s="98" t="str">
        <f>IF(COUNTIFS($Z$40,"&lt;&gt;"&amp;"",$Z$40,"&lt;&gt;practic?*",$Z$40,"&lt;&gt;*op?ional*",$Z$40,"&lt;&gt;*Disciplin? facultativ?*", $Z$40,"&lt;&gt;*Examen de diplom?*"),$Z$40,"")</f>
        <v>Istoria urbanismului</v>
      </c>
      <c r="BA656" s="98">
        <f t="shared" si="117"/>
        <v>2</v>
      </c>
      <c r="BB656" s="98" t="str">
        <f t="shared" si="118"/>
        <v>3</v>
      </c>
      <c r="BC656" s="98" t="str">
        <f>IF($AZ656="","",$AD$42)</f>
        <v>E</v>
      </c>
      <c r="BD656" s="98" t="str">
        <f t="shared" si="132"/>
        <v>DI</v>
      </c>
      <c r="BE656" s="101">
        <f t="shared" si="122"/>
        <v>2</v>
      </c>
      <c r="BF656" s="101">
        <f t="shared" si="123"/>
        <v>1</v>
      </c>
      <c r="BG656" s="101">
        <f t="shared" si="124"/>
        <v>3</v>
      </c>
      <c r="BH656" s="98">
        <f>IF(COUNTIFS($Z$40,"&lt;&gt;"&amp;"",$Z$40,"&lt;&gt;practic?*",$Z$40,"&lt;&gt;*Elaborare proiect de diplom?*",$Z$40,"&lt;&gt;*op?ional*",$Z$40,"&lt;&gt;*Disciplin? facultativ?*", $Z$40,"&lt;&gt;*Examen de diplom?*"),$AE$42,"")</f>
        <v>28</v>
      </c>
      <c r="BI656" s="98">
        <f>IF(COUNTIFS($Z$40,"&lt;&gt;"&amp;"",$Z$40,"&lt;&gt;practic?*",$Z$40,"&lt;&gt;*Elaborare proiect de diplom?*",$Z$40,"&lt;&gt;*op?ional*",$Z$40,"&lt;&gt;*Disciplin? facultativ?*", $Z$40,"&lt;&gt;*Examen de diplom?*"),($AF$42+$AG$42+$AH$42),"")</f>
        <v>14</v>
      </c>
      <c r="BJ656" s="101">
        <f t="shared" si="125"/>
        <v>42</v>
      </c>
      <c r="BK656" s="98">
        <f t="shared" si="126"/>
        <v>0</v>
      </c>
      <c r="BL656" s="98">
        <f t="shared" si="127"/>
        <v>0</v>
      </c>
      <c r="BM656" s="101">
        <f t="shared" si="128"/>
        <v>0</v>
      </c>
      <c r="BN656" s="98">
        <f>IF(AZ656&lt;&gt;"",AI$42,"")</f>
        <v>0</v>
      </c>
      <c r="BO656" s="102" t="str">
        <f>IF(COUNTIF($AZ656,"=*Elaborare proiect de diplom?*"),$AH$42,"0")</f>
        <v>0</v>
      </c>
      <c r="BP656" s="101">
        <f t="shared" si="129"/>
        <v>0</v>
      </c>
      <c r="BQ656" s="98">
        <f t="shared" si="130"/>
        <v>4.0999999999999996</v>
      </c>
      <c r="BR656" s="98">
        <f>IF(COUNTIFS($Z$40,"&lt;&gt;"&amp;"",$Z$40,"&lt;&gt;practic?*",$Z$40,"&lt;&gt;*op?ional*",$Z$40,"&lt;&gt;*Disciplin? facultativ?*", $Z$40,"&lt;&gt;*Examen de diplom?*"),IF($AK$42&lt;&gt;"",$AK$42,""),"")</f>
        <v>58</v>
      </c>
      <c r="BS656" s="98">
        <f>IF($AZ656="","",$AC$42)</f>
        <v>4</v>
      </c>
      <c r="BT656" s="137" t="str">
        <f>IF(COUNTIFS($Z$40,"&lt;&gt;"&amp;"",$Z$40,"&lt;&gt;practic?*",$Z$40,"&lt;&gt;*op?ional*",$Z$40,"&lt;&gt;*Disciplin? facultativ?*",$Z$40,"&lt;&gt;*Examen de diplom?*"),$AJ$42,"")</f>
        <v>DF</v>
      </c>
      <c r="BU656" s="101">
        <f t="shared" si="133"/>
        <v>7.1</v>
      </c>
      <c r="BV656" s="102">
        <f t="shared" si="131"/>
        <v>100</v>
      </c>
      <c r="BW656" s="98" t="str">
        <f t="shared" si="55"/>
        <v>2025</v>
      </c>
      <c r="BX656" s="99"/>
      <c r="BY656" s="4"/>
      <c r="BZ656" s="4"/>
      <c r="CA656" s="4"/>
      <c r="CB656" s="4"/>
      <c r="CC656" s="4"/>
      <c r="CD656" s="4"/>
      <c r="CE656" s="4"/>
      <c r="CF656" s="4"/>
      <c r="CG656" s="5"/>
      <c r="CH656" s="5"/>
      <c r="CI656" s="5"/>
      <c r="CJ656" s="4"/>
      <c r="CK656" s="4"/>
      <c r="CL656" s="4"/>
      <c r="CM656" s="4"/>
      <c r="CN656" s="4"/>
      <c r="CO656" s="4"/>
      <c r="CP656" s="4"/>
      <c r="CQ656" s="4"/>
      <c r="CR656" s="4"/>
      <c r="CS656" s="5"/>
      <c r="CT656" s="5"/>
    </row>
    <row r="657" spans="4:98" ht="21" customHeight="1" x14ac:dyDescent="0.2">
      <c r="D657" s="302">
        <f t="shared" si="119"/>
        <v>1</v>
      </c>
      <c r="F657" s="98">
        <f>AC$45</f>
        <v>2</v>
      </c>
      <c r="H657" s="98">
        <f>AE$45</f>
        <v>0</v>
      </c>
      <c r="I657" s="98">
        <f>$AF$45+$AG$45+$AH$45</f>
        <v>14</v>
      </c>
      <c r="J657" s="101">
        <f t="shared" si="120"/>
        <v>14</v>
      </c>
      <c r="K657" s="4">
        <f>$AI$45</f>
        <v>0</v>
      </c>
      <c r="L657" s="98">
        <f>$AK$45</f>
        <v>36</v>
      </c>
      <c r="N657" s="98">
        <f t="shared" si="115"/>
        <v>50</v>
      </c>
      <c r="O657" s="302" t="b">
        <f t="shared" si="121"/>
        <v>1</v>
      </c>
      <c r="P657" s="308">
        <f t="shared" si="116"/>
        <v>25</v>
      </c>
      <c r="AX657" s="99" t="str">
        <f>$Z$45</f>
        <v>L061.24.03.C9</v>
      </c>
      <c r="AY657" s="98">
        <v>9</v>
      </c>
      <c r="AZ657" s="98" t="str">
        <f>IF(COUNTIFS($Z$43,"&lt;&gt;"&amp;"",$Z$43,"&lt;&gt;practic?*",$Z$43,"&lt;&gt;*op?ional*",$Z$43,"&lt;&gt;*Disciplin? facultativ?*",$Z$43,"&lt;&gt;*Examen de diplom?*"),$Z$43,"")</f>
        <v>Educaţie fizică 3</v>
      </c>
      <c r="BA657" s="98">
        <f t="shared" si="117"/>
        <v>2</v>
      </c>
      <c r="BB657" s="98" t="str">
        <f t="shared" si="118"/>
        <v>3</v>
      </c>
      <c r="BC657" s="98" t="str">
        <f>IF($AZ657="","",$AD$45)</f>
        <v>D</v>
      </c>
      <c r="BD657" s="102" t="str">
        <f t="shared" si="132"/>
        <v>DI</v>
      </c>
      <c r="BE657" s="101">
        <f t="shared" si="122"/>
        <v>0</v>
      </c>
      <c r="BF657" s="101">
        <f t="shared" si="123"/>
        <v>1</v>
      </c>
      <c r="BG657" s="101">
        <f t="shared" si="124"/>
        <v>1</v>
      </c>
      <c r="BH657" s="98">
        <f>IF(COUNTIFS($Z$43,"&lt;&gt;"&amp;"",$Z$43,"&lt;&gt;practic?*",$Z$43,"&lt;&gt;*Elaborare proiect de diplom?*",$Z$43,"&lt;&gt;*op?ional*",$Z$43,"&lt;&gt;*Disciplin? facultativ?*", $Z$43,"&lt;&gt;*Examen de diplom?*"),$AE$45,"")</f>
        <v>0</v>
      </c>
      <c r="BI657" s="98">
        <f>IF(COUNTIFS($Z$43,"&lt;&gt;"&amp;"",$Z$43,"&lt;&gt;practic?*",$Z$43,"&lt;&gt;*Elaborare proiect de diplom?*",$Z$43,"&lt;&gt;*op?ional*",$Z$43,"&lt;&gt;*Disciplin? facultativ?*", $Z$43,"&lt;&gt;*Examen de diplom?*"),($AF$45+$AG$45+$AH$45),"")</f>
        <v>14</v>
      </c>
      <c r="BJ657" s="101">
        <f t="shared" si="125"/>
        <v>14</v>
      </c>
      <c r="BK657" s="98">
        <f t="shared" si="126"/>
        <v>0</v>
      </c>
      <c r="BL657" s="98">
        <f t="shared" si="127"/>
        <v>0</v>
      </c>
      <c r="BM657" s="101">
        <f t="shared" si="128"/>
        <v>0</v>
      </c>
      <c r="BN657" s="98">
        <f>IF(AZ657&lt;&gt;"",AI$45,"")</f>
        <v>0</v>
      </c>
      <c r="BO657" s="102" t="str">
        <f>IF(COUNTIF($AZ657,"=*Elaborare proiect de diplom?*"),$AH$45,"0")</f>
        <v>0</v>
      </c>
      <c r="BP657" s="101">
        <f t="shared" si="129"/>
        <v>0</v>
      </c>
      <c r="BQ657" s="98">
        <f t="shared" si="130"/>
        <v>2.6</v>
      </c>
      <c r="BR657" s="98">
        <f>IF(COUNTIFS($Z$43,"&lt;&gt;"&amp;"",$Z$43,"&lt;&gt;practic?*",$Z$43,"&lt;&gt;*op?ional*",$Z$43,"&lt;&gt;*Disciplin? facultativ?*", $Z$43,"&lt;&gt;*Examen de diplom?*"),IF($AK$45&lt;&gt;"",$AK$45,""),"")</f>
        <v>36</v>
      </c>
      <c r="BS657" s="98">
        <f>IF($AZ657="","",$AC$45)</f>
        <v>2</v>
      </c>
      <c r="BT657" s="137" t="str">
        <f>IF(COUNTIFS($Z$43,"&lt;&gt;"&amp;"",$Z$43,"&lt;&gt;practic?*",$Z$43,"&lt;&gt;*op?ional*",$Z$43,"&lt;&gt;*Disciplin? facultativ?*",$Z$43,"&lt;&gt;*Examen de diplom?*"),$AJ$45,"")</f>
        <v>DC</v>
      </c>
      <c r="BU657" s="101">
        <f t="shared" si="133"/>
        <v>3.6</v>
      </c>
      <c r="BV657" s="102">
        <f t="shared" si="131"/>
        <v>50</v>
      </c>
      <c r="BW657" s="98" t="str">
        <f t="shared" si="55"/>
        <v>2025</v>
      </c>
      <c r="BX657" s="99"/>
      <c r="BY657" s="4"/>
      <c r="BZ657" s="4"/>
      <c r="CA657" s="4"/>
      <c r="CB657" s="4"/>
      <c r="CC657" s="4"/>
      <c r="CD657" s="4"/>
      <c r="CE657" s="4"/>
      <c r="CF657" s="4"/>
      <c r="CG657" s="5"/>
      <c r="CH657" s="5"/>
      <c r="CI657" s="5"/>
      <c r="CJ657" s="4"/>
      <c r="CK657" s="4"/>
      <c r="CL657" s="4"/>
      <c r="CM657" s="4"/>
      <c r="CN657" s="4"/>
      <c r="CO657" s="4"/>
      <c r="CP657" s="4"/>
      <c r="CQ657" s="4"/>
      <c r="CR657" s="4"/>
      <c r="CS657" s="5"/>
      <c r="CT657" s="5"/>
    </row>
    <row r="658" spans="4:98" ht="21" customHeight="1" x14ac:dyDescent="0.2">
      <c r="D658" s="302">
        <f t="shared" si="119"/>
        <v>0</v>
      </c>
      <c r="F658" s="102">
        <f>AC$48</f>
        <v>0</v>
      </c>
      <c r="H658" s="102">
        <f>AE$48</f>
        <v>0</v>
      </c>
      <c r="I658" s="98">
        <f>$AF$48+$AG$48+$AH$48</f>
        <v>0</v>
      </c>
      <c r="J658" s="101">
        <f t="shared" si="120"/>
        <v>0</v>
      </c>
      <c r="K658" s="4">
        <f>$AI$48</f>
        <v>0</v>
      </c>
      <c r="L658" s="102">
        <f>$AK$48</f>
        <v>0</v>
      </c>
      <c r="N658" s="98">
        <f t="shared" si="115"/>
        <v>0</v>
      </c>
      <c r="O658" s="302" t="b">
        <f t="shared" si="121"/>
        <v>1</v>
      </c>
      <c r="P658" s="308" t="e">
        <f t="shared" si="116"/>
        <v>#DIV/0!</v>
      </c>
      <c r="AX658" s="99" t="str">
        <f>$Z$48</f>
        <v/>
      </c>
      <c r="AY658" s="98">
        <v>10</v>
      </c>
      <c r="AZ658" s="98" t="str">
        <f>IF(COUNTIFS($Z$46,"&lt;&gt;"&amp;"",$Z$46,"&lt;&gt;practic?*",$Z$46,"&lt;&gt;*op?ional*",$Z$46,"&lt;&gt;*Disciplin? facultativ?*", $Z$46,"&lt;&gt;*Examen de diplom?*"),$Z$46,"")</f>
        <v/>
      </c>
      <c r="BA658" s="98" t="str">
        <f t="shared" si="117"/>
        <v/>
      </c>
      <c r="BB658" s="98" t="str">
        <f t="shared" si="118"/>
        <v/>
      </c>
      <c r="BC658" s="98" t="str">
        <f>IF($AZ658="","",$AD$48)</f>
        <v/>
      </c>
      <c r="BD658" s="98" t="str">
        <f t="shared" si="132"/>
        <v/>
      </c>
      <c r="BE658" s="101" t="str">
        <f t="shared" si="122"/>
        <v/>
      </c>
      <c r="BF658" s="101" t="str">
        <f t="shared" si="123"/>
        <v/>
      </c>
      <c r="BG658" s="101" t="str">
        <f t="shared" si="124"/>
        <v/>
      </c>
      <c r="BH658" s="98" t="str">
        <f>IF(COUNTIFS($Z$46,"&lt;&gt;"&amp;"",$Z$46,"&lt;&gt;practic?*",$Z$46,"&lt;&gt;*Elaborare proiect de diplom?*",$Z$46,"&lt;&gt;*op?ional*",$Z$46,"&lt;&gt;*Disciplin? facultativ?*", $Z$46,"&lt;&gt;*Examen de diplom?*"),$AE$48,"")</f>
        <v/>
      </c>
      <c r="BI658" s="98" t="str">
        <f>IF(COUNTIFS($Z$46,"&lt;&gt;"&amp;"",$Z$46,"&lt;&gt;practic?*",$Z$46,"&lt;&gt;*Elaborare proiect de diplom?*",$Z$46,"&lt;&gt;*op?ional*",$Z$46,"&lt;&gt;*Disciplin? facultativ?*", $Z$46,"&lt;&gt;*Examen de diplom?*"),($AF$48+$AG$48+$AH$48),"")</f>
        <v/>
      </c>
      <c r="BJ658" s="101" t="str">
        <f t="shared" si="125"/>
        <v/>
      </c>
      <c r="BK658" s="98" t="str">
        <f t="shared" si="126"/>
        <v/>
      </c>
      <c r="BL658" s="98" t="str">
        <f t="shared" si="127"/>
        <v/>
      </c>
      <c r="BM658" s="101" t="str">
        <f t="shared" si="128"/>
        <v/>
      </c>
      <c r="BN658" s="98" t="str">
        <f>IF(AZ658&lt;&gt;"",AI$48,"")</f>
        <v/>
      </c>
      <c r="BO658" s="102" t="str">
        <f>IF(COUNTIF($AZ658,"=*Elaborare proiect de diplom?*"),$AH$48,"0")</f>
        <v>0</v>
      </c>
      <c r="BP658" s="101" t="str">
        <f t="shared" si="129"/>
        <v/>
      </c>
      <c r="BQ658" s="98" t="str">
        <f t="shared" si="130"/>
        <v/>
      </c>
      <c r="BR658" s="98" t="str">
        <f>IF(COUNTIFS($Z$46,"&lt;&gt;"&amp;"",$Z$46,"&lt;&gt;practic?*",$Z$46,"&lt;&gt;*op?ional*",$Z$46,"&lt;&gt;*Disciplin? facultativ?*", $Z$46,"&lt;&gt;*Examen de diplom?*"),IF($AK$48&lt;&gt;"",$AK$48,""),"")</f>
        <v/>
      </c>
      <c r="BS658" s="102" t="str">
        <f>IF($AZ658="","",$AC$48)</f>
        <v/>
      </c>
      <c r="BT658" s="137" t="str">
        <f>IF(COUNTIFS($Z$46,"&lt;&gt;"&amp;"",$Z$46,"&lt;&gt;practic?*",$Z$46,"&lt;&gt;*op?ional*",$Z$46,"&lt;&gt;*Disciplin? facultativ?*",$Z$46,"&lt;&gt;*Examen de diplom?*"),$AJ$48,"")</f>
        <v/>
      </c>
      <c r="BU658" s="101" t="str">
        <f t="shared" si="133"/>
        <v/>
      </c>
      <c r="BV658" s="102" t="str">
        <f t="shared" si="131"/>
        <v/>
      </c>
      <c r="BW658" s="98" t="str">
        <f t="shared" si="55"/>
        <v/>
      </c>
      <c r="BX658" s="99"/>
      <c r="BY658" s="4"/>
      <c r="BZ658" s="4"/>
      <c r="CA658" s="4"/>
      <c r="CB658" s="4"/>
      <c r="CC658" s="4"/>
      <c r="CD658" s="4"/>
      <c r="CE658" s="4"/>
      <c r="CF658" s="4"/>
      <c r="CG658" s="5"/>
      <c r="CH658" s="5"/>
      <c r="CI658" s="5"/>
      <c r="CJ658" s="4"/>
      <c r="CK658" s="4"/>
      <c r="CL658" s="4"/>
      <c r="CM658" s="4"/>
      <c r="CN658" s="4"/>
      <c r="CO658" s="4"/>
      <c r="CP658" s="4"/>
      <c r="CQ658" s="4"/>
      <c r="CR658" s="4"/>
      <c r="CS658" s="5"/>
      <c r="CT658" s="5"/>
    </row>
    <row r="659" spans="4:98" ht="21" customHeight="1" x14ac:dyDescent="0.2">
      <c r="D659" s="302">
        <f t="shared" si="119"/>
        <v>0</v>
      </c>
      <c r="F659" s="102">
        <f>AC$51</f>
        <v>0</v>
      </c>
      <c r="H659" s="102">
        <f>AE$51</f>
        <v>0</v>
      </c>
      <c r="I659" s="98">
        <f>$AF$51+$AG$51+$AH$51</f>
        <v>0</v>
      </c>
      <c r="J659" s="101">
        <f t="shared" ref="J659" si="134">H659+I659</f>
        <v>0</v>
      </c>
      <c r="K659" s="4">
        <f>$AI$51</f>
        <v>0</v>
      </c>
      <c r="L659" s="102">
        <f>$AK$51</f>
        <v>0</v>
      </c>
      <c r="N659" s="98">
        <f t="shared" si="115"/>
        <v>0</v>
      </c>
      <c r="O659" s="302" t="b">
        <f t="shared" si="121"/>
        <v>1</v>
      </c>
      <c r="P659" s="308" t="e">
        <f t="shared" si="116"/>
        <v>#DIV/0!</v>
      </c>
      <c r="AX659" s="99" t="str">
        <f>$Z$51</f>
        <v/>
      </c>
      <c r="AY659" s="98">
        <v>11</v>
      </c>
      <c r="AZ659" s="98" t="str">
        <f>IF(COUNTIFS($Z$49,"&lt;&gt;"&amp;"",$Z$49,"&lt;&gt;practic?*",$Z$49,"&lt;&gt;*op?ional*",$Z$49,"&lt;&gt;*Disciplin? facultativ?*", $Z$49,"&lt;&gt;*Examen de diplom?*"),$Z$49,"")</f>
        <v/>
      </c>
      <c r="BA659" s="98" t="str">
        <f t="shared" si="117"/>
        <v/>
      </c>
      <c r="BB659" s="98" t="str">
        <f t="shared" si="118"/>
        <v/>
      </c>
      <c r="BC659" s="98" t="str">
        <f>IF($AZ659="","",$AD$51)</f>
        <v/>
      </c>
      <c r="BD659" s="98" t="str">
        <f t="shared" si="132"/>
        <v/>
      </c>
      <c r="BE659" s="101" t="str">
        <f t="shared" ref="BE659" si="135">IF($AZ659&lt;&gt;"",ROUND(BH659/14,1),"")</f>
        <v/>
      </c>
      <c r="BF659" s="101" t="str">
        <f t="shared" ref="BF659" si="136">IF($AZ659&lt;&gt;"",ROUND(BI659/14,1),"")</f>
        <v/>
      </c>
      <c r="BG659" s="101" t="str">
        <f t="shared" ref="BG659" si="137">IF($AZ659&lt;&gt;"",BE659+BF659,"")</f>
        <v/>
      </c>
      <c r="BH659" s="98" t="str">
        <f>IF(COUNTIFS($Z$49,"&lt;&gt;"&amp;"",$Z$49,"&lt;&gt;practic?*",$Z$49,"&lt;&gt;*Elaborare proiect de diplom?*",$Z$49,"&lt;&gt;*op?ional*",$Z$49,"&lt;&gt;*Disciplin? facultativ?*", $Z$49,"&lt;&gt;*Examen de diplom?*"),$AE$51,"")</f>
        <v/>
      </c>
      <c r="BI659" s="98" t="str">
        <f>IF(COUNTIFS($Z$49,"&lt;&gt;"&amp;"",$Z$49,"&lt;&gt;practic?*",$Z$49,"&lt;&gt;*Elaborare proiect de diplom?*",$Z$49,"&lt;&gt;*op?ional*",$Z$49,"&lt;&gt;*Disciplin? facultativ?*", $Z$49,"&lt;&gt;*Examen de diplom?*"),($AF$51+$AG$51+$AH$51),"")</f>
        <v/>
      </c>
      <c r="BJ659" s="101" t="str">
        <f t="shared" ref="BJ659" si="138">IF($AZ659&lt;&gt;"",BH659+BI659,"")</f>
        <v/>
      </c>
      <c r="BK659" s="98" t="str">
        <f t="shared" ref="BK659" si="139">IF($AZ659&lt;&gt;"",ROUND(BN659/14,1),"")</f>
        <v/>
      </c>
      <c r="BL659" s="98" t="str">
        <f t="shared" ref="BL659" si="140">IF($AZ659&lt;&gt;"",ROUND(BO659/14,1),"")</f>
        <v/>
      </c>
      <c r="BM659" s="101" t="str">
        <f t="shared" si="128"/>
        <v/>
      </c>
      <c r="BN659" s="98" t="str">
        <f>IF(AZ659&lt;&gt;"",AI$51,"")</f>
        <v/>
      </c>
      <c r="BO659" s="102" t="str">
        <f>IF(COUNTIF($AZ659,"=*Elaborare proiect de diplom?*"),$AH$51,"0")</f>
        <v>0</v>
      </c>
      <c r="BP659" s="101" t="str">
        <f t="shared" si="129"/>
        <v/>
      </c>
      <c r="BQ659" s="98" t="str">
        <f t="shared" ref="BQ659" si="141">IF($AZ659&lt;&gt;"",ROUND(BR659/14,1),"")</f>
        <v/>
      </c>
      <c r="BR659" s="98" t="str">
        <f>IF(COUNTIFS($Z$49,"&lt;&gt;"&amp;"",$Z$49,"&lt;&gt;practic?*",$Z$49,"&lt;&gt;*op?ional*",$Z$49,"&lt;&gt;*Disciplin? facultativ?*", $Z$49,"&lt;&gt;*Examen de diplom?*"),IF($AK$51&lt;&gt;"",$AK$51,""),"")</f>
        <v/>
      </c>
      <c r="BS659" s="102" t="str">
        <f>IF($AZ659="","",$AC$51)</f>
        <v/>
      </c>
      <c r="BT659" s="137" t="str">
        <f>IF(COUNTIFS($Z$49,"&lt;&gt;"&amp;"",$Z$49,"&lt;&gt;practic?*",$Z$49,"&lt;&gt;*op?ional*",$Z$49,"&lt;&gt;*Disciplin? facultativ?*",$Z$49,"&lt;&gt;*Examen de diplom?*"),$AJ$51,"")</f>
        <v/>
      </c>
      <c r="BU659" s="101" t="str">
        <f t="shared" si="133"/>
        <v/>
      </c>
      <c r="BV659" s="102" t="str">
        <f t="shared" si="131"/>
        <v/>
      </c>
      <c r="BW659" s="98" t="str">
        <f t="shared" si="55"/>
        <v/>
      </c>
      <c r="BX659" s="99"/>
      <c r="BY659" s="4"/>
      <c r="BZ659" s="4"/>
      <c r="CA659" s="4"/>
      <c r="CB659" s="4"/>
      <c r="CC659" s="4"/>
      <c r="CD659" s="4"/>
      <c r="CE659" s="4"/>
      <c r="CF659" s="4"/>
      <c r="CG659" s="5"/>
      <c r="CH659" s="5"/>
      <c r="CI659" s="5"/>
      <c r="CJ659" s="4"/>
      <c r="CK659" s="4"/>
      <c r="CL659" s="4"/>
      <c r="CM659" s="4"/>
      <c r="CN659" s="4"/>
      <c r="CO659" s="4"/>
      <c r="CP659" s="4"/>
      <c r="CQ659" s="4"/>
      <c r="CR659" s="4"/>
      <c r="CS659" s="5"/>
      <c r="CT659" s="5"/>
    </row>
    <row r="660" spans="4:98" ht="21" customHeight="1" x14ac:dyDescent="0.2">
      <c r="D660" s="302">
        <f t="shared" ref="D660" si="142">IF(AND((F660&gt;0), (N660&gt;0)),1,0)</f>
        <v>0</v>
      </c>
      <c r="F660" s="102">
        <f>AC$54</f>
        <v>0</v>
      </c>
      <c r="H660" s="102">
        <f>AE$54</f>
        <v>0</v>
      </c>
      <c r="I660" s="98">
        <f>$AF$54+$AG$54+$AH$54</f>
        <v>0</v>
      </c>
      <c r="J660" s="101">
        <f t="shared" ref="J660" si="143">H660+I660</f>
        <v>0</v>
      </c>
      <c r="K660" s="4">
        <f>$AI$54</f>
        <v>0</v>
      </c>
      <c r="L660" s="102">
        <f>$AK$54</f>
        <v>0</v>
      </c>
      <c r="N660" s="98">
        <f t="shared" si="115"/>
        <v>0</v>
      </c>
      <c r="O660" s="302" t="b">
        <f t="shared" ref="O660" si="144">IF(D660=0,TRUE, IF(N660/25=F660,TRUE,FALSE))</f>
        <v>1</v>
      </c>
      <c r="P660" s="308" t="e">
        <f t="shared" ref="P660" si="145">N660/F660</f>
        <v>#DIV/0!</v>
      </c>
      <c r="AX660" s="99" t="str">
        <f>$Z$54</f>
        <v/>
      </c>
      <c r="AY660" s="98">
        <v>12</v>
      </c>
      <c r="AZ660" s="98" t="str">
        <f>IF(COUNTIFS($Z$52,"&lt;&gt;"&amp;"",$Z$52,"&lt;&gt;practic?*",$Z$52,"&lt;&gt;*op?ional*",$Z$52,"&lt;&gt;*Disciplin? facultativ?*", $Z$52,"&lt;&gt;*Examen de diplom?*"),$Z$52,"")</f>
        <v/>
      </c>
      <c r="BA660" s="98" t="str">
        <f t="shared" si="117"/>
        <v/>
      </c>
      <c r="BB660" s="98" t="str">
        <f t="shared" si="118"/>
        <v/>
      </c>
      <c r="BC660" s="98" t="str">
        <f>IF($AZ660="","",$AD$54)</f>
        <v/>
      </c>
      <c r="BD660" s="98" t="str">
        <f t="shared" si="132"/>
        <v/>
      </c>
      <c r="BE660" s="101" t="str">
        <f t="shared" ref="BE660" si="146">IF($AZ660&lt;&gt;"",ROUND(BH660/14,1),"")</f>
        <v/>
      </c>
      <c r="BF660" s="101" t="str">
        <f t="shared" ref="BF660" si="147">IF($AZ660&lt;&gt;"",ROUND(BI660/14,1),"")</f>
        <v/>
      </c>
      <c r="BG660" s="101" t="str">
        <f t="shared" ref="BG660" si="148">IF($AZ660&lt;&gt;"",BE660+BF660,"")</f>
        <v/>
      </c>
      <c r="BH660" s="98" t="str">
        <f>IF(COUNTIFS($Z$52,"&lt;&gt;"&amp;"",$Z$52,"&lt;&gt;practic?*",$Z$52,"&lt;&gt;*Elaborare proiect de diplom?*",$Z$52,"&lt;&gt;*op?ional*",$Z$52,"&lt;&gt;*Disciplin? facultativ?*", $Z$52,"&lt;&gt;*Examen de diplom?*"),$AE$54,"")</f>
        <v/>
      </c>
      <c r="BI660" s="98" t="str">
        <f>IF(COUNTIFS($Z$52,"&lt;&gt;"&amp;"",$Z$52,"&lt;&gt;practic?*",$Z$52,"&lt;&gt;*Elaborare proiect de diplom?*",$Z$52,"&lt;&gt;*op?ional*",$Z$52,"&lt;&gt;*Disciplin? facultativ?*", $Z$52,"&lt;&gt;*Examen de diplom?*"),($AF$54+$AG$54+$AH$54),"")</f>
        <v/>
      </c>
      <c r="BJ660" s="101" t="str">
        <f t="shared" ref="BJ660" si="149">IF($AZ660&lt;&gt;"",BH660+BI660,"")</f>
        <v/>
      </c>
      <c r="BK660" s="98" t="str">
        <f t="shared" ref="BK660" si="150">IF($AZ660&lt;&gt;"",ROUND(BN660/14,1),"")</f>
        <v/>
      </c>
      <c r="BL660" s="98" t="str">
        <f t="shared" ref="BL660" si="151">IF($AZ660&lt;&gt;"",ROUND(BO660/14,1),"")</f>
        <v/>
      </c>
      <c r="BM660" s="101" t="str">
        <f t="shared" si="128"/>
        <v/>
      </c>
      <c r="BN660" s="98" t="str">
        <f>IF(AZ660&lt;&gt;"",AI$54,"")</f>
        <v/>
      </c>
      <c r="BO660" s="102" t="str">
        <f>IF(COUNTIF($AZ660,"=*Elaborare proiect de diplom?*"),$AH$54,"0")</f>
        <v>0</v>
      </c>
      <c r="BP660" s="101" t="str">
        <f t="shared" si="129"/>
        <v/>
      </c>
      <c r="BQ660" s="98" t="str">
        <f t="shared" ref="BQ660" si="152">IF($AZ660&lt;&gt;"",ROUND(BR660/14,1),"")</f>
        <v/>
      </c>
      <c r="BR660" s="98" t="str">
        <f>IF(COUNTIFS($Z$52,"&lt;&gt;"&amp;"",$Z$52,"&lt;&gt;practic?*",$Z$52,"&lt;&gt;*op?ional*",$Z$52,"&lt;&gt;*Disciplin? facultativ?*", $Z$52,"&lt;&gt;*Examen de diplom?*"),IF($AK$54&lt;&gt;"",$AK$54,""),"")</f>
        <v/>
      </c>
      <c r="BS660" s="102" t="str">
        <f>IF($AZ660="","",$AC$54)</f>
        <v/>
      </c>
      <c r="BT660" s="137" t="str">
        <f>IF(COUNTIFS($Z$52,"&lt;&gt;"&amp;"",$Z$52,"&lt;&gt;practic?*",$Z$52,"&lt;&gt;*op?ional*",$Z$52,"&lt;&gt;*Disciplin? facultativ?*",$Z$52,"&lt;&gt;*Examen de diplom?*"),$AJ$54,"")</f>
        <v/>
      </c>
      <c r="BU660" s="101" t="str">
        <f t="shared" si="133"/>
        <v/>
      </c>
      <c r="BV660" s="102" t="str">
        <f t="shared" si="131"/>
        <v/>
      </c>
      <c r="BW660" s="98" t="str">
        <f t="shared" si="55"/>
        <v/>
      </c>
      <c r="BX660" s="99"/>
      <c r="BY660" s="4"/>
      <c r="BZ660" s="4"/>
      <c r="CA660" s="4"/>
      <c r="CB660" s="4"/>
      <c r="CC660" s="4"/>
      <c r="CD660" s="4"/>
      <c r="CE660" s="4"/>
      <c r="CF660" s="4"/>
      <c r="CG660" s="5"/>
      <c r="CH660" s="5"/>
      <c r="CI660" s="5"/>
      <c r="CJ660" s="4"/>
      <c r="CK660" s="4"/>
      <c r="CL660" s="4"/>
      <c r="CM660" s="4"/>
      <c r="CN660" s="4"/>
      <c r="CO660" s="4"/>
      <c r="CP660" s="4"/>
      <c r="CQ660" s="4"/>
      <c r="CR660" s="4"/>
      <c r="CS660" s="5"/>
      <c r="CT660" s="5"/>
    </row>
    <row r="661" spans="4:98" ht="21" customHeight="1" x14ac:dyDescent="0.25">
      <c r="F661" s="282">
        <f>D649*F649+D650*F650+D651*F651+D652*F652+D653*F653+D654*F654+D655*F655+D656*F656+D657*F657+D658*F658+D659*F659+D660*F660</f>
        <v>30</v>
      </c>
      <c r="H661" s="259"/>
      <c r="I661" s="259"/>
      <c r="J661" s="259"/>
      <c r="L661" s="259"/>
      <c r="N661" s="282">
        <f>D649*N649+D650*N650+D651*N651+D652*N652+D653*N653+D654*N654+D655*N655+D656*N656+D657*N657+D658*N658+D659*N659+D660*N660</f>
        <v>750</v>
      </c>
      <c r="O661" s="304" t="b">
        <f>AND(O649:O660)</f>
        <v>1</v>
      </c>
      <c r="P661" s="285">
        <f>N661/F661</f>
        <v>25</v>
      </c>
      <c r="AX661" s="258" t="s">
        <v>349</v>
      </c>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3">
        <f>SUM(BS649:BS659)</f>
        <v>30</v>
      </c>
      <c r="BT661" s="261"/>
      <c r="BU661" s="262"/>
      <c r="BV661" s="263"/>
      <c r="BW661" s="98" t="str">
        <f t="shared" si="55"/>
        <v/>
      </c>
      <c r="BX661" s="253"/>
      <c r="BY661" s="264"/>
      <c r="BZ661" s="4"/>
      <c r="CA661" s="4"/>
      <c r="CB661" s="4"/>
      <c r="CC661" s="4"/>
      <c r="CD661" s="4"/>
      <c r="CE661" s="4"/>
      <c r="CF661" s="4"/>
      <c r="CG661" s="5"/>
      <c r="CH661" s="5"/>
      <c r="CI661" s="5"/>
      <c r="CJ661" s="4"/>
      <c r="CK661" s="4"/>
      <c r="CL661" s="4"/>
      <c r="CM661" s="4"/>
      <c r="CN661" s="4"/>
      <c r="CO661" s="4"/>
      <c r="CP661" s="4"/>
      <c r="CQ661" s="4"/>
      <c r="CR661" s="4"/>
      <c r="CS661" s="5"/>
      <c r="CT661" s="5"/>
    </row>
    <row r="662" spans="4:98" ht="21" customHeight="1" x14ac:dyDescent="0.2">
      <c r="D662" s="302">
        <f>IF(AND((F662&gt;0), (N662&gt;0)),1,0)</f>
        <v>1</v>
      </c>
      <c r="F662" s="102">
        <f>AO$21</f>
        <v>8</v>
      </c>
      <c r="H662" s="102">
        <f>AQ$21</f>
        <v>0</v>
      </c>
      <c r="I662" s="102">
        <f>$AR$21+$AS$21+$AT$21</f>
        <v>112</v>
      </c>
      <c r="J662" s="101">
        <f>H662+I662</f>
        <v>112</v>
      </c>
      <c r="K662" s="4">
        <f>$AU$21</f>
        <v>0</v>
      </c>
      <c r="L662" s="102">
        <f>$AW$21</f>
        <v>88</v>
      </c>
      <c r="N662" s="98">
        <f t="shared" si="115"/>
        <v>200</v>
      </c>
      <c r="O662" s="302" t="b">
        <f>IF(D662=0,TRUE, IF(N662/25=F662,TRUE,FALSE))</f>
        <v>1</v>
      </c>
      <c r="P662" s="308">
        <f t="shared" si="116"/>
        <v>25</v>
      </c>
      <c r="AX662" s="215" t="str">
        <f>$AL$21</f>
        <v>L061.24.04.S1</v>
      </c>
      <c r="AY662" s="102">
        <v>1</v>
      </c>
      <c r="AZ662" s="102" t="str">
        <f>IF(COUNTIFS($AL$19,"&lt;&gt;"&amp;"",$AL$19,"&lt;&gt;practic?*",$AL$19,"&lt;&gt;*op?ional*",$AL$19,"&lt;&gt;*Disciplin? facultativ?*", $AL$19,"&lt;&gt;*Examen de diplom?*"),$AL$19,"")</f>
        <v>Proiectare de arhitectură 4</v>
      </c>
      <c r="BA662" s="102">
        <f t="shared" ref="BA662:BA673" si="153">IF($AZ662="","",ROUND(RIGHT($AL$18,1)/2,0))</f>
        <v>2</v>
      </c>
      <c r="BB662" s="102" t="str">
        <f t="shared" ref="BB662:BB673" si="154">IF($AZ662="","",RIGHT($AL$18,1))</f>
        <v>4</v>
      </c>
      <c r="BC662" s="102" t="str">
        <f>IF($AZ662="","",$AP$21)</f>
        <v>P-D</v>
      </c>
      <c r="BD662" s="102" t="str">
        <f>IF($AZ662="","","DI")</f>
        <v>DI</v>
      </c>
      <c r="BE662" s="101">
        <f>IF($AZ662&lt;&gt;"",ROUND(BH662/14,1),"")</f>
        <v>0</v>
      </c>
      <c r="BF662" s="101">
        <f>IF($AZ662&lt;&gt;"",ROUND(BI662/14,1),"")</f>
        <v>8</v>
      </c>
      <c r="BG662" s="101">
        <f>IF($AZ662&lt;&gt;"",BE662+BF662,"")</f>
        <v>8</v>
      </c>
      <c r="BH662" s="102">
        <f>IF(COUNTIFS($AL$19,"&lt;&gt;"&amp;"",$AL$19,"&lt;&gt;practic?*",$AL$19,"&lt;&gt;*Elaborare proiect de diplom?*",$AL$19,"&lt;&gt;*op?ional*",$AL$19,"&lt;&gt;*Disciplin? facultativ?*", $AL$19,"&lt;&gt;*Examen de diplom?*"),$AQ$21,"")</f>
        <v>0</v>
      </c>
      <c r="BI662" s="102">
        <f>IF(COUNTIFS($AL$19,"&lt;&gt;"&amp;"",$AL$19,"&lt;&gt;practic?*",$AL$19,"&lt;&gt;*Elaborare proiect de diplom?*",$AL$19,"&lt;&gt;*op?ional*",$AL$19,"&lt;&gt;*Disciplin? facultativ?*", $AL$19,"&lt;&gt;*Examen de diplom?*"),($AR$21+$AS$21+$AT$21),"")</f>
        <v>112</v>
      </c>
      <c r="BJ662" s="101">
        <f>IF($AZ662&lt;&gt;"",BH662+BI662,"")</f>
        <v>112</v>
      </c>
      <c r="BK662" s="98">
        <f>IF($AZ662&lt;&gt;"",ROUND(BN662/14,1),"")</f>
        <v>0</v>
      </c>
      <c r="BL662" s="98">
        <f>IF($AZ662&lt;&gt;"",ROUND(BO662/14,1),"")</f>
        <v>0</v>
      </c>
      <c r="BM662" s="101">
        <f>IF($AZ662="","",IF($BK662&lt;&gt;"",$BK662,0)+IF($BL662&lt;&gt;"",$BL662,0))</f>
        <v>0</v>
      </c>
      <c r="BN662" s="98">
        <f>IF(AZ662&lt;&gt;"",AU$21,"")</f>
        <v>0</v>
      </c>
      <c r="BO662" s="102" t="str">
        <f>IF(COUNTIF($AZ662,"=*Elaborare proiect de diplom?*"),$AT$21,"0")</f>
        <v>0</v>
      </c>
      <c r="BP662" s="101">
        <f>IF($AZ662="","",IF($BN662&lt;&gt;"",$BN662,0)+IF($BO662&lt;&gt;"",$BO662,0))</f>
        <v>0</v>
      </c>
      <c r="BQ662" s="98">
        <f>IF($AZ662&lt;&gt;"",ROUND(BR662/14,1),"")</f>
        <v>6.3</v>
      </c>
      <c r="BR662" s="102">
        <f>IF(COUNTIFS($AL$19,"&lt;&gt;"&amp;"",$AL$19,"&lt;&gt;practic?*",$AL$19,"&lt;&gt;*op?ional*",$AL$19,"&lt;&gt;*Disciplin? facultativ?*", $AL$19,"&lt;&gt;*Examen de diplom?*"),IF($AW$21&lt;&gt;"",$AW$21,""),"")</f>
        <v>88</v>
      </c>
      <c r="BS662" s="102">
        <f>IF($AZ662="","",$AO$21)</f>
        <v>8</v>
      </c>
      <c r="BT662" s="102" t="str">
        <f>IF(COUNTIFS($AL$19,"&lt;&gt;"&amp;"",$AL$19,"&lt;&gt;practic?*",$AL$19,"&lt;&gt;*op?ional*",$AL$19,"&lt;&gt;*Disciplin? facultativ?*", $AL$19,"&lt;&gt;*Examen de diplom?*"),$AV$21,"")</f>
        <v>DS</v>
      </c>
      <c r="BU662" s="101">
        <f>IF($AZ662="","",IF($BG662&lt;&gt;"",$BG662,0)+IF($BM662&lt;&gt;"",$BM662,0)+IF($BQ662&lt;&gt;"",$BQ662,0))</f>
        <v>14.3</v>
      </c>
      <c r="BV662" s="102">
        <f>IF($AZ662="","",IF($BJ662&lt;&gt;"",$BJ662,0)+IF($BP662&lt;&gt;"",$BP662,0)+IF($BR662&lt;&gt;"",$BR662,0))</f>
        <v>200</v>
      </c>
      <c r="BW662" s="98" t="str">
        <f t="shared" si="55"/>
        <v>2025</v>
      </c>
      <c r="BX662" s="99"/>
      <c r="BY662" s="4"/>
      <c r="BZ662" s="4"/>
      <c r="CA662" s="4"/>
      <c r="CB662" s="4"/>
      <c r="CC662" s="4"/>
      <c r="CD662" s="4"/>
      <c r="CE662" s="4"/>
      <c r="CF662" s="4"/>
      <c r="CG662" s="5"/>
      <c r="CH662" s="5"/>
      <c r="CI662" s="5"/>
      <c r="CJ662" s="4"/>
      <c r="CK662" s="4"/>
      <c r="CL662" s="4"/>
      <c r="CM662" s="4"/>
      <c r="CN662" s="4"/>
      <c r="CO662" s="4"/>
      <c r="CP662" s="4"/>
      <c r="CQ662" s="4"/>
      <c r="CR662" s="4"/>
      <c r="CS662" s="5"/>
      <c r="CT662" s="5"/>
    </row>
    <row r="663" spans="4:98" ht="21" customHeight="1" x14ac:dyDescent="0.2">
      <c r="D663" s="302">
        <f t="shared" ref="D663:D672" si="155">IF(AND((F663&gt;0), (N663&gt;0)),1,0)</f>
        <v>1</v>
      </c>
      <c r="F663" s="98">
        <f>AO$24</f>
        <v>2</v>
      </c>
      <c r="H663" s="98">
        <f>AQ$24</f>
        <v>28</v>
      </c>
      <c r="I663" s="98">
        <f>$AR$24+$AS$24+$AT$24</f>
        <v>0</v>
      </c>
      <c r="J663" s="101">
        <f t="shared" ref="J663:J671" si="156">H663+I663</f>
        <v>28</v>
      </c>
      <c r="K663" s="4">
        <f>$AU$24</f>
        <v>0</v>
      </c>
      <c r="L663" s="98">
        <f>$AW$24</f>
        <v>22</v>
      </c>
      <c r="N663" s="98">
        <f t="shared" si="115"/>
        <v>50</v>
      </c>
      <c r="O663" s="302" t="b">
        <f t="shared" ref="O663:O672" si="157">IF(D663=0,TRUE, IF(N663/25=F663,TRUE,FALSE))</f>
        <v>1</v>
      </c>
      <c r="P663" s="308">
        <f t="shared" si="116"/>
        <v>25</v>
      </c>
      <c r="AX663" s="99" t="str">
        <f>$AL$24</f>
        <v>L061.24.04.F2</v>
      </c>
      <c r="AY663" s="98">
        <v>2</v>
      </c>
      <c r="AZ663" s="98" t="str">
        <f>IF(COUNTIFS($AL$22,"&lt;&gt;"&amp;"",$AL$22,"&lt;&gt;practic?*",$AL$22,"&lt;&gt;*op?ional*",$AL$22,"&lt;&gt;*Disciplin? facultativ?*", $AL$22,"&lt;&gt;*Examen de diplom?*"),$AL$22,"")</f>
        <v>Teoria arhitecturii 4</v>
      </c>
      <c r="BA663" s="98">
        <f t="shared" si="153"/>
        <v>2</v>
      </c>
      <c r="BB663" s="98" t="str">
        <f t="shared" si="154"/>
        <v>4</v>
      </c>
      <c r="BC663" s="98" t="str">
        <f>IF($AZ663="","",$AP$24)</f>
        <v>E</v>
      </c>
      <c r="BD663" s="98" t="str">
        <f>IF($AZ663="","","DI")</f>
        <v>DI</v>
      </c>
      <c r="BE663" s="101">
        <f t="shared" ref="BE663:BE671" si="158">IF($AZ663&lt;&gt;"",ROUND(BH663/14,1),"")</f>
        <v>2</v>
      </c>
      <c r="BF663" s="101">
        <f t="shared" ref="BF663:BF671" si="159">IF($AZ663&lt;&gt;"",ROUND(BI663/14,1),"")</f>
        <v>0</v>
      </c>
      <c r="BG663" s="101">
        <f t="shared" ref="BG663:BG671" si="160">IF($AZ663&lt;&gt;"",BE663+BF663,"")</f>
        <v>2</v>
      </c>
      <c r="BH663" s="98">
        <f>IF(COUNTIFS($AL$22,"&lt;&gt;"&amp;"",$AL$22,"&lt;&gt;practic?*",$AL$22,"&lt;&gt;*Elaborare proiect de diplom?*",$AL$22,"&lt;&gt;*op?ional*",$AL$22,"&lt;&gt;*Disciplin? facultativ?*", $AL$22,"&lt;&gt;*Examen de diplom?*"),$AQ$24,"")</f>
        <v>28</v>
      </c>
      <c r="BI663" s="98">
        <f>IF(COUNTIFS($AL$22,"&lt;&gt;"&amp;"",$AL$22,"&lt;&gt;practic?*",$AL$22,"&lt;&gt;*Elaborare proiect de diplom?*",$AL$22,"&lt;&gt;*op?ional*",$AL$22,"&lt;&gt;*Disciplin? facultativ?*", $AL$22,"&lt;&gt;*Examen de diplom?*"),($AR$24+$AS$24+$AT$24),"")</f>
        <v>0</v>
      </c>
      <c r="BJ663" s="101">
        <f t="shared" ref="BJ663:BJ671" si="161">IF($AZ663&lt;&gt;"",BH663+BI663,"")</f>
        <v>28</v>
      </c>
      <c r="BK663" s="98">
        <f t="shared" ref="BK663:BK671" si="162">IF($AZ663&lt;&gt;"",ROUND(BN663/14,1),"")</f>
        <v>0</v>
      </c>
      <c r="BL663" s="98">
        <f t="shared" ref="BL663:BL671" si="163">IF($AZ663&lt;&gt;"",ROUND(BO663/14,1),"")</f>
        <v>0</v>
      </c>
      <c r="BM663" s="101">
        <f t="shared" ref="BM663:BM673" si="164">IF($AZ663="","",IF($BK663&lt;&gt;"",$BK663,0)+IF($BL663&lt;&gt;"",$BL663,0))</f>
        <v>0</v>
      </c>
      <c r="BN663" s="98">
        <f>IF(AZ663&lt;&gt;"",AU$24,"")</f>
        <v>0</v>
      </c>
      <c r="BO663" s="102" t="str">
        <f>IF(COUNTIF($AZ663,"=*Elaborare proiect de diplom?*"),$AT$24,"0")</f>
        <v>0</v>
      </c>
      <c r="BP663" s="101">
        <f t="shared" ref="BP663:BP673" si="165">IF($AZ663="","",IF($BN663&lt;&gt;"",$BN663,0)+IF($BO663&lt;&gt;"",$BO663,0))</f>
        <v>0</v>
      </c>
      <c r="BQ663" s="98">
        <f t="shared" ref="BQ663:BQ671" si="166">IF($AZ663&lt;&gt;"",ROUND(BR663/14,1),"")</f>
        <v>1.6</v>
      </c>
      <c r="BR663" s="98">
        <f>IF(COUNTIFS($AL$22,"&lt;&gt;"&amp;"",$AL$22,"&lt;&gt;practic?*",$AL$22,"&lt;&gt;*op?ional*",$AL$22,"&lt;&gt;*Disciplin? facultativ?*", $AL$22,"&lt;&gt;*Examen de diplom?*"),IF($AW$24&lt;&gt;"",$AW$24,""),"")</f>
        <v>22</v>
      </c>
      <c r="BS663" s="98">
        <f>IF($AZ663="","",$AO$24)</f>
        <v>2</v>
      </c>
      <c r="BT663" s="98" t="str">
        <f>IF(COUNTIFS($AL$22,"&lt;&gt;"&amp;"",$AL$22,"&lt;&gt;practic?*",$AL$22,"&lt;&gt;*op?ional*",$AL$22,"&lt;&gt;*Disciplin? facultativ?*", $AL$22,"&lt;&gt;*Examen de diplom?*"),$AV$24,"")</f>
        <v>DF</v>
      </c>
      <c r="BU663" s="101">
        <f>IF($AZ663="","",IF($BG663&lt;&gt;"",$BG663,0)+IF($BM663&lt;&gt;"",$BM663,0)+IF($BQ663&lt;&gt;"",$BQ663,0))</f>
        <v>3.6</v>
      </c>
      <c r="BV663" s="102">
        <f t="shared" ref="BV663:BV673" si="167">IF($AZ663="","",IF($BJ663&lt;&gt;"",$BJ663,0)+IF($BP663&lt;&gt;"",$BP663,0)+IF($BR663&lt;&gt;"",$BR663,0))</f>
        <v>50</v>
      </c>
      <c r="BW663" s="98" t="str">
        <f t="shared" si="55"/>
        <v>2025</v>
      </c>
      <c r="BX663" s="99"/>
      <c r="BY663" s="4"/>
      <c r="BZ663" s="4"/>
      <c r="CA663" s="4"/>
      <c r="CB663" s="4"/>
      <c r="CC663" s="4"/>
      <c r="CD663" s="4"/>
      <c r="CE663" s="4"/>
      <c r="CF663" s="4"/>
      <c r="CG663" s="5"/>
      <c r="CH663" s="5"/>
      <c r="CI663" s="5"/>
      <c r="CJ663" s="4"/>
      <c r="CK663" s="4"/>
      <c r="CL663" s="4"/>
      <c r="CM663" s="4"/>
      <c r="CN663" s="4"/>
      <c r="CO663" s="4"/>
      <c r="CP663" s="4"/>
      <c r="CQ663" s="4"/>
      <c r="CR663" s="4"/>
      <c r="CS663" s="5"/>
      <c r="CT663" s="5"/>
    </row>
    <row r="664" spans="4:98" ht="21" customHeight="1" x14ac:dyDescent="0.2">
      <c r="D664" s="302">
        <f t="shared" si="155"/>
        <v>1</v>
      </c>
      <c r="F664" s="98">
        <f>AO$27</f>
        <v>3</v>
      </c>
      <c r="H664" s="98">
        <f>AQ$27</f>
        <v>0</v>
      </c>
      <c r="I664" s="98">
        <f>$AR$27+$AS$27+$AT$27</f>
        <v>42</v>
      </c>
      <c r="J664" s="101">
        <f t="shared" si="156"/>
        <v>42</v>
      </c>
      <c r="K664" s="4">
        <f>$AU$27</f>
        <v>0</v>
      </c>
      <c r="L664" s="98">
        <f>$AW$27</f>
        <v>33</v>
      </c>
      <c r="N664" s="98">
        <f t="shared" si="115"/>
        <v>75</v>
      </c>
      <c r="O664" s="302" t="b">
        <f t="shared" si="157"/>
        <v>1</v>
      </c>
      <c r="P664" s="308">
        <f t="shared" si="116"/>
        <v>25</v>
      </c>
      <c r="AX664" s="99" t="str">
        <f>$AL$27</f>
        <v>L061.24.04.S3</v>
      </c>
      <c r="AY664" s="98">
        <v>3</v>
      </c>
      <c r="AZ664" s="98" t="str">
        <f>IF(COUNTIFS($AL$25,"&lt;&gt;"&amp;"",$AL$25,"&lt;&gt;practic?*",$AL$25,"&lt;&gt;*op?ional*",$AL$25,"&lt;&gt;*Disciplin? facultativ?*", $AL$25,"&lt;&gt;*Examen de diplom?*"),$AL$25,"")</f>
        <v>Studiul formei 2</v>
      </c>
      <c r="BA664" s="98">
        <f t="shared" si="153"/>
        <v>2</v>
      </c>
      <c r="BB664" s="98" t="str">
        <f t="shared" si="154"/>
        <v>4</v>
      </c>
      <c r="BC664" s="98" t="str">
        <f>IF($AZ664="","",$AP$27)</f>
        <v>D</v>
      </c>
      <c r="BD664" s="102" t="str">
        <f t="shared" ref="BD664:BD673" si="168">IF($AZ664="","","DI")</f>
        <v>DI</v>
      </c>
      <c r="BE664" s="101">
        <f t="shared" si="158"/>
        <v>0</v>
      </c>
      <c r="BF664" s="101">
        <f t="shared" si="159"/>
        <v>3</v>
      </c>
      <c r="BG664" s="101">
        <f t="shared" si="160"/>
        <v>3</v>
      </c>
      <c r="BH664" s="98">
        <f>IF(COUNTIFS($AL$25,"&lt;&gt;"&amp;"",$AL$25,"&lt;&gt;practic?*",$AL$25,"&lt;&gt;*Elaborare proiect de diplom?*",$AL$25,"&lt;&gt;*op?ional*",$AL$25,"&lt;&gt;*Disciplin? facultativ?*", $AL$25,"&lt;&gt;*Examen de diplom?*"),$AQ$27,"")</f>
        <v>0</v>
      </c>
      <c r="BI664" s="98">
        <f>IF(COUNTIFS($AL$25,"&lt;&gt;"&amp;"",$AL$25,"&lt;&gt;practic?*",$AL$25,"&lt;&gt;*Elaborare proiect de diplom?*",$AL$25,"&lt;&gt;*op?ional*",$AL$25,"&lt;&gt;*Disciplin? facultativ?*", $AL$25,"&lt;&gt;*Examen de diplom?*"),($AR$27+$AS$27+$AT$27),"")</f>
        <v>42</v>
      </c>
      <c r="BJ664" s="101">
        <f t="shared" si="161"/>
        <v>42</v>
      </c>
      <c r="BK664" s="98">
        <f t="shared" si="162"/>
        <v>0</v>
      </c>
      <c r="BL664" s="98">
        <f t="shared" si="163"/>
        <v>0</v>
      </c>
      <c r="BM664" s="101">
        <f t="shared" si="164"/>
        <v>0</v>
      </c>
      <c r="BN664" s="98">
        <f>IF(AZ664&lt;&gt;"",AU$27,"")</f>
        <v>0</v>
      </c>
      <c r="BO664" s="102" t="str">
        <f>IF(COUNTIF($AZ664,"=*Elaborare proiect de diplom?*"),$AT$27,"0")</f>
        <v>0</v>
      </c>
      <c r="BP664" s="101">
        <f t="shared" si="165"/>
        <v>0</v>
      </c>
      <c r="BQ664" s="98">
        <f t="shared" si="166"/>
        <v>2.4</v>
      </c>
      <c r="BR664" s="98">
        <f>IF(COUNTIFS($AL$25,"&lt;&gt;"&amp;"",$AL$25,"&lt;&gt;practic?*",$AL$25,"&lt;&gt;*op?ional*",$AL$25,"&lt;&gt;*Disciplin? facultativ?*", $AL$25,"&lt;&gt;*Examen de diplom?*"),IF($AW$27&lt;&gt;"",$AW$27,""),"")</f>
        <v>33</v>
      </c>
      <c r="BS664" s="98">
        <f>IF($AZ664="","",$AO$27)</f>
        <v>3</v>
      </c>
      <c r="BT664" s="98" t="str">
        <f>IF(COUNTIFS($AL$25,"&lt;&gt;"&amp;"",$AL$25,"&lt;&gt;practic?*",$AL$25,"&lt;&gt;*op?ional*",$AL$25,"&lt;&gt;*Disciplin? facultativ?*", $AL$25,"&lt;&gt;*Examen de diplom?*"),$AV$27,"")</f>
        <v>DS</v>
      </c>
      <c r="BU664" s="101">
        <f t="shared" ref="BU664:BU673" si="169">IF($AZ664="","",IF($BG664&lt;&gt;"",$BG664,0)+IF($BM664&lt;&gt;"",$BM664,0)+IF($BQ664&lt;&gt;"",$BQ664,0))</f>
        <v>5.4</v>
      </c>
      <c r="BV664" s="102">
        <f t="shared" si="167"/>
        <v>75</v>
      </c>
      <c r="BW664" s="98" t="str">
        <f t="shared" si="55"/>
        <v>2025</v>
      </c>
      <c r="BX664" s="99"/>
      <c r="BY664" s="4"/>
      <c r="BZ664" s="4"/>
      <c r="CA664" s="4"/>
      <c r="CB664" s="4"/>
      <c r="CC664" s="4"/>
      <c r="CD664" s="4"/>
      <c r="CE664" s="4"/>
      <c r="CF664" s="4"/>
      <c r="CG664" s="5"/>
      <c r="CH664" s="5"/>
      <c r="CI664" s="5"/>
      <c r="CJ664" s="4"/>
      <c r="CK664" s="4"/>
      <c r="CL664" s="4"/>
      <c r="CM664" s="4"/>
      <c r="CN664" s="4"/>
      <c r="CO664" s="4"/>
      <c r="CP664" s="4"/>
      <c r="CQ664" s="4"/>
      <c r="CR664" s="4"/>
      <c r="CS664" s="5"/>
      <c r="CT664" s="5"/>
    </row>
    <row r="665" spans="4:98" ht="21" customHeight="1" x14ac:dyDescent="0.2">
      <c r="D665" s="302">
        <f t="shared" si="155"/>
        <v>1</v>
      </c>
      <c r="F665" s="102">
        <f>AO$30</f>
        <v>1</v>
      </c>
      <c r="H665" s="102">
        <f>AQ$30</f>
        <v>0</v>
      </c>
      <c r="I665" s="98">
        <f>$AR$30+$AS$30+$AT$30</f>
        <v>14</v>
      </c>
      <c r="J665" s="101">
        <f t="shared" si="156"/>
        <v>14</v>
      </c>
      <c r="K665" s="4">
        <f>$AU$30</f>
        <v>0</v>
      </c>
      <c r="L665" s="102">
        <f>$AW$30</f>
        <v>11</v>
      </c>
      <c r="N665" s="98">
        <f t="shared" si="115"/>
        <v>25</v>
      </c>
      <c r="O665" s="302" t="b">
        <f t="shared" si="157"/>
        <v>1</v>
      </c>
      <c r="P665" s="308">
        <f t="shared" si="116"/>
        <v>25</v>
      </c>
      <c r="AX665" s="99" t="str">
        <f>$AL$30</f>
        <v>L061.24.04.F4</v>
      </c>
      <c r="AY665" s="102">
        <v>4</v>
      </c>
      <c r="AZ665" s="98" t="str">
        <f>IF(COUNTIFS($AL$28,"&lt;&gt;"&amp;"",$AL$28,"&lt;&gt;practic?*",$AL$28,"&lt;&gt;*op?ional*",$AL$28,"&lt;&gt;*Disciplin? facultativ?*", $AL$28,"&lt;&gt;*Examen de diplom?*"),$AL$28,"")</f>
        <v>Introducere in proiectarea asistata de calculator 2</v>
      </c>
      <c r="BA665" s="98">
        <f t="shared" si="153"/>
        <v>2</v>
      </c>
      <c r="BB665" s="98" t="str">
        <f t="shared" si="154"/>
        <v>4</v>
      </c>
      <c r="BC665" s="98" t="str">
        <f>IF($AZ665="","",$AP$30)</f>
        <v>C</v>
      </c>
      <c r="BD665" s="98" t="str">
        <f t="shared" si="168"/>
        <v>DI</v>
      </c>
      <c r="BE665" s="101">
        <f t="shared" si="158"/>
        <v>0</v>
      </c>
      <c r="BF665" s="101">
        <f t="shared" si="159"/>
        <v>1</v>
      </c>
      <c r="BG665" s="101">
        <f t="shared" si="160"/>
        <v>1</v>
      </c>
      <c r="BH665" s="98">
        <f>IF(COUNTIFS($AL$28,"&lt;&gt;"&amp;"",$AL$28,"&lt;&gt;practic?*",$AL$28,"&lt;&gt;*Elaborare proiect de diplom?*",$AL$28,"&lt;&gt;*op?ional*",$AL$28,"&lt;&gt;*Disciplin? facultativ?*", $AL$28,"&lt;&gt;*Examen de diplom?*"),$AQ$30,"")</f>
        <v>0</v>
      </c>
      <c r="BI665" s="98">
        <f>IF(COUNTIFS($AL$28,"&lt;&gt;"&amp;"",$AL$28,"&lt;&gt;practic?*",$AL$28,"&lt;&gt;*Elaborare proiect de diplom?*",$AL$28,"&lt;&gt;*op?ional*",$AL$28,"&lt;&gt;*Disciplin? facultativ?*", $AL$28,"&lt;&gt;*Examen de diplom?*"),($AR$30+$AS$30+$AT$30),"")</f>
        <v>14</v>
      </c>
      <c r="BJ665" s="101">
        <f t="shared" si="161"/>
        <v>14</v>
      </c>
      <c r="BK665" s="98">
        <f t="shared" si="162"/>
        <v>0</v>
      </c>
      <c r="BL665" s="98">
        <f t="shared" si="163"/>
        <v>0</v>
      </c>
      <c r="BM665" s="101">
        <f t="shared" si="164"/>
        <v>0</v>
      </c>
      <c r="BN665" s="98">
        <f>IF(AZ665&lt;&gt;"",AU$30,"")</f>
        <v>0</v>
      </c>
      <c r="BO665" s="102" t="str">
        <f>IF(COUNTIF($AZ665,"=*Elaborare proiect de diplom?*"),$AT$30,"0")</f>
        <v>0</v>
      </c>
      <c r="BP665" s="101">
        <f t="shared" si="165"/>
        <v>0</v>
      </c>
      <c r="BQ665" s="98">
        <f t="shared" si="166"/>
        <v>0.8</v>
      </c>
      <c r="BR665" s="98">
        <f>IF(COUNTIFS($AL$28,"&lt;&gt;"&amp;"",$AL$28,"&lt;&gt;practic?*",$AL$28,"&lt;&gt;*op?ional*",$AL$28,"&lt;&gt;*Disciplin? facultativ?*", $AL$28,"&lt;&gt;*Examen de diplom?*"),IF($AW$30&lt;&gt;"",$AW$30,""),"")</f>
        <v>11</v>
      </c>
      <c r="BS665" s="102">
        <f>IF($AZ665="","",$AO$30)</f>
        <v>1</v>
      </c>
      <c r="BT665" s="98" t="str">
        <f>IF(COUNTIFS($AL$28,"&lt;&gt;"&amp;"",$AL$28,"&lt;&gt;practic?*",$AL$28,"&lt;&gt;*op?ional*",$AL$28,"&lt;&gt;*Disciplin? facultativ?*", $AL$28,"&lt;&gt;*Examen de diplom?*"),$AV$30,"")</f>
        <v>DF</v>
      </c>
      <c r="BU665" s="101">
        <f t="shared" si="169"/>
        <v>1.8</v>
      </c>
      <c r="BV665" s="102">
        <f t="shared" si="167"/>
        <v>25</v>
      </c>
      <c r="BW665" s="98" t="str">
        <f t="shared" si="55"/>
        <v>2025</v>
      </c>
      <c r="BX665" s="99"/>
      <c r="BY665" s="4"/>
      <c r="BZ665" s="4"/>
      <c r="CA665" s="4"/>
      <c r="CB665" s="4"/>
      <c r="CC665" s="4"/>
      <c r="CD665" s="4"/>
      <c r="CE665" s="4"/>
      <c r="CF665" s="4"/>
      <c r="CG665" s="5"/>
      <c r="CH665" s="5"/>
      <c r="CI665" s="5"/>
      <c r="CJ665" s="4"/>
      <c r="CK665" s="4"/>
      <c r="CL665" s="4"/>
      <c r="CM665" s="4"/>
      <c r="CN665" s="4"/>
      <c r="CO665" s="4"/>
      <c r="CP665" s="4"/>
      <c r="CQ665" s="4"/>
      <c r="CR665" s="4"/>
      <c r="CS665" s="5"/>
      <c r="CT665" s="5"/>
    </row>
    <row r="666" spans="4:98" ht="21" customHeight="1" x14ac:dyDescent="0.2">
      <c r="D666" s="302">
        <f t="shared" si="155"/>
        <v>1</v>
      </c>
      <c r="F666" s="98">
        <f>AO$33</f>
        <v>2</v>
      </c>
      <c r="H666" s="98">
        <f>AQ$33</f>
        <v>28</v>
      </c>
      <c r="I666" s="98">
        <f>$AR$33+$AS$33+$AT$33</f>
        <v>14</v>
      </c>
      <c r="J666" s="101">
        <f t="shared" si="156"/>
        <v>42</v>
      </c>
      <c r="K666" s="4">
        <f>$AU$33</f>
        <v>0</v>
      </c>
      <c r="L666" s="98">
        <f>$AW$33</f>
        <v>8</v>
      </c>
      <c r="N666" s="98">
        <f t="shared" si="115"/>
        <v>50</v>
      </c>
      <c r="O666" s="302" t="b">
        <f t="shared" si="157"/>
        <v>1</v>
      </c>
      <c r="P666" s="308">
        <f t="shared" si="116"/>
        <v>25</v>
      </c>
      <c r="AX666" s="99" t="str">
        <f>$AL$33</f>
        <v>L061.24.04.D5</v>
      </c>
      <c r="AY666" s="98">
        <v>5</v>
      </c>
      <c r="AZ666" s="98" t="str">
        <f>IF(COUNTIFS($AL$31,"&lt;&gt;"&amp;"",$AL$31,"&lt;&gt;practic?*",$AL$31,"&lt;&gt;*op?ional*",$AL$31,"&lt;&gt;*Disciplin? facultativ?*", $AL$31,"&lt;&gt;*Examen de diplom?*"),$AL$31,"")</f>
        <v>Mecanica structurilor</v>
      </c>
      <c r="BA666" s="98">
        <f t="shared" si="153"/>
        <v>2</v>
      </c>
      <c r="BB666" s="98" t="str">
        <f t="shared" si="154"/>
        <v>4</v>
      </c>
      <c r="BC666" s="98" t="str">
        <f>IF($AZ666="","",$AP$33)</f>
        <v>E</v>
      </c>
      <c r="BD666" s="102" t="str">
        <f t="shared" si="168"/>
        <v>DI</v>
      </c>
      <c r="BE666" s="101">
        <f t="shared" si="158"/>
        <v>2</v>
      </c>
      <c r="BF666" s="101">
        <f t="shared" si="159"/>
        <v>1</v>
      </c>
      <c r="BG666" s="101">
        <f t="shared" si="160"/>
        <v>3</v>
      </c>
      <c r="BH666" s="98">
        <f>IF(COUNTIFS($AL$31,"&lt;&gt;"&amp;"",$AL$31,"&lt;&gt;practic?*",$AL$31,"&lt;&gt;*Elaborare proiect de diplom?*",$AL$31,"&lt;&gt;*op?ional*",$AL$31,"&lt;&gt;*Disciplin? facultativ?*", $AL$31,"&lt;&gt;*Examen de diplom?*"),$AQ$33,"")</f>
        <v>28</v>
      </c>
      <c r="BI666" s="98">
        <f>IF(COUNTIFS($AL$31,"&lt;&gt;"&amp;"",$AL$31,"&lt;&gt;practic?*",$AL$31,"&lt;&gt;*Elaborare proiect de diplom?*",$AL$31,"&lt;&gt;*op?ional*",$AL$31,"&lt;&gt;*Disciplin? facultativ?*", $AL$31,"&lt;&gt;*Examen de diplom?*"),($AR$33+$AS$33+$AT$33),"")</f>
        <v>14</v>
      </c>
      <c r="BJ666" s="101">
        <f t="shared" si="161"/>
        <v>42</v>
      </c>
      <c r="BK666" s="98">
        <f t="shared" si="162"/>
        <v>0</v>
      </c>
      <c r="BL666" s="98">
        <f t="shared" si="163"/>
        <v>0</v>
      </c>
      <c r="BM666" s="101">
        <f t="shared" si="164"/>
        <v>0</v>
      </c>
      <c r="BN666" s="98">
        <f>IF(AZ666&lt;&gt;"",AU$33,"")</f>
        <v>0</v>
      </c>
      <c r="BO666" s="102" t="str">
        <f>IF(COUNTIF($AZ666,"=*Elaborare proiect de diplom?*"),$AT$33,"0")</f>
        <v>0</v>
      </c>
      <c r="BP666" s="101">
        <f t="shared" si="165"/>
        <v>0</v>
      </c>
      <c r="BQ666" s="98">
        <f t="shared" si="166"/>
        <v>0.6</v>
      </c>
      <c r="BR666" s="98">
        <f>IF(COUNTIFS($AL$31,"&lt;&gt;"&amp;"",$AL$31,"&lt;&gt;practic?*",$AL$31,"&lt;&gt;*op?ional*",$AL$31,"&lt;&gt;*Disciplin? facultativ?*", $AL$31,"&lt;&gt;*Examen de diplom?*"),IF($AW$33&lt;&gt;"",$AW$33,""),"")</f>
        <v>8</v>
      </c>
      <c r="BS666" s="98">
        <f>IF($AZ666="","",$AO$33)</f>
        <v>2</v>
      </c>
      <c r="BT666" s="98" t="str">
        <f>IF(COUNTIFS($AL$31,"&lt;&gt;"&amp;"",$AL$31,"&lt;&gt;practic?*",$AL$31,"&lt;&gt;*op?ional*",$AL$31,"&lt;&gt;*Disciplin? facultativ?*", $AL$31,"&lt;&gt;*Examen de diplom?*"),$AV$33,"")</f>
        <v>DD</v>
      </c>
      <c r="BU666" s="101">
        <f t="shared" si="169"/>
        <v>3.6</v>
      </c>
      <c r="BV666" s="102">
        <f t="shared" si="167"/>
        <v>50</v>
      </c>
      <c r="BW666" s="98" t="str">
        <f t="shared" si="55"/>
        <v>2025</v>
      </c>
      <c r="BX666" s="99"/>
      <c r="BY666" s="4"/>
      <c r="BZ666" s="4"/>
      <c r="CA666" s="4"/>
      <c r="CB666" s="4"/>
      <c r="CC666" s="4"/>
      <c r="CD666" s="4"/>
      <c r="CE666" s="4"/>
      <c r="CF666" s="4"/>
      <c r="CG666" s="5"/>
      <c r="CH666" s="5"/>
      <c r="CI666" s="5"/>
      <c r="CJ666" s="4"/>
      <c r="CK666" s="4"/>
      <c r="CL666" s="4"/>
      <c r="CM666" s="4"/>
      <c r="CN666" s="4"/>
      <c r="CO666" s="4"/>
      <c r="CP666" s="4"/>
      <c r="CQ666" s="4"/>
      <c r="CR666" s="4"/>
      <c r="CS666" s="5"/>
      <c r="CT666" s="5"/>
    </row>
    <row r="667" spans="4:98" ht="21" customHeight="1" x14ac:dyDescent="0.2">
      <c r="D667" s="302">
        <f t="shared" si="155"/>
        <v>1</v>
      </c>
      <c r="F667" s="98">
        <f>AO$36</f>
        <v>4</v>
      </c>
      <c r="H667" s="98">
        <f>AQ$36</f>
        <v>28</v>
      </c>
      <c r="I667" s="98">
        <f>$AR$36+$AS$36+$AT$36</f>
        <v>28</v>
      </c>
      <c r="J667" s="101">
        <f t="shared" si="156"/>
        <v>56</v>
      </c>
      <c r="K667" s="4">
        <f>$AU$36</f>
        <v>0</v>
      </c>
      <c r="L667" s="98">
        <f>$AW$36</f>
        <v>44</v>
      </c>
      <c r="N667" s="98">
        <f t="shared" si="115"/>
        <v>100</v>
      </c>
      <c r="O667" s="302" t="b">
        <f t="shared" si="157"/>
        <v>1</v>
      </c>
      <c r="P667" s="308">
        <f t="shared" si="116"/>
        <v>25</v>
      </c>
      <c r="AX667" s="99" t="str">
        <f>$AL$36</f>
        <v>L061.24.04.D6</v>
      </c>
      <c r="AY667" s="98">
        <v>6</v>
      </c>
      <c r="AZ667" s="98" t="str">
        <f>IF(COUNTIFS($AL$34,"&lt;&gt;"&amp;"",$AL$34,"&lt;&gt;practic?*",$AL$34,"&lt;&gt;*op?ional*",$AL$34,"&lt;&gt;*Disciplin? facultativ?*", $AL$34,"&lt;&gt;*Examen de diplom?*"),$AL$34,"")</f>
        <v>Finisaje 1</v>
      </c>
      <c r="BA667" s="98">
        <f t="shared" si="153"/>
        <v>2</v>
      </c>
      <c r="BB667" s="98" t="str">
        <f t="shared" si="154"/>
        <v>4</v>
      </c>
      <c r="BC667" s="98" t="str">
        <f>IF($AZ667="","",$AP$36)</f>
        <v>E</v>
      </c>
      <c r="BD667" s="98" t="str">
        <f t="shared" si="168"/>
        <v>DI</v>
      </c>
      <c r="BE667" s="101">
        <f t="shared" si="158"/>
        <v>2</v>
      </c>
      <c r="BF667" s="101">
        <f t="shared" si="159"/>
        <v>2</v>
      </c>
      <c r="BG667" s="101">
        <f t="shared" si="160"/>
        <v>4</v>
      </c>
      <c r="BH667" s="98">
        <f>IF(COUNTIFS($AL$34,"&lt;&gt;"&amp;"",$AL$34,"&lt;&gt;practic?*",$AL$34,"&lt;&gt;*Elaborare proiect de diplom?*",$AL$34,"&lt;&gt;*op?ional*",$AL$34,"&lt;&gt;*Disciplin? facultativ?*", $AL$34,"&lt;&gt;*Examen de diplom?*"),$AQ$36,"")</f>
        <v>28</v>
      </c>
      <c r="BI667" s="98">
        <f>IF(COUNTIFS($AL$34,"&lt;&gt;"&amp;"",$AL$34,"&lt;&gt;practic?*",$AL$34,"&lt;&gt;*Elaborare proiect de diplom?*",$AL$34,"&lt;&gt;*op?ional*",$AL$34,"&lt;&gt;*Disciplin? facultativ?*", $AL$34,"&lt;&gt;*Examen de diplom?*"),($AR$36+$AS$36+$AT$36),"")</f>
        <v>28</v>
      </c>
      <c r="BJ667" s="101">
        <f t="shared" si="161"/>
        <v>56</v>
      </c>
      <c r="BK667" s="98">
        <f t="shared" si="162"/>
        <v>0</v>
      </c>
      <c r="BL667" s="98">
        <f t="shared" si="163"/>
        <v>0</v>
      </c>
      <c r="BM667" s="101">
        <f t="shared" si="164"/>
        <v>0</v>
      </c>
      <c r="BN667" s="98">
        <f>IF(AZ667&lt;&gt;"",AU$36,"")</f>
        <v>0</v>
      </c>
      <c r="BO667" s="102" t="str">
        <f>IF(COUNTIF($AZ667,"=*Elaborare proiect de diplom?*"),$AT$36,"0")</f>
        <v>0</v>
      </c>
      <c r="BP667" s="101">
        <f t="shared" si="165"/>
        <v>0</v>
      </c>
      <c r="BQ667" s="98">
        <f t="shared" si="166"/>
        <v>3.1</v>
      </c>
      <c r="BR667" s="98">
        <f>IF(COUNTIFS($AL$34,"&lt;&gt;"&amp;"",$AL$34,"&lt;&gt;practic?*",$AL$34,"&lt;&gt;*op?ional*",$AL$34,"&lt;&gt;*Disciplin? facultativ?*", $AL$34,"&lt;&gt;*Examen de diplom?*"),IF($AW$36&lt;&gt;"",$AW$36,""),"")</f>
        <v>44</v>
      </c>
      <c r="BS667" s="98">
        <f>IF($AZ667="","",$AO$36)</f>
        <v>4</v>
      </c>
      <c r="BT667" s="98" t="str">
        <f>IF(COUNTIFS($AL$34,"&lt;&gt;"&amp;"",$AL$34,"&lt;&gt;practic?*",$AL$34,"&lt;&gt;*op?ional*",$AL$34,"&lt;&gt;*Disciplin? facultativ?*", $AL$34,"&lt;&gt;*Examen de diplom?*"),$AV$36,"")</f>
        <v>DD</v>
      </c>
      <c r="BU667" s="101">
        <f t="shared" si="169"/>
        <v>7.1</v>
      </c>
      <c r="BV667" s="102">
        <f t="shared" si="167"/>
        <v>100</v>
      </c>
      <c r="BW667" s="98" t="str">
        <f t="shared" si="55"/>
        <v>2025</v>
      </c>
      <c r="BX667" s="99"/>
      <c r="BY667" s="4"/>
      <c r="BZ667" s="4"/>
      <c r="CA667" s="4"/>
      <c r="CB667" s="4"/>
      <c r="CC667" s="4"/>
      <c r="CD667" s="4"/>
      <c r="CE667" s="4"/>
      <c r="CF667" s="4"/>
      <c r="CG667" s="5"/>
      <c r="CH667" s="5"/>
      <c r="CI667" s="5"/>
      <c r="CJ667" s="4"/>
      <c r="CK667" s="4"/>
      <c r="CL667" s="4"/>
      <c r="CM667" s="4"/>
      <c r="CN667" s="4"/>
      <c r="CO667" s="4"/>
      <c r="CP667" s="4"/>
      <c r="CQ667" s="4"/>
      <c r="CR667" s="4"/>
      <c r="CS667" s="5"/>
      <c r="CT667" s="5"/>
    </row>
    <row r="668" spans="4:98" ht="21" customHeight="1" x14ac:dyDescent="0.2">
      <c r="D668" s="302">
        <f t="shared" si="155"/>
        <v>1</v>
      </c>
      <c r="F668" s="102">
        <f>AO$39</f>
        <v>2</v>
      </c>
      <c r="H668" s="102">
        <f>AQ$39</f>
        <v>28</v>
      </c>
      <c r="I668" s="98">
        <f>$AR$39+$AS$39+$AT$39</f>
        <v>0</v>
      </c>
      <c r="J668" s="101">
        <f t="shared" si="156"/>
        <v>28</v>
      </c>
      <c r="K668" s="4">
        <f>$AU$39</f>
        <v>0</v>
      </c>
      <c r="L668" s="102">
        <f>$AW$39</f>
        <v>22</v>
      </c>
      <c r="N668" s="98">
        <f t="shared" si="115"/>
        <v>50</v>
      </c>
      <c r="O668" s="302" t="b">
        <f t="shared" si="157"/>
        <v>1</v>
      </c>
      <c r="P668" s="308">
        <f t="shared" si="116"/>
        <v>25</v>
      </c>
      <c r="AX668" s="99" t="str">
        <f>$AL$39</f>
        <v>L061.24.04.F7</v>
      </c>
      <c r="AY668" s="102">
        <v>7</v>
      </c>
      <c r="AZ668" s="98" t="str">
        <f>IF(COUNTIFS($AL$37,"&lt;&gt;"&amp;"",$AL$37,"&lt;&gt;practic?*",$AL$37,"&lt;&gt;*op?ional*",$AL$37,"&lt;&gt;*Disciplin? facultativ?*",$AL$37,"&lt;&gt;*Examen de diplom?*"),$AL$37,"")</f>
        <v>Istoria arhitecturii pana la revolutia industriala</v>
      </c>
      <c r="BA668" s="98">
        <f t="shared" si="153"/>
        <v>2</v>
      </c>
      <c r="BB668" s="102" t="str">
        <f t="shared" si="154"/>
        <v>4</v>
      </c>
      <c r="BC668" s="98" t="str">
        <f>IF($AZ668="","",$AP$39)</f>
        <v>E</v>
      </c>
      <c r="BD668" s="102" t="str">
        <f t="shared" si="168"/>
        <v>DI</v>
      </c>
      <c r="BE668" s="101">
        <f t="shared" si="158"/>
        <v>2</v>
      </c>
      <c r="BF668" s="101">
        <f t="shared" si="159"/>
        <v>0</v>
      </c>
      <c r="BG668" s="101">
        <f t="shared" si="160"/>
        <v>2</v>
      </c>
      <c r="BH668" s="98">
        <f>IF(COUNTIFS($AL$37,"&lt;&gt;"&amp;"",$AL$37,"&lt;&gt;practic?*",$AL$37,"&lt;&gt;*Elaborare proiect de diplom?*",$AL$37,"&lt;&gt;*op?ional*",$AL$37,"&lt;&gt;*Disciplin? facultativ?*", $AL$37,"&lt;&gt;*Examen de diplom?*"),$AQ$39,"")</f>
        <v>28</v>
      </c>
      <c r="BI668" s="98">
        <f>IF(COUNTIFS($AL$37,"&lt;&gt;"&amp;"",$AL$37,"&lt;&gt;practic?*",$AL$37,"&lt;&gt;*Elaborare proiect de diplom?*",$AL$37,"&lt;&gt;*op?ional*",$AL$37,"&lt;&gt;*Disciplin? facultativ?*", $AL$37,"&lt;&gt;*Examen de diplom?*"),($AR$39+$AS$39+$AT$39),"")</f>
        <v>0</v>
      </c>
      <c r="BJ668" s="101">
        <f t="shared" si="161"/>
        <v>28</v>
      </c>
      <c r="BK668" s="98">
        <f t="shared" si="162"/>
        <v>0</v>
      </c>
      <c r="BL668" s="98">
        <f t="shared" si="163"/>
        <v>0</v>
      </c>
      <c r="BM668" s="101">
        <f t="shared" si="164"/>
        <v>0</v>
      </c>
      <c r="BN668" s="98">
        <f>IF(AZ668&lt;&gt;"",AU$39,"")</f>
        <v>0</v>
      </c>
      <c r="BO668" s="102" t="str">
        <f>IF(COUNTIF($AZ668,"=*Elaborare proiect de diplom?*"),$AT$39,"0")</f>
        <v>0</v>
      </c>
      <c r="BP668" s="101">
        <f t="shared" si="165"/>
        <v>0</v>
      </c>
      <c r="BQ668" s="98">
        <f t="shared" si="166"/>
        <v>1.6</v>
      </c>
      <c r="BR668" s="98">
        <f>IF(COUNTIFS($AL$37,"&lt;&gt;"&amp;"",$AL$37,"&lt;&gt;practic?*",$AL$37,"&lt;&gt;*op?ional*",$AL$37,"&lt;&gt;*Disciplin? facultativ?*", $AL$37,"&lt;&gt;*Examen de diplom?*"),IF($AW$39&lt;&gt;"",$AW$39,""),"")</f>
        <v>22</v>
      </c>
      <c r="BS668" s="102">
        <f>IF($AZ668="","",$AO$39)</f>
        <v>2</v>
      </c>
      <c r="BT668" s="98" t="str">
        <f>IF(COUNTIFS($AL$37,"&lt;&gt;"&amp;"",$AL$37,"&lt;&gt;practic?*",$AL$37,"&lt;&gt;*op?ional*",$AL$37,"&lt;&gt;*Disciplin? facultativ?*", $AL$37,"&lt;&gt;*Examen de diplom?*"),$AV$39,"")</f>
        <v>DF</v>
      </c>
      <c r="BU668" s="101">
        <f t="shared" si="169"/>
        <v>3.6</v>
      </c>
      <c r="BV668" s="102">
        <f t="shared" si="167"/>
        <v>50</v>
      </c>
      <c r="BW668" s="98" t="str">
        <f t="shared" si="55"/>
        <v>2025</v>
      </c>
      <c r="BX668" s="99"/>
      <c r="BY668" s="4"/>
      <c r="BZ668" s="4"/>
      <c r="CA668" s="4"/>
      <c r="CB668" s="4"/>
      <c r="CC668" s="4"/>
      <c r="CD668" s="4"/>
      <c r="CE668" s="4"/>
      <c r="CF668" s="4"/>
      <c r="CG668" s="5"/>
      <c r="CH668" s="5"/>
      <c r="CI668" s="5"/>
      <c r="CJ668" s="4"/>
      <c r="CK668" s="4"/>
      <c r="CL668" s="4"/>
      <c r="CM668" s="4"/>
      <c r="CN668" s="4"/>
      <c r="CO668" s="4"/>
      <c r="CP668" s="4"/>
      <c r="CQ668" s="4"/>
      <c r="CR668" s="4"/>
      <c r="CS668" s="5"/>
      <c r="CT668" s="5"/>
    </row>
    <row r="669" spans="4:98" ht="21" customHeight="1" x14ac:dyDescent="0.2">
      <c r="D669" s="302">
        <f t="shared" si="155"/>
        <v>1</v>
      </c>
      <c r="F669" s="98">
        <f>AO$42</f>
        <v>3</v>
      </c>
      <c r="H669" s="98">
        <f>AQ$42</f>
        <v>28</v>
      </c>
      <c r="I669" s="98">
        <f>$AR$42+$AS$42+$AT$42</f>
        <v>14</v>
      </c>
      <c r="J669" s="101">
        <f t="shared" si="156"/>
        <v>42</v>
      </c>
      <c r="K669" s="4">
        <f>$AU$42</f>
        <v>0</v>
      </c>
      <c r="L669" s="98">
        <f>$AW$42</f>
        <v>33</v>
      </c>
      <c r="N669" s="98">
        <f t="shared" si="115"/>
        <v>75</v>
      </c>
      <c r="O669" s="302" t="b">
        <f t="shared" si="157"/>
        <v>1</v>
      </c>
      <c r="P669" s="308">
        <f t="shared" si="116"/>
        <v>25</v>
      </c>
      <c r="AX669" s="99" t="str">
        <f>$AL$42</f>
        <v>L061.24.04.S8</v>
      </c>
      <c r="AY669" s="98">
        <v>8</v>
      </c>
      <c r="AZ669" s="98" t="str">
        <f>IF(COUNTIFS($AL$40,"&lt;&gt;"&amp;"",$AL$40,"&lt;&gt;practic?*",$AL$40,"&lt;&gt;*op?ional*",$AL$40,"&lt;&gt;*Disciplin? facultativ?*", $AL$40,"&lt;&gt;*Examen de diplom?*"),$AL$40,"")</f>
        <v>Educaţie fizică 4</v>
      </c>
      <c r="BA669" s="98">
        <f t="shared" si="153"/>
        <v>2</v>
      </c>
      <c r="BB669" s="98" t="str">
        <f t="shared" si="154"/>
        <v>4</v>
      </c>
      <c r="BC669" s="98" t="str">
        <f>IF($AZ669="","",$AP$42)</f>
        <v>C</v>
      </c>
      <c r="BD669" s="98" t="str">
        <f t="shared" si="168"/>
        <v>DI</v>
      </c>
      <c r="BE669" s="101">
        <f t="shared" si="158"/>
        <v>2</v>
      </c>
      <c r="BF669" s="101">
        <f t="shared" si="159"/>
        <v>1</v>
      </c>
      <c r="BG669" s="101">
        <f t="shared" si="160"/>
        <v>3</v>
      </c>
      <c r="BH669" s="98">
        <f>IF(COUNTIFS($AL$40,"&lt;&gt;"&amp;"",$AL$40,"&lt;&gt;practic?*",$AL$40,"&lt;&gt;*Elaborare proiect de diplom?*",$AL$40,"&lt;&gt;*op?ional*",$AL$40,"&lt;&gt;*Disciplin? facultativ?*", $AL$40,"&lt;&gt;*Examen de diplom?*"),$AQ$42,"")</f>
        <v>28</v>
      </c>
      <c r="BI669" s="98">
        <f>IF(COUNTIFS($AL$40,"&lt;&gt;"&amp;"",$AL$40,"&lt;&gt;practic?*",$AL$40,"&lt;&gt;*Elaborare proiect de diplom?*",$AL$40,"&lt;&gt;*op?ional*",$AL$40,"&lt;&gt;*Disciplin? facultativ?*", $AL$40,"&lt;&gt;*Examen de diplom?*"),($AR$42+$AS$42+$AT$42),"")</f>
        <v>14</v>
      </c>
      <c r="BJ669" s="101">
        <f t="shared" si="161"/>
        <v>42</v>
      </c>
      <c r="BK669" s="98">
        <f t="shared" si="162"/>
        <v>0</v>
      </c>
      <c r="BL669" s="98">
        <f t="shared" si="163"/>
        <v>0</v>
      </c>
      <c r="BM669" s="101">
        <f t="shared" si="164"/>
        <v>0</v>
      </c>
      <c r="BN669" s="98">
        <f>IF(AZ669&lt;&gt;"",AU$42,"")</f>
        <v>0</v>
      </c>
      <c r="BO669" s="102" t="str">
        <f>IF(COUNTIF($AZ669,"=*Elaborare proiect de diplom?*"),$AT$42,"0")</f>
        <v>0</v>
      </c>
      <c r="BP669" s="101">
        <f t="shared" si="165"/>
        <v>0</v>
      </c>
      <c r="BQ669" s="98">
        <f t="shared" si="166"/>
        <v>2.4</v>
      </c>
      <c r="BR669" s="98">
        <f>IF(COUNTIFS($AL$40,"&lt;&gt;"&amp;"",$AL$40,"&lt;&gt;practic?*",$AL$40,"&lt;&gt;*op?ional*",$AL$40,"&lt;&gt;*Disciplin? facultativ?*", $AL$40,"&lt;&gt;*Examen de diplom?*"),IF($AW$42&lt;&gt;"",$AW$42,""),"")</f>
        <v>33</v>
      </c>
      <c r="BS669" s="98">
        <f>IF($AZ669="","",$AO$42)</f>
        <v>3</v>
      </c>
      <c r="BT669" s="98" t="str">
        <f>IF(COUNTIFS($AL$40,"&lt;&gt;"&amp;"",$AL$40,"&lt;&gt;practic?*",$AL$40,"&lt;&gt;*op?ional*",$AL$40,"&lt;&gt;*Disciplin? facultativ?*", $AL$40,"&lt;&gt;*Examen de diplom?*"),$AV$42,"")</f>
        <v>DS</v>
      </c>
      <c r="BU669" s="101">
        <f t="shared" si="169"/>
        <v>5.4</v>
      </c>
      <c r="BV669" s="102">
        <f t="shared" si="167"/>
        <v>75</v>
      </c>
      <c r="BW669" s="98" t="str">
        <f t="shared" si="55"/>
        <v>2025</v>
      </c>
      <c r="BX669" s="99"/>
      <c r="BY669" s="4"/>
      <c r="BZ669" s="4"/>
      <c r="CA669" s="4"/>
      <c r="CB669" s="4"/>
      <c r="CC669" s="4"/>
      <c r="CD669" s="4"/>
      <c r="CE669" s="4"/>
      <c r="CF669" s="4"/>
      <c r="CG669" s="5"/>
      <c r="CH669" s="5"/>
      <c r="CI669" s="5"/>
      <c r="CJ669" s="4"/>
      <c r="CK669" s="4"/>
      <c r="CL669" s="4"/>
      <c r="CM669" s="4"/>
      <c r="CN669" s="4"/>
      <c r="CO669" s="4"/>
      <c r="CP669" s="4"/>
      <c r="CQ669" s="4"/>
      <c r="CR669" s="4"/>
      <c r="CS669" s="5"/>
      <c r="CT669" s="5"/>
    </row>
    <row r="670" spans="4:98" ht="21" customHeight="1" x14ac:dyDescent="0.2">
      <c r="D670" s="302">
        <f t="shared" si="155"/>
        <v>1</v>
      </c>
      <c r="F670" s="98">
        <f>AO$45</f>
        <v>2</v>
      </c>
      <c r="H670" s="98">
        <f>AQ$45</f>
        <v>0</v>
      </c>
      <c r="I670" s="98">
        <f>$AR$45+$AS$45+$AT$45</f>
        <v>14</v>
      </c>
      <c r="J670" s="101">
        <f t="shared" si="156"/>
        <v>14</v>
      </c>
      <c r="K670" s="4">
        <f>$AU$45</f>
        <v>0</v>
      </c>
      <c r="L670" s="98">
        <f>$AW$45</f>
        <v>36</v>
      </c>
      <c r="N670" s="98">
        <f t="shared" si="115"/>
        <v>50</v>
      </c>
      <c r="O670" s="302" t="b">
        <f t="shared" si="157"/>
        <v>1</v>
      </c>
      <c r="P670" s="308">
        <f t="shared" si="116"/>
        <v>25</v>
      </c>
      <c r="AX670" s="99" t="str">
        <f>$AL$45</f>
        <v>L061.24.04.C9</v>
      </c>
      <c r="AY670" s="98">
        <v>9</v>
      </c>
      <c r="AZ670" s="98" t="str">
        <f>IF(COUNTIFS($AL$43,"&lt;&gt;"&amp;"",$AL$43,"&lt;&gt;practic?*",$AL$43,"&lt;&gt;*op?ional*",$AL$43,"&lt;&gt;*Disciplin? facultativ?*",$AL$43,"&lt;&gt;*Examen de diplom?*"),$AL$43,"")</f>
        <v>Educaţie fizică 4</v>
      </c>
      <c r="BA670" s="98">
        <f t="shared" si="153"/>
        <v>2</v>
      </c>
      <c r="BB670" s="98" t="str">
        <f t="shared" si="154"/>
        <v>4</v>
      </c>
      <c r="BC670" s="98" t="str">
        <f>IF($AZ670="","",$AP$45)</f>
        <v>D</v>
      </c>
      <c r="BD670" s="102" t="str">
        <f t="shared" si="168"/>
        <v>DI</v>
      </c>
      <c r="BE670" s="101">
        <f t="shared" si="158"/>
        <v>0</v>
      </c>
      <c r="BF670" s="101">
        <f t="shared" si="159"/>
        <v>1</v>
      </c>
      <c r="BG670" s="101">
        <f t="shared" si="160"/>
        <v>1</v>
      </c>
      <c r="BH670" s="98">
        <f>IF(COUNTIFS($AL$43,"&lt;&gt;"&amp;"",$AL$43,"&lt;&gt;practic?*",$AL$43,"&lt;&gt;*Elaborare proiect de diplom?*",$AL$43,"&lt;&gt;*op?ional*",$AL$43,"&lt;&gt;*Disciplin? facultativ?*", $AL$43,"&lt;&gt;*Examen de diplom?*"),$AQ$45,"")</f>
        <v>0</v>
      </c>
      <c r="BI670" s="98">
        <f>IF(COUNTIFS($AL$43,"&lt;&gt;"&amp;"",$AL$43,"&lt;&gt;practic?*",$AL$43,"&lt;&gt;*Elaborare proiect de diplom?*",$AL$43,"&lt;&gt;*op?ional*",$AL$43,"&lt;&gt;*Disciplin? facultativ?*", $AL$43,"&lt;&gt;*Examen de diplom?*"),($AR$45+$AS$45+$AT$45),"")</f>
        <v>14</v>
      </c>
      <c r="BJ670" s="101">
        <f t="shared" si="161"/>
        <v>14</v>
      </c>
      <c r="BK670" s="98">
        <f t="shared" si="162"/>
        <v>0</v>
      </c>
      <c r="BL670" s="98">
        <f t="shared" si="163"/>
        <v>0</v>
      </c>
      <c r="BM670" s="101">
        <f t="shared" si="164"/>
        <v>0</v>
      </c>
      <c r="BN670" s="98">
        <f>IF(AZ670&lt;&gt;"",AU$45,"")</f>
        <v>0</v>
      </c>
      <c r="BO670" s="102" t="str">
        <f>IF(COUNTIF($AZ670,"=*Elaborare proiect de diplom?*"),$AT$45,"0")</f>
        <v>0</v>
      </c>
      <c r="BP670" s="101">
        <f t="shared" si="165"/>
        <v>0</v>
      </c>
      <c r="BQ670" s="98">
        <f t="shared" si="166"/>
        <v>2.6</v>
      </c>
      <c r="BR670" s="98">
        <f>IF(COUNTIFS($AL$43,"&lt;&gt;"&amp;"",$AL$43,"&lt;&gt;practic?*",$AL$43,"&lt;&gt;*op?ional*",$AL$43,"&lt;&gt;*Disciplin? facultativ?*", $AL$43,"&lt;&gt;*Examen de diplom?*"),IF($AW$45&lt;&gt;"",$AW$45,""),"")</f>
        <v>36</v>
      </c>
      <c r="BS670" s="98">
        <f>IF($AZ670="","",$AO$45)</f>
        <v>2</v>
      </c>
      <c r="BT670" s="98" t="str">
        <f>IF(COUNTIFS($AL$43,"&lt;&gt;"&amp;"",$AL$43,"&lt;&gt;practic?*",$AL$43,"&lt;&gt;*op?ional*",$AL$43,"&lt;&gt;*Disciplin? facultativ?*", $AL$43,"&lt;&gt;*Examen de diplom?*"),$AV$45,"")</f>
        <v>DC</v>
      </c>
      <c r="BU670" s="101">
        <f t="shared" si="169"/>
        <v>3.6</v>
      </c>
      <c r="BV670" s="102">
        <f t="shared" si="167"/>
        <v>50</v>
      </c>
      <c r="BW670" s="98" t="str">
        <f t="shared" si="55"/>
        <v>2025</v>
      </c>
      <c r="BX670" s="99"/>
      <c r="BY670" s="4"/>
      <c r="BZ670" s="4"/>
      <c r="CA670" s="4"/>
      <c r="CB670" s="4"/>
      <c r="CC670" s="4"/>
      <c r="CD670" s="4"/>
      <c r="CE670" s="4"/>
      <c r="CF670" s="4"/>
      <c r="CG670" s="5"/>
      <c r="CH670" s="5"/>
      <c r="CI670" s="5"/>
      <c r="CJ670" s="4"/>
      <c r="CK670" s="4"/>
      <c r="CL670" s="4"/>
      <c r="CM670" s="4"/>
      <c r="CN670" s="4"/>
      <c r="CO670" s="4"/>
      <c r="CP670" s="4"/>
      <c r="CQ670" s="4"/>
      <c r="CR670" s="4"/>
      <c r="CS670" s="5"/>
      <c r="CT670" s="5"/>
    </row>
    <row r="671" spans="4:98" ht="21" customHeight="1" x14ac:dyDescent="0.2">
      <c r="D671" s="302">
        <f t="shared" si="155"/>
        <v>1</v>
      </c>
      <c r="F671" s="102">
        <f>AO$48</f>
        <v>2</v>
      </c>
      <c r="H671" s="102">
        <f>AQ$48</f>
        <v>0</v>
      </c>
      <c r="I671" s="98">
        <f>$AR$48+$AS$48+$AT$48</f>
        <v>0</v>
      </c>
      <c r="J671" s="101">
        <f t="shared" si="156"/>
        <v>0</v>
      </c>
      <c r="K671" s="4">
        <f>$AU$48</f>
        <v>50</v>
      </c>
      <c r="L671" s="102">
        <f>$AW$48</f>
        <v>0</v>
      </c>
      <c r="N671" s="98">
        <f t="shared" si="115"/>
        <v>50</v>
      </c>
      <c r="O671" s="302" t="b">
        <f t="shared" si="157"/>
        <v>1</v>
      </c>
      <c r="P671" s="308">
        <f t="shared" si="116"/>
        <v>25</v>
      </c>
      <c r="AX671" s="99" t="str">
        <f>$AL$48</f>
        <v>L061.24.04.F10</v>
      </c>
      <c r="AY671" s="98">
        <v>10</v>
      </c>
      <c r="AZ671" s="98" t="str">
        <f>IF(COUNTIFS($AL$46,"&lt;&gt;"&amp;"",$AL$46,"&lt;&gt;practic?*",$AL$46,"&lt;&gt;*op?ional*",$AL$46,"&lt;&gt;*Disciplin? facultativ?*", $AL$46,"&lt;&gt;*Examen de diplom?*"),$AL$46,"")</f>
        <v/>
      </c>
      <c r="BA671" s="98" t="str">
        <f t="shared" si="153"/>
        <v/>
      </c>
      <c r="BB671" s="98" t="str">
        <f t="shared" si="154"/>
        <v/>
      </c>
      <c r="BC671" s="98" t="str">
        <f>IF($AZ671="","",$AP$48)</f>
        <v/>
      </c>
      <c r="BD671" s="98" t="str">
        <f t="shared" si="168"/>
        <v/>
      </c>
      <c r="BE671" s="101" t="str">
        <f t="shared" si="158"/>
        <v/>
      </c>
      <c r="BF671" s="101" t="str">
        <f t="shared" si="159"/>
        <v/>
      </c>
      <c r="BG671" s="101" t="str">
        <f t="shared" si="160"/>
        <v/>
      </c>
      <c r="BH671" s="98" t="str">
        <f>IF(COUNTIFS($AL$46,"&lt;&gt;"&amp;"",$AL$46,"&lt;&gt;practic?*",$AL$46,"&lt;&gt;*Elaborare proiect de diplom?*",$AL$46,"&lt;&gt;*op?ional*",$AL$46,"&lt;&gt;*Disciplin? facultativ?*", $AL$46,"&lt;&gt;*Examen de diplom?*"),$AQ$48,"")</f>
        <v/>
      </c>
      <c r="BI671" s="98" t="str">
        <f>IF(COUNTIFS($AL$46,"&lt;&gt;"&amp;"",$AL$46,"&lt;&gt;practic?*",$AL$46,"&lt;&gt;*Elaborare proiect de diplom?*",$AL$46,"&lt;&gt;*op?ional*",$AL$46,"&lt;&gt;*Disciplin? facultativ?*", $AL$46,"&lt;&gt;*Examen de diplom?*"),($AR$48+$AS$48+$AT$48),"")</f>
        <v/>
      </c>
      <c r="BJ671" s="101" t="str">
        <f t="shared" si="161"/>
        <v/>
      </c>
      <c r="BK671" s="98" t="str">
        <f t="shared" si="162"/>
        <v/>
      </c>
      <c r="BL671" s="98" t="str">
        <f t="shared" si="163"/>
        <v/>
      </c>
      <c r="BM671" s="101" t="str">
        <f t="shared" si="164"/>
        <v/>
      </c>
      <c r="BN671" s="98" t="str">
        <f>IF(AZ671&lt;&gt;"",AU$48,"")</f>
        <v/>
      </c>
      <c r="BO671" s="102" t="str">
        <f>IF(COUNTIF($AZ671,"=*Elaborare proiect de diplom?*"),$AT$48,"0")</f>
        <v>0</v>
      </c>
      <c r="BP671" s="101" t="str">
        <f t="shared" si="165"/>
        <v/>
      </c>
      <c r="BQ671" s="98" t="str">
        <f t="shared" si="166"/>
        <v/>
      </c>
      <c r="BR671" s="98" t="str">
        <f>IF(COUNTIFS($AL$46,"&lt;&gt;"&amp;"",$AL$46,"&lt;&gt;practic?*",$AL$46,"&lt;&gt;*op?ional*",$AL$46,"&lt;&gt;*Disciplin? facultativ?*", $AL$46,"&lt;&gt;*Examen de diplom?*"),IF($AW$48&lt;&gt;"",$AW$48,""),"")</f>
        <v/>
      </c>
      <c r="BS671" s="102" t="str">
        <f>IF($AZ671="","",$AO$48)</f>
        <v/>
      </c>
      <c r="BT671" s="98" t="str">
        <f>IF(COUNTIFS($AL$46,"&lt;&gt;"&amp;"",$AL$46,"&lt;&gt;practic?*",$AL$46,"&lt;&gt;*op?ional*",$AL$46,"&lt;&gt;*Disciplin? facultativ?*", $AL$46,"&lt;&gt;*Examen de diplom?*"),$AV$48,"")</f>
        <v/>
      </c>
      <c r="BU671" s="101" t="str">
        <f t="shared" si="169"/>
        <v/>
      </c>
      <c r="BV671" s="102" t="str">
        <f t="shared" si="167"/>
        <v/>
      </c>
      <c r="BW671" s="98" t="str">
        <f t="shared" si="55"/>
        <v/>
      </c>
      <c r="BX671" s="99"/>
      <c r="BY671" s="4"/>
      <c r="BZ671" s="4"/>
      <c r="CA671" s="4"/>
      <c r="CB671" s="4"/>
      <c r="CC671" s="4"/>
      <c r="CD671" s="4"/>
      <c r="CE671" s="4"/>
      <c r="CF671" s="4"/>
      <c r="CG671" s="5"/>
      <c r="CH671" s="5"/>
      <c r="CI671" s="5"/>
      <c r="CJ671" s="4"/>
      <c r="CK671" s="4"/>
      <c r="CL671" s="4"/>
      <c r="CM671" s="4"/>
      <c r="CN671" s="4"/>
      <c r="CO671" s="4"/>
      <c r="CP671" s="4"/>
      <c r="CQ671" s="4"/>
      <c r="CR671" s="4"/>
      <c r="CS671" s="5"/>
      <c r="CT671" s="5"/>
    </row>
    <row r="672" spans="4:98" ht="21" customHeight="1" x14ac:dyDescent="0.2">
      <c r="D672" s="302">
        <f t="shared" si="155"/>
        <v>1</v>
      </c>
      <c r="F672" s="102">
        <f>AO$51</f>
        <v>1</v>
      </c>
      <c r="H672" s="102">
        <f>AQ$51</f>
        <v>0</v>
      </c>
      <c r="I672" s="98">
        <f>$AR$51+$AS$51+$AT$51</f>
        <v>0</v>
      </c>
      <c r="J672" s="101">
        <f t="shared" ref="J672" si="170">H672+I672</f>
        <v>0</v>
      </c>
      <c r="K672" s="4">
        <f>$AU$51</f>
        <v>0</v>
      </c>
      <c r="L672" s="102">
        <f>$AW$51</f>
        <v>25</v>
      </c>
      <c r="N672" s="98">
        <f t="shared" si="115"/>
        <v>25</v>
      </c>
      <c r="O672" s="302" t="b">
        <f t="shared" si="157"/>
        <v>1</v>
      </c>
      <c r="P672" s="308">
        <f t="shared" si="116"/>
        <v>25</v>
      </c>
      <c r="AX672" s="99" t="str">
        <f>$AL$51</f>
        <v>L061.24.04.S11</v>
      </c>
      <c r="AY672" s="98">
        <v>11</v>
      </c>
      <c r="AZ672" s="98" t="str">
        <f>IF(COUNTIFS($AL$49,"&lt;&gt;"&amp;"",$AL$49,"&lt;&gt;practic?*",$AL$49,"&lt;&gt;*op?ional*",$AL$49,"&lt;&gt;*Disciplin? facultativ?*", $AL$49,"&lt;&gt;*Examen de diplom?*"),$AL$49,"")</f>
        <v>Proiect de verificare 2</v>
      </c>
      <c r="BA672" s="98">
        <f t="shared" si="153"/>
        <v>2</v>
      </c>
      <c r="BB672" s="98" t="str">
        <f t="shared" si="154"/>
        <v>4</v>
      </c>
      <c r="BC672" s="98" t="str">
        <f>IF($AZ672="","",$AP$51)</f>
        <v>E</v>
      </c>
      <c r="BD672" s="98" t="str">
        <f t="shared" si="168"/>
        <v>DI</v>
      </c>
      <c r="BE672" s="101">
        <f t="shared" ref="BE672" si="171">IF($AZ672&lt;&gt;"",ROUND(BH672/14,1),"")</f>
        <v>0</v>
      </c>
      <c r="BF672" s="101">
        <f t="shared" ref="BF672" si="172">IF($AZ672&lt;&gt;"",ROUND(BI672/14,1),"")</f>
        <v>0</v>
      </c>
      <c r="BG672" s="101">
        <f t="shared" ref="BG672" si="173">IF($AZ672&lt;&gt;"",BE672+BF672,"")</f>
        <v>0</v>
      </c>
      <c r="BH672" s="98">
        <f>IF(COUNTIFS($AL$49,"&lt;&gt;"&amp;"",$AL$49,"&lt;&gt;practic?*",$AL$49,"&lt;&gt;*Elaborare proiect de diplom?*",$AL$49,"&lt;&gt;*op?ional*",$AL$49,"&lt;&gt;*Disciplin? facultativ?*", $AL$49,"&lt;&gt;*Examen de diplom?*"),$AQ$51,"")</f>
        <v>0</v>
      </c>
      <c r="BI672" s="98">
        <f>IF(COUNTIFS($AL$49,"&lt;&gt;"&amp;"",$AL$49,"&lt;&gt;practic?*",$AL$49,"&lt;&gt;*Elaborare proiect de diplom?*",$AL$49,"&lt;&gt;*op?ional*",$AL$49,"&lt;&gt;*Disciplin? facultativ?*", $AL$49,"&lt;&gt;*Examen de diplom?*"),($AR$51+$AS$51+$AT$51),"")</f>
        <v>0</v>
      </c>
      <c r="BJ672" s="101">
        <f t="shared" ref="BJ672" si="174">IF($AZ672&lt;&gt;"",BH672+BI672,"")</f>
        <v>0</v>
      </c>
      <c r="BK672" s="98">
        <f t="shared" ref="BK672" si="175">IF($AZ672&lt;&gt;"",ROUND(BN672/14,1),"")</f>
        <v>0</v>
      </c>
      <c r="BL672" s="98">
        <f t="shared" ref="BL672" si="176">IF($AZ672&lt;&gt;"",ROUND(BO672/14,1),"")</f>
        <v>0</v>
      </c>
      <c r="BM672" s="101">
        <f t="shared" si="164"/>
        <v>0</v>
      </c>
      <c r="BN672" s="98">
        <f>IF(AZ672&lt;&gt;"",AU$51,"")</f>
        <v>0</v>
      </c>
      <c r="BO672" s="102" t="str">
        <f>IF(COUNTIF($AZ672,"=*Elaborare proiect de diplom?*"),$AT$51,"0")</f>
        <v>0</v>
      </c>
      <c r="BP672" s="101">
        <f t="shared" si="165"/>
        <v>0</v>
      </c>
      <c r="BQ672" s="98">
        <f t="shared" ref="BQ672" si="177">IF($AZ672&lt;&gt;"",ROUND(BR672/14,1),"")</f>
        <v>1.8</v>
      </c>
      <c r="BR672" s="98">
        <f>IF(COUNTIFS($AL$49,"&lt;&gt;"&amp;"",$AL$49,"&lt;&gt;practic?*",$AL$49,"&lt;&gt;*op?ional*",$AL$49,"&lt;&gt;*Disciplin? facultativ?*", $AL$49,"&lt;&gt;*Examen de diplom?*"),IF($AW$51&lt;&gt;"",$AW$51,""),"")</f>
        <v>25</v>
      </c>
      <c r="BS672" s="102">
        <f>IF($AZ672="","",$AO$51)</f>
        <v>1</v>
      </c>
      <c r="BT672" s="98" t="str">
        <f>IF(COUNTIFS($AL$49,"&lt;&gt;"&amp;"",$AL$49,"&lt;&gt;practic?*",$AL$49,"&lt;&gt;*op?ional*",$AL$49,"&lt;&gt;*Disciplin? facultativ?*", $AL$49,"&lt;&gt;*Examen de diplom?*"),$AV$51,"")</f>
        <v>DS</v>
      </c>
      <c r="BU672" s="101">
        <f t="shared" si="169"/>
        <v>1.8</v>
      </c>
      <c r="BV672" s="102">
        <f t="shared" si="167"/>
        <v>25</v>
      </c>
      <c r="BW672" s="98" t="str">
        <f t="shared" si="55"/>
        <v>2025</v>
      </c>
      <c r="BX672" s="99"/>
      <c r="BY672" s="4"/>
      <c r="BZ672" s="4"/>
      <c r="CA672" s="4"/>
      <c r="CB672" s="4"/>
      <c r="CC672" s="4"/>
      <c r="CD672" s="4"/>
      <c r="CE672" s="4"/>
      <c r="CF672" s="4"/>
      <c r="CG672" s="5"/>
      <c r="CH672" s="5"/>
      <c r="CI672" s="5"/>
      <c r="CJ672" s="4"/>
      <c r="CK672" s="4"/>
      <c r="CL672" s="4"/>
      <c r="CM672" s="4"/>
      <c r="CN672" s="4"/>
      <c r="CO672" s="4"/>
      <c r="CP672" s="4"/>
      <c r="CQ672" s="4"/>
      <c r="CR672" s="4"/>
      <c r="CS672" s="5"/>
      <c r="CT672" s="5"/>
    </row>
    <row r="673" spans="4:98" ht="21" customHeight="1" x14ac:dyDescent="0.2">
      <c r="D673" s="302">
        <f t="shared" ref="D673" si="178">IF(AND((F673&gt;0), (N673&gt;0)),1,0)</f>
        <v>0</v>
      </c>
      <c r="F673" s="102">
        <f>AO$54</f>
        <v>0</v>
      </c>
      <c r="H673" s="102">
        <f>AQ$54</f>
        <v>0</v>
      </c>
      <c r="I673" s="98">
        <f>$AR$54+$AS$54+$AT$54</f>
        <v>0</v>
      </c>
      <c r="J673" s="101">
        <f t="shared" ref="J673" si="179">H673+I673</f>
        <v>0</v>
      </c>
      <c r="K673" s="4">
        <f>$AU$54</f>
        <v>0</v>
      </c>
      <c r="L673" s="102">
        <f>$AW$54</f>
        <v>0</v>
      </c>
      <c r="N673" s="98">
        <f t="shared" si="115"/>
        <v>0</v>
      </c>
      <c r="O673" s="302" t="b">
        <f t="shared" ref="O673" si="180">IF(D673=0,TRUE, IF(N673/25=F673,TRUE,FALSE))</f>
        <v>1</v>
      </c>
      <c r="P673" s="308" t="e">
        <f t="shared" ref="P673" si="181">N673/F673</f>
        <v>#DIV/0!</v>
      </c>
      <c r="AX673" s="99" t="str">
        <f>$AL$54</f>
        <v/>
      </c>
      <c r="AY673" s="98">
        <v>12</v>
      </c>
      <c r="AZ673" s="98" t="str">
        <f>IF(COUNTIFS($AL$52,"&lt;&gt;"&amp;"",$AL$52,"&lt;&gt;practic?*",$AL$52,"&lt;&gt;*op?ional*",$AL$52,"&lt;&gt;*Disciplin? facultativ?*", $AL$52,"&lt;&gt;*Examen de diplom?*"),$AL$52,"")</f>
        <v/>
      </c>
      <c r="BA673" s="98" t="str">
        <f t="shared" si="153"/>
        <v/>
      </c>
      <c r="BB673" s="98" t="str">
        <f t="shared" si="154"/>
        <v/>
      </c>
      <c r="BC673" s="98" t="str">
        <f>IF($AZ673="","",$AP$54)</f>
        <v/>
      </c>
      <c r="BD673" s="98" t="str">
        <f t="shared" si="168"/>
        <v/>
      </c>
      <c r="BE673" s="101" t="str">
        <f t="shared" ref="BE673" si="182">IF($AZ673&lt;&gt;"",ROUND(BH673/14,1),"")</f>
        <v/>
      </c>
      <c r="BF673" s="101" t="str">
        <f t="shared" ref="BF673" si="183">IF($AZ673&lt;&gt;"",ROUND(BI673/14,1),"")</f>
        <v/>
      </c>
      <c r="BG673" s="101" t="str">
        <f t="shared" ref="BG673" si="184">IF($AZ673&lt;&gt;"",BE673+BF673,"")</f>
        <v/>
      </c>
      <c r="BH673" s="98" t="str">
        <f>IF(COUNTIFS($AL$52,"&lt;&gt;"&amp;"",$AL$52,"&lt;&gt;practic?*",$AL$52,"&lt;&gt;*Elaborare proiect de diplom?*",$AL$52,"&lt;&gt;*op?ional*",$AL$52,"&lt;&gt;*Disciplin? facultativ?*", $AL$52,"&lt;&gt;*Examen de diplom?*"),$AQ$54,"")</f>
        <v/>
      </c>
      <c r="BI673" s="98" t="str">
        <f>IF(COUNTIFS($AL$52,"&lt;&gt;"&amp;"",$AL$52,"&lt;&gt;practic?*",$AL$52,"&lt;&gt;*Elaborare proiect de diplom?*",$AL$52,"&lt;&gt;*op?ional*",$AL$52,"&lt;&gt;*Disciplin? facultativ?*", $AL$52,"&lt;&gt;*Examen de diplom?*"),($AR$54+$AS$54+$AT$54),"")</f>
        <v/>
      </c>
      <c r="BJ673" s="101" t="str">
        <f t="shared" ref="BJ673" si="185">IF($AZ673&lt;&gt;"",BH673+BI673,"")</f>
        <v/>
      </c>
      <c r="BK673" s="98" t="str">
        <f t="shared" ref="BK673" si="186">IF($AZ673&lt;&gt;"",ROUND(BN673/14,1),"")</f>
        <v/>
      </c>
      <c r="BL673" s="98" t="str">
        <f t="shared" ref="BL673" si="187">IF($AZ673&lt;&gt;"",ROUND(BO673/14,1),"")</f>
        <v/>
      </c>
      <c r="BM673" s="101" t="str">
        <f t="shared" si="164"/>
        <v/>
      </c>
      <c r="BN673" s="98" t="str">
        <f>IF(AZ673&lt;&gt;"",AU$54,"")</f>
        <v/>
      </c>
      <c r="BO673" s="102" t="str">
        <f>IF(COUNTIF($AZ673,"=*Elaborare proiect de diplom?*"),$AT$54,"0")</f>
        <v>0</v>
      </c>
      <c r="BP673" s="101" t="str">
        <f t="shared" si="165"/>
        <v/>
      </c>
      <c r="BQ673" s="98" t="str">
        <f t="shared" ref="BQ673" si="188">IF($AZ673&lt;&gt;"",ROUND(BR673/14,1),"")</f>
        <v/>
      </c>
      <c r="BR673" s="98" t="str">
        <f>IF(COUNTIFS($AL$52,"&lt;&gt;"&amp;"",$AL$52,"&lt;&gt;practic?*",$AL$52,"&lt;&gt;*op?ional*",$AL$52,"&lt;&gt;*Disciplin? facultativ?*", $AL$52,"&lt;&gt;*Examen de diplom?*"),IF($AW$54&lt;&gt;"",$AW$54,""),"")</f>
        <v/>
      </c>
      <c r="BS673" s="102" t="str">
        <f>IF($AZ673="","",$AO$54)</f>
        <v/>
      </c>
      <c r="BT673" s="98" t="str">
        <f>IF(COUNTIFS($AL$52,"&lt;&gt;"&amp;"",$AL$52,"&lt;&gt;practic?*",$AL$52,"&lt;&gt;*op?ional*",$AL$52,"&lt;&gt;*Disciplin? facultativ?*", $AL$52,"&lt;&gt;*Examen de diplom?*"),$AV$54,"")</f>
        <v/>
      </c>
      <c r="BU673" s="101" t="str">
        <f t="shared" si="169"/>
        <v/>
      </c>
      <c r="BV673" s="102" t="str">
        <f t="shared" si="167"/>
        <v/>
      </c>
      <c r="BW673" s="98" t="str">
        <f t="shared" si="55"/>
        <v/>
      </c>
      <c r="BX673" s="99"/>
      <c r="BY673" s="4"/>
      <c r="BZ673" s="4"/>
      <c r="CA673" s="4"/>
      <c r="CB673" s="4"/>
      <c r="CC673" s="4"/>
      <c r="CD673" s="4"/>
      <c r="CE673" s="4"/>
      <c r="CF673" s="4"/>
      <c r="CG673" s="5"/>
      <c r="CH673" s="5"/>
      <c r="CI673" s="5"/>
      <c r="CJ673" s="4"/>
      <c r="CK673" s="4"/>
      <c r="CL673" s="4"/>
      <c r="CM673" s="4"/>
      <c r="CN673" s="4"/>
      <c r="CO673" s="4"/>
      <c r="CP673" s="4"/>
      <c r="CQ673" s="4"/>
      <c r="CR673" s="4"/>
      <c r="CS673" s="5"/>
      <c r="CT673" s="5"/>
    </row>
    <row r="674" spans="4:98" ht="21" customHeight="1" x14ac:dyDescent="0.25">
      <c r="F674" s="282">
        <f>D662*F662+D663*F663+D664*F664+D665*F665+D666*F666+D667*F667+D668*F668+D669*F669+D670*F670+D671*F671+D672*F672+D673*F673</f>
        <v>30</v>
      </c>
      <c r="H674" s="259"/>
      <c r="I674" s="259"/>
      <c r="J674" s="259"/>
      <c r="L674" s="259"/>
      <c r="N674" s="282">
        <f>D662*N662+D663*N663+D664*N664+D665*N665+D666*N666+D667*N667+D668*N668+D669*N669+D670*N670+D671*N671+D672*N672+D673*N673</f>
        <v>750</v>
      </c>
      <c r="O674" s="304" t="b">
        <f>AND(O662:O673)</f>
        <v>1</v>
      </c>
      <c r="P674" s="285">
        <f>N674/F674</f>
        <v>25</v>
      </c>
      <c r="AX674" s="258" t="s">
        <v>350</v>
      </c>
      <c r="AY674" s="259"/>
      <c r="AZ674" s="259"/>
      <c r="BA674" s="259"/>
      <c r="BB674" s="259"/>
      <c r="BC674" s="259"/>
      <c r="BD674" s="259"/>
      <c r="BE674" s="259"/>
      <c r="BF674" s="259"/>
      <c r="BG674" s="259"/>
      <c r="BH674" s="259"/>
      <c r="BI674" s="259"/>
      <c r="BJ674" s="259"/>
      <c r="BK674" s="259"/>
      <c r="BL674" s="259"/>
      <c r="BM674" s="259"/>
      <c r="BN674" s="259"/>
      <c r="BO674" s="259"/>
      <c r="BP674" s="259"/>
      <c r="BQ674" s="259"/>
      <c r="BR674" s="259"/>
      <c r="BS674" s="253">
        <f>SUM(BS662:BS672)</f>
        <v>28</v>
      </c>
      <c r="BT674" s="261"/>
      <c r="BU674" s="262"/>
      <c r="BV674" s="263"/>
      <c r="BW674" s="98" t="str">
        <f t="shared" si="55"/>
        <v/>
      </c>
      <c r="BX674" s="253"/>
      <c r="BY674" s="264"/>
      <c r="BZ674" s="4"/>
      <c r="CA674" s="4"/>
      <c r="CB674" s="4"/>
      <c r="CC674" s="4"/>
      <c r="CD674" s="4"/>
      <c r="CE674" s="4"/>
      <c r="CF674" s="4"/>
      <c r="CG674" s="5"/>
      <c r="CH674" s="5"/>
      <c r="CI674" s="5"/>
      <c r="CJ674" s="4"/>
      <c r="CK674" s="4"/>
      <c r="CL674" s="4"/>
      <c r="CM674" s="4"/>
      <c r="CN674" s="4"/>
      <c r="CO674" s="4"/>
      <c r="CP674" s="4"/>
      <c r="CQ674" s="4"/>
      <c r="CR674" s="4"/>
      <c r="CS674" s="5"/>
      <c r="CT674" s="5"/>
    </row>
    <row r="675" spans="4:98" ht="21" customHeight="1" x14ac:dyDescent="0.25">
      <c r="F675" s="210" t="s">
        <v>318</v>
      </c>
      <c r="H675" s="210" t="s">
        <v>334</v>
      </c>
      <c r="I675" s="210" t="s">
        <v>335</v>
      </c>
      <c r="J675" s="210" t="s">
        <v>336</v>
      </c>
      <c r="L675" s="210" t="s">
        <v>321</v>
      </c>
      <c r="N675" s="210" t="s">
        <v>322</v>
      </c>
      <c r="O675" s="301" t="s">
        <v>323</v>
      </c>
      <c r="P675" s="264"/>
      <c r="AX675" s="210" t="s">
        <v>324</v>
      </c>
      <c r="AY675" s="210" t="s">
        <v>325</v>
      </c>
      <c r="AZ675" s="210" t="s">
        <v>326</v>
      </c>
      <c r="BA675" s="210" t="s">
        <v>327</v>
      </c>
      <c r="BB675" s="210" t="s">
        <v>328</v>
      </c>
      <c r="BC675" s="210" t="s">
        <v>329</v>
      </c>
      <c r="BD675" s="210" t="s">
        <v>330</v>
      </c>
      <c r="BE675" s="210" t="s">
        <v>331</v>
      </c>
      <c r="BF675" s="210" t="s">
        <v>332</v>
      </c>
      <c r="BG675" s="210" t="s">
        <v>333</v>
      </c>
      <c r="BH675" s="210" t="s">
        <v>334</v>
      </c>
      <c r="BI675" s="210" t="s">
        <v>335</v>
      </c>
      <c r="BJ675" s="210" t="s">
        <v>336</v>
      </c>
      <c r="BK675" s="214" t="s">
        <v>337</v>
      </c>
      <c r="BL675" s="252" t="s">
        <v>338</v>
      </c>
      <c r="BM675" s="210" t="s">
        <v>339</v>
      </c>
      <c r="BN675" s="251" t="s">
        <v>340</v>
      </c>
      <c r="BO675" s="214" t="s">
        <v>341</v>
      </c>
      <c r="BP675" s="210" t="s">
        <v>342</v>
      </c>
      <c r="BQ675" s="210" t="s">
        <v>343</v>
      </c>
      <c r="BR675" s="210" t="s">
        <v>321</v>
      </c>
      <c r="BS675" s="210" t="s">
        <v>318</v>
      </c>
      <c r="BT675" s="210" t="s">
        <v>344</v>
      </c>
      <c r="BU675" s="210" t="s">
        <v>345</v>
      </c>
      <c r="BV675" s="210" t="s">
        <v>346</v>
      </c>
      <c r="BW675" s="98" t="e">
        <f t="shared" si="55"/>
        <v>#VALUE!</v>
      </c>
      <c r="BX675" s="210"/>
      <c r="BY675" s="264"/>
      <c r="BZ675" s="4"/>
      <c r="CA675" s="4"/>
      <c r="CB675" s="4"/>
      <c r="CC675" s="4"/>
      <c r="CD675" s="4"/>
      <c r="CE675" s="4"/>
      <c r="CF675" s="4"/>
      <c r="CG675" s="5"/>
      <c r="CH675" s="5"/>
      <c r="CI675" s="5"/>
      <c r="CJ675" s="4"/>
      <c r="CK675" s="4"/>
      <c r="CL675" s="4"/>
      <c r="CM675" s="4"/>
      <c r="CN675" s="4"/>
      <c r="CO675" s="4"/>
      <c r="CP675" s="4"/>
      <c r="CQ675" s="4"/>
      <c r="CR675" s="4"/>
      <c r="CS675" s="5"/>
      <c r="CT675" s="5"/>
    </row>
    <row r="676" spans="4:98" ht="21" customHeight="1" x14ac:dyDescent="0.2">
      <c r="D676" s="302">
        <f>IF(AND((F676&gt;0), (N676&gt;0)),1,0)</f>
        <v>1</v>
      </c>
      <c r="F676" s="102">
        <f>$E$78</f>
        <v>9</v>
      </c>
      <c r="H676" s="102">
        <f>$G$78</f>
        <v>0</v>
      </c>
      <c r="I676" s="102">
        <f>$H$78+$I$78+$J$78</f>
        <v>112</v>
      </c>
      <c r="J676" s="101">
        <f>H676+I676</f>
        <v>112</v>
      </c>
      <c r="K676" s="4">
        <f>$K$78</f>
        <v>0</v>
      </c>
      <c r="L676" s="102">
        <f>$M$78</f>
        <v>113</v>
      </c>
      <c r="N676" s="98">
        <f t="shared" ref="N676:N698" si="189">IF(ISNUMBER(L676+K676+J676), L676+K676+J676,0)</f>
        <v>225</v>
      </c>
      <c r="O676" s="302" t="b">
        <f>IF(D676=0,TRUE, IF(N676/25=F676,TRUE,FALSE))</f>
        <v>1</v>
      </c>
      <c r="P676" s="308">
        <f t="shared" ref="P676:P698" si="190">N676/F676</f>
        <v>25</v>
      </c>
      <c r="AX676" s="215" t="str">
        <f>$B$78</f>
        <v>L061.24.05.S1</v>
      </c>
      <c r="AY676" s="102">
        <v>1</v>
      </c>
      <c r="AZ676" s="102" t="str">
        <f>IF(COUNTIFS($B$76,"&lt;&gt;"&amp;"",$B$76,"&lt;&gt;practic?*",$B$76,"&lt;&gt;*op?ional*",$B$76,"&lt;&gt;*Disciplin? facultativ?*", $B$76,"&lt;&gt;*Examen de diplom?*"),$B$76,"")</f>
        <v>Proiectare de arhitectură 5</v>
      </c>
      <c r="BA676" s="102">
        <f t="shared" ref="BA676:BA686" si="191">IF($AZ676="","",ROUND(RIGHT($B$75,1)/2,0))</f>
        <v>3</v>
      </c>
      <c r="BB676" s="102" t="str">
        <f t="shared" ref="BB676:BB686" si="192">IF($AZ676="","",RIGHT($B$75,1))</f>
        <v>5</v>
      </c>
      <c r="BC676" s="102" t="str">
        <f>IF($AZ676="","",$F$78)</f>
        <v>P-D</v>
      </c>
      <c r="BD676" s="102" t="str">
        <f>IF($AZ676="","","DI")</f>
        <v>DI</v>
      </c>
      <c r="BE676" s="101">
        <f>IF($AZ676&lt;&gt;"",ROUND(BH676/14,1),"")</f>
        <v>0</v>
      </c>
      <c r="BF676" s="101">
        <f>IF($AZ676&lt;&gt;"",ROUND(BI676/14,1),"")</f>
        <v>8</v>
      </c>
      <c r="BG676" s="101">
        <f>IF($AZ676&lt;&gt;"",BE676+BF676,"")</f>
        <v>8</v>
      </c>
      <c r="BH676" s="102">
        <f>IF(COUNTIFS($B$76,"&lt;&gt;"&amp;"",$B$76,"&lt;&gt;practic?*",$B$76,"&lt;&gt;*Elaborare proiect de diplom?*",$B$76,"&lt;&gt;*op?ional*",$B$76,"&lt;&gt;*Disciplin? facultativ?*", $B$76,"&lt;&gt;*Examen de diplom?*"),$G$78,"")</f>
        <v>0</v>
      </c>
      <c r="BI676" s="102">
        <f>IF(COUNTIFS($B$76,"&lt;&gt;"&amp;"",$B$76,"&lt;&gt;practic?*",$B$76,"&lt;&gt;*Elaborare proiect de diplom?*",$B$76,"&lt;&gt;*op?ional*",$B$76,"&lt;&gt;*Disciplin? facultativ?*", $B$76,"&lt;&gt;*Examen de diplom?*"),($H$78+$I$78+$J$78),"")</f>
        <v>112</v>
      </c>
      <c r="BJ676" s="101">
        <f>IF($AZ676&lt;&gt;"",BH676+BI676,"")</f>
        <v>112</v>
      </c>
      <c r="BK676" s="98">
        <f>IF($AZ676&lt;&gt;"",ROUND(BN676/14,1),"")</f>
        <v>0</v>
      </c>
      <c r="BL676" s="98">
        <f>IF($AZ676&lt;&gt;"",ROUND(BO676/14,1),"")</f>
        <v>0</v>
      </c>
      <c r="BM676" s="101">
        <f>IF($AZ676="","",IF($BK676&lt;&gt;"",$BK676,0)+IF($BL676&lt;&gt;"",$BL676,0))</f>
        <v>0</v>
      </c>
      <c r="BN676" s="98">
        <f>IF(AZ676&lt;&gt;"",K$78,"")</f>
        <v>0</v>
      </c>
      <c r="BO676" s="102" t="str">
        <f>IF(COUNTIF($AZ676,"=*Elaborare proiect de diplom?*"),$J$78,"0")</f>
        <v>0</v>
      </c>
      <c r="BP676" s="101">
        <f>IF($AZ676="","",IF($BN676&lt;&gt;"",$BN676,0)+IF($BO676&lt;&gt;"",$BO676,0))</f>
        <v>0</v>
      </c>
      <c r="BQ676" s="98">
        <f>IF($AZ676&lt;&gt;"",ROUND(BR676/14,1),"")</f>
        <v>8.1</v>
      </c>
      <c r="BR676" s="102">
        <f>IF(COUNTIFS($B$76,"&lt;&gt;"&amp;"",$B$76,"&lt;&gt;practic?*",$B$76,"&lt;&gt;*op?ional*",$B$76,"&lt;&gt;*Disciplin? facultativ?*", $B$76,"&lt;&gt;*Examen de diplom?*"),IF($M$78&lt;&gt;"",ROUND($M$78,1),""),"")</f>
        <v>113</v>
      </c>
      <c r="BS676" s="102">
        <f>IF($AZ676="","",$E$78)</f>
        <v>9</v>
      </c>
      <c r="BT676" s="102" t="str">
        <f>IF(COUNTIFS($B$76,"&lt;&gt;"&amp;"",$B$76,"&lt;&gt;practic?*",$B$76,"&lt;&gt;*op?ional*",$B$76,"&lt;&gt;*Disciplin? facultativ?*", $B$76,"&lt;&gt;*Examen de diplom?*"),$L$78,"")</f>
        <v>DS</v>
      </c>
      <c r="BU676" s="101">
        <f>IF($AZ676="","",IF($BG676&lt;&gt;"",$BG676,0)+IF($BM676&lt;&gt;"",$BM676,0)+IF($BQ676&lt;&gt;"",$BQ676,0))</f>
        <v>16.100000000000001</v>
      </c>
      <c r="BV676" s="102">
        <f>IF($AZ676="","",IF($BJ676&lt;&gt;"",$BJ676,0)+IF($BP676&lt;&gt;"",$BP676,0)+IF($BR676&lt;&gt;"",$BR676,0))</f>
        <v>225</v>
      </c>
      <c r="BW676" s="98" t="str">
        <f t="shared" si="55"/>
        <v>2026</v>
      </c>
      <c r="BX676" s="99"/>
      <c r="BY676" s="4"/>
      <c r="BZ676" s="4"/>
      <c r="CA676" s="4"/>
      <c r="CB676" s="4"/>
      <c r="CC676" s="4"/>
      <c r="CD676" s="4"/>
      <c r="CE676" s="4"/>
      <c r="CF676" s="4"/>
      <c r="CG676" s="5"/>
      <c r="CH676" s="5"/>
      <c r="CI676" s="5"/>
      <c r="CJ676" s="4"/>
      <c r="CK676" s="4"/>
      <c r="CL676" s="4"/>
      <c r="CM676" s="4"/>
      <c r="CN676" s="4"/>
      <c r="CO676" s="4"/>
      <c r="CP676" s="4"/>
      <c r="CQ676" s="4"/>
      <c r="CR676" s="4"/>
      <c r="CS676" s="5"/>
      <c r="CT676" s="5"/>
    </row>
    <row r="677" spans="4:98" ht="21" customHeight="1" x14ac:dyDescent="0.2">
      <c r="D677" s="302">
        <f t="shared" ref="D677:D686" si="193">IF(AND((F677&gt;0), (N677&gt;0)),1,0)</f>
        <v>1</v>
      </c>
      <c r="F677" s="98">
        <f>$E$81</f>
        <v>3</v>
      </c>
      <c r="H677" s="98">
        <f>$G$81</f>
        <v>28</v>
      </c>
      <c r="I677" s="98">
        <f>$H$81+$I$81+$J$81</f>
        <v>14</v>
      </c>
      <c r="J677" s="101">
        <f t="shared" ref="J677:J686" si="194">H677+I677</f>
        <v>42</v>
      </c>
      <c r="K677" s="4">
        <f>$K$81</f>
        <v>0</v>
      </c>
      <c r="L677" s="98">
        <f>$M$81</f>
        <v>33</v>
      </c>
      <c r="N677" s="98">
        <f t="shared" si="189"/>
        <v>75</v>
      </c>
      <c r="O677" s="302" t="b">
        <f t="shared" ref="O677:O686" si="195">IF(D677=0,TRUE, IF(N677/25=F677,TRUE,FALSE))</f>
        <v>1</v>
      </c>
      <c r="P677" s="308">
        <f t="shared" si="190"/>
        <v>25</v>
      </c>
      <c r="AX677" s="99" t="str">
        <f>$B$81</f>
        <v>L061.24.05.F2</v>
      </c>
      <c r="AY677" s="98">
        <v>2</v>
      </c>
      <c r="AZ677" s="98" t="str">
        <f>IF(COUNTIFS($B$79,"&lt;&gt;"&amp;"",$B$79,"&lt;&gt;practic?*",$B$79,"&lt;&gt;*op?ional*",$B$79,"&lt;&gt;*Disciplin? facultativ?*", $B$79,"&lt;&gt;*Examen de diplom?*"),$B$79,"")</f>
        <v>Teoria arhitecturii 5</v>
      </c>
      <c r="BA677" s="98">
        <f t="shared" si="191"/>
        <v>3</v>
      </c>
      <c r="BB677" s="98" t="str">
        <f t="shared" si="192"/>
        <v>5</v>
      </c>
      <c r="BC677" s="98" t="str">
        <f>IF($AZ677="","",$F$81)</f>
        <v>E</v>
      </c>
      <c r="BD677" s="98" t="str">
        <f>IF($AZ677="","","DI")</f>
        <v>DI</v>
      </c>
      <c r="BE677" s="101">
        <f t="shared" ref="BE677:BE686" si="196">IF($AZ677&lt;&gt;"",ROUND(BH677/14,1),"")</f>
        <v>2</v>
      </c>
      <c r="BF677" s="101">
        <f t="shared" ref="BF677:BF686" si="197">IF($AZ677&lt;&gt;"",ROUND(BI677/14,1),"")</f>
        <v>1</v>
      </c>
      <c r="BG677" s="101">
        <f t="shared" ref="BG677:BG698" si="198">IF($AZ677&lt;&gt;"",BE677+BF677,"")</f>
        <v>3</v>
      </c>
      <c r="BH677" s="98">
        <f>IF(COUNTIFS($B$79,"&lt;&gt;"&amp;"",$B$79,"&lt;&gt;practic?*",$B$79,"&lt;&gt;*Elaborare proiect de diplom?*",$B$79,"&lt;&gt;*op?ional*",$B$79,"&lt;&gt;*Disciplin? facultativ?*", $B$79,"&lt;&gt;*Examen de diplom?*"),$G$81,"")</f>
        <v>28</v>
      </c>
      <c r="BI677" s="98">
        <f>IF(COUNTIFS($B$79,"&lt;&gt;"&amp;"",$B$79,"&lt;&gt;practic?*",$B$79,"&lt;&gt;*Elaborare proiect de diplom?*",$B$79,"&lt;&gt;*op?ional*",$B$79,"&lt;&gt;*Disciplin? facultativ?*", $B$79,"&lt;&gt;*Examen de diplom?*"),($H$81+$I$81+$J$81),"")</f>
        <v>14</v>
      </c>
      <c r="BJ677" s="101">
        <f t="shared" ref="BJ677:BJ686" si="199">IF($AZ677&lt;&gt;"",BH677+BI677,"")</f>
        <v>42</v>
      </c>
      <c r="BK677" s="98">
        <f t="shared" ref="BK677:BK686" si="200">IF($AZ677&lt;&gt;"",ROUND(BN677/14,1),"")</f>
        <v>0</v>
      </c>
      <c r="BL677" s="98">
        <f t="shared" ref="BL677:BL686" si="201">IF($AZ677&lt;&gt;"",ROUND(BO677/14,1),"")</f>
        <v>0</v>
      </c>
      <c r="BM677" s="101">
        <f t="shared" ref="BM677:BM686" si="202">IF($AZ677="","",IF($BK677&lt;&gt;"",$BK677,0)+IF($BL677&lt;&gt;"",$BL677,0))</f>
        <v>0</v>
      </c>
      <c r="BN677" s="98">
        <f>IF(AZ677&lt;&gt;"",K$81,"")</f>
        <v>0</v>
      </c>
      <c r="BO677" s="102" t="str">
        <f>IF(COUNTIF($AZ677,"=*Elaborare proiect de diplom?*"),$J$81,"0")</f>
        <v>0</v>
      </c>
      <c r="BP677" s="101">
        <f t="shared" ref="BP677:BP686" si="203">IF($AZ677="","",IF($BN677&lt;&gt;"",$BN677,0)+IF($BO677&lt;&gt;"",$BO677,0))</f>
        <v>0</v>
      </c>
      <c r="BQ677" s="98">
        <f t="shared" ref="BQ677:BQ686" si="204">IF($AZ677&lt;&gt;"",ROUND(BR677/14,1),"")</f>
        <v>2.4</v>
      </c>
      <c r="BR677" s="98">
        <f>IF(COUNTIFS($B$79,"&lt;&gt;"&amp;"",$B$79,"&lt;&gt;practic?*",$B$79,"&lt;&gt;*op?ional*",$B$79,"&lt;&gt;*Disciplin? facultativ?*", $B$79,"&lt;&gt;*Examen de diplom?*"),IF($M$81&lt;&gt;"",ROUND($M$81,1),""),"")</f>
        <v>33</v>
      </c>
      <c r="BS677" s="98">
        <f>IF($AZ677="","",$E$81)</f>
        <v>3</v>
      </c>
      <c r="BT677" s="98" t="str">
        <f>IF(COUNTIFS($B$79,"&lt;&gt;"&amp;"",$B$79,"&lt;&gt;practic?*",$B$79,"&lt;&gt;*op?ional*",$B$79,"&lt;&gt;*Disciplin? facultativ?*", $B$79,"&lt;&gt;*Examen de diplom?*"),$L$81,"")</f>
        <v>DF</v>
      </c>
      <c r="BU677" s="101">
        <f>IF($AZ677="","",IF($BG677&lt;&gt;"",$BG677,0)+IF($BM677&lt;&gt;"",$BM677,0)+IF($BQ677&lt;&gt;"",$BQ677,0))</f>
        <v>5.4</v>
      </c>
      <c r="BV677" s="102">
        <f t="shared" ref="BV677:BV686" si="205">IF($AZ677="","",IF($BJ677&lt;&gt;"",$BJ677,0)+IF($BP677&lt;&gt;"",$BP677,0)+IF($BR677&lt;&gt;"",$BR677,0))</f>
        <v>75</v>
      </c>
      <c r="BW677" s="98" t="str">
        <f t="shared" si="55"/>
        <v>2026</v>
      </c>
      <c r="BX677" s="99"/>
      <c r="BY677" s="4"/>
      <c r="BZ677" s="4"/>
      <c r="CA677" s="4"/>
      <c r="CB677" s="4"/>
      <c r="CC677" s="4"/>
      <c r="CD677" s="4"/>
      <c r="CE677" s="4"/>
      <c r="CF677" s="4"/>
      <c r="CG677" s="5"/>
      <c r="CH677" s="5"/>
      <c r="CI677" s="5"/>
      <c r="CJ677" s="4"/>
      <c r="CK677" s="4"/>
      <c r="CL677" s="4"/>
      <c r="CM677" s="4"/>
      <c r="CN677" s="4"/>
      <c r="CO677" s="4"/>
      <c r="CP677" s="4"/>
      <c r="CQ677" s="4"/>
      <c r="CR677" s="4"/>
      <c r="CS677" s="5"/>
      <c r="CT677" s="5"/>
    </row>
    <row r="678" spans="4:98" ht="21" customHeight="1" x14ac:dyDescent="0.2">
      <c r="D678" s="302">
        <f t="shared" si="193"/>
        <v>1</v>
      </c>
      <c r="F678" s="98">
        <f>$E$84</f>
        <v>2</v>
      </c>
      <c r="H678" s="98">
        <f>$G$84</f>
        <v>28</v>
      </c>
      <c r="I678" s="98">
        <f>$H$84+$I$84+$J$84</f>
        <v>0</v>
      </c>
      <c r="J678" s="101">
        <f t="shared" si="194"/>
        <v>28</v>
      </c>
      <c r="K678" s="4">
        <f>$K$84</f>
        <v>0</v>
      </c>
      <c r="L678" s="98">
        <f>$M$84</f>
        <v>22</v>
      </c>
      <c r="N678" s="98">
        <f t="shared" si="189"/>
        <v>50</v>
      </c>
      <c r="O678" s="302" t="b">
        <f t="shared" si="195"/>
        <v>1</v>
      </c>
      <c r="P678" s="308">
        <f t="shared" si="190"/>
        <v>25</v>
      </c>
      <c r="AX678" s="99" t="str">
        <f>$B$84</f>
        <v>L061.24.05.U3</v>
      </c>
      <c r="AY678" s="98">
        <v>3</v>
      </c>
      <c r="AZ678" s="98" t="str">
        <f>IF(COUNTIFS($B$82,"&lt;&gt;"&amp;"",$B$82,"&lt;&gt;practic?*",$B$82,"&lt;&gt;*op?ional*",$B$82,"&lt;&gt;*Disciplin? facultativ?*", $B$82,"&lt;&gt;*Examen de diplom?*"),$B$82,"")</f>
        <v>Proiectare asist. de calculator 1</v>
      </c>
      <c r="BA678" s="98">
        <f t="shared" si="191"/>
        <v>3</v>
      </c>
      <c r="BB678" s="98" t="str">
        <f t="shared" si="192"/>
        <v>5</v>
      </c>
      <c r="BC678" s="98" t="str">
        <f>IF($AZ678="","",$F$84)</f>
        <v>C</v>
      </c>
      <c r="BD678" s="102" t="str">
        <f t="shared" ref="BD678:BD686" si="206">IF($AZ678="","","DI")</f>
        <v>DI</v>
      </c>
      <c r="BE678" s="101">
        <f t="shared" si="196"/>
        <v>2</v>
      </c>
      <c r="BF678" s="101">
        <f t="shared" si="197"/>
        <v>0</v>
      </c>
      <c r="BG678" s="101">
        <f t="shared" si="198"/>
        <v>2</v>
      </c>
      <c r="BH678" s="98">
        <f>IF(COUNTIFS($B$82,"&lt;&gt;"&amp;"",$B$82,"&lt;&gt;practic?*",$B$82,"&lt;&gt;*Elaborare proiect de diplom?*",$B$82,"&lt;&gt;*op?ional*",$B$82,"&lt;&gt;*Disciplin? facultativ?*", $B$82,"&lt;&gt;*Examen de diplom?*"),$G$84,"")</f>
        <v>28</v>
      </c>
      <c r="BI678" s="98">
        <f>IF(COUNTIFS($B$82,"&lt;&gt;"&amp;"",$B$82,"&lt;&gt;practic?*",$B$82,"&lt;&gt;*Elaborare proiect de diplom?*",$B$82,"&lt;&gt;*op?ional*",$B$82,"&lt;&gt;*Disciplin? facultativ?*", $B$82,"&lt;&gt;*Examen de diplom?*"),($H$84+$I$84+$J$84),"")</f>
        <v>0</v>
      </c>
      <c r="BJ678" s="101">
        <f t="shared" si="199"/>
        <v>28</v>
      </c>
      <c r="BK678" s="98">
        <f t="shared" si="200"/>
        <v>0</v>
      </c>
      <c r="BL678" s="98">
        <f t="shared" si="201"/>
        <v>0</v>
      </c>
      <c r="BM678" s="101">
        <f t="shared" si="202"/>
        <v>0</v>
      </c>
      <c r="BN678" s="98">
        <f>IF(AZ678&lt;&gt;"",K$84,"")</f>
        <v>0</v>
      </c>
      <c r="BO678" s="102" t="str">
        <f>IF(COUNTIF($AZ678,"=*Elaborare proiect de diplom?*"),$J$84,"0")</f>
        <v>0</v>
      </c>
      <c r="BP678" s="101">
        <f t="shared" si="203"/>
        <v>0</v>
      </c>
      <c r="BQ678" s="98">
        <f t="shared" si="204"/>
        <v>1.6</v>
      </c>
      <c r="BR678" s="98">
        <f>IF(COUNTIFS($B$82,"&lt;&gt;"&amp;"",$B$82,"&lt;&gt;practic?*",$B$82,"&lt;&gt;*op?ional*",$B$82,"&lt;&gt;*Disciplin? facultativ?*", $B$82,"&lt;&gt;*Examen de diplom?*"),IF($M$84&lt;&gt;"",ROUND($M$84,1),""),"")</f>
        <v>22</v>
      </c>
      <c r="BS678" s="98">
        <f>IF($AZ678="","",$E$84)</f>
        <v>2</v>
      </c>
      <c r="BT678" s="98" t="str">
        <f>IF(COUNTIFS($B$82,"&lt;&gt;"&amp;"",$B$82,"&lt;&gt;practic?*",$B$82,"&lt;&gt;*op?ional*",$B$82,"&lt;&gt;*Disciplin? facultativ?*", $B$82,"&lt;&gt;*Examen de diplom?*"),$L$84,"")</f>
        <v>DU</v>
      </c>
      <c r="BU678" s="101">
        <f t="shared" ref="BU678:BU686" si="207">IF($AZ678="","",IF($BG678&lt;&gt;"",$BG678,0)+IF($BM678&lt;&gt;"",$BM678,0)+IF($BQ678&lt;&gt;"",$BQ678,0))</f>
        <v>3.6</v>
      </c>
      <c r="BV678" s="102">
        <f t="shared" si="205"/>
        <v>50</v>
      </c>
      <c r="BW678" s="98" t="str">
        <f t="shared" si="55"/>
        <v>2026</v>
      </c>
      <c r="BX678" s="99"/>
      <c r="BY678" s="4"/>
      <c r="BZ678" s="4"/>
      <c r="CA678" s="4"/>
      <c r="CB678" s="4"/>
      <c r="CC678" s="4"/>
      <c r="CD678" s="4"/>
      <c r="CE678" s="4"/>
      <c r="CF678" s="4"/>
      <c r="CG678" s="5"/>
      <c r="CH678" s="5"/>
      <c r="CI678" s="5"/>
      <c r="CJ678" s="4"/>
      <c r="CK678" s="4"/>
      <c r="CL678" s="4"/>
      <c r="CM678" s="4"/>
      <c r="CN678" s="4"/>
      <c r="CO678" s="4"/>
      <c r="CP678" s="4"/>
      <c r="CQ678" s="4"/>
      <c r="CR678" s="4"/>
      <c r="CS678" s="5"/>
      <c r="CT678" s="5"/>
    </row>
    <row r="679" spans="4:98" ht="21" customHeight="1" x14ac:dyDescent="0.2">
      <c r="D679" s="302">
        <f t="shared" si="193"/>
        <v>1</v>
      </c>
      <c r="F679" s="102">
        <f>$E$87</f>
        <v>3</v>
      </c>
      <c r="H679" s="102">
        <f>$G$87</f>
        <v>28</v>
      </c>
      <c r="I679" s="98">
        <f>$H$87+$I$87+$J$87</f>
        <v>14</v>
      </c>
      <c r="J679" s="101">
        <f t="shared" si="194"/>
        <v>42</v>
      </c>
      <c r="K679" s="4">
        <f>$K$87</f>
        <v>0</v>
      </c>
      <c r="L679" s="102">
        <f>$M$87</f>
        <v>33</v>
      </c>
      <c r="N679" s="98">
        <f t="shared" si="189"/>
        <v>75</v>
      </c>
      <c r="O679" s="302" t="b">
        <f t="shared" si="195"/>
        <v>1</v>
      </c>
      <c r="P679" s="308">
        <f t="shared" si="190"/>
        <v>25</v>
      </c>
      <c r="AX679" s="99" t="str">
        <f>$B$87</f>
        <v>L061.24.05.D4</v>
      </c>
      <c r="AY679" s="102">
        <v>4</v>
      </c>
      <c r="AZ679" s="98" t="str">
        <f>IF(COUNTIFS($B$85,"&lt;&gt;"&amp;"",$B$85,"&lt;&gt;practic?*",$B$85,"&lt;&gt;*op?ional*",$B$85,"&lt;&gt;*Disciplin? facultativ?*", $B$85,"&lt;&gt;*Examen de diplom?*"),$B$85,"")</f>
        <v>Proiectarea structurilor 1</v>
      </c>
      <c r="BA679" s="98">
        <f t="shared" si="191"/>
        <v>3</v>
      </c>
      <c r="BB679" s="98" t="str">
        <f t="shared" si="192"/>
        <v>5</v>
      </c>
      <c r="BC679" s="98" t="str">
        <f>IF($AZ679="","",$F$87)</f>
        <v>E</v>
      </c>
      <c r="BD679" s="98" t="str">
        <f t="shared" si="206"/>
        <v>DI</v>
      </c>
      <c r="BE679" s="101">
        <f t="shared" si="196"/>
        <v>2</v>
      </c>
      <c r="BF679" s="101">
        <f t="shared" si="197"/>
        <v>1</v>
      </c>
      <c r="BG679" s="101">
        <f t="shared" si="198"/>
        <v>3</v>
      </c>
      <c r="BH679" s="98">
        <f>IF(COUNTIFS($B$85,"&lt;&gt;"&amp;"",$B$85,"&lt;&gt;practic?*",$B$85,"&lt;&gt;*Elaborare proiect de diplom?*",$B$85,"&lt;&gt;*op?ional*",$B$85,"&lt;&gt;*Disciplin? facultativ?*", $B$85,"&lt;&gt;*Examen de diplom?*"),$G$87,"")</f>
        <v>28</v>
      </c>
      <c r="BI679" s="98">
        <f>IF(COUNTIFS($B$85,"&lt;&gt;"&amp;"",$B$85,"&lt;&gt;practic?*",$B$85,"&lt;&gt;*Elaborare proiect de diplom?*",$B$85,"&lt;&gt;*op?ional*",$B$85,"&lt;&gt;*Disciplin? facultativ?*", $B$85,"&lt;&gt;*Examen de diplom?*"),($H$87+$I$87+$J$87),"")</f>
        <v>14</v>
      </c>
      <c r="BJ679" s="101">
        <f t="shared" si="199"/>
        <v>42</v>
      </c>
      <c r="BK679" s="98">
        <f t="shared" si="200"/>
        <v>0</v>
      </c>
      <c r="BL679" s="98">
        <f t="shared" si="201"/>
        <v>0</v>
      </c>
      <c r="BM679" s="101">
        <f t="shared" si="202"/>
        <v>0</v>
      </c>
      <c r="BN679" s="98">
        <f>IF(AZ679&lt;&gt;"",K$87,"")</f>
        <v>0</v>
      </c>
      <c r="BO679" s="102" t="str">
        <f>IF(COUNTIF($AZ679,"=*Elaborare proiect de diplom?*"),$J$87,"0")</f>
        <v>0</v>
      </c>
      <c r="BP679" s="101">
        <f t="shared" si="203"/>
        <v>0</v>
      </c>
      <c r="BQ679" s="98">
        <f t="shared" si="204"/>
        <v>2.4</v>
      </c>
      <c r="BR679" s="98">
        <f>IF(COUNTIFS($B$85,"&lt;&gt;"&amp;"",$B$85,"&lt;&gt;practic?*",$B$85,"&lt;&gt;*op?ional*",$B$85,"&lt;&gt;*Disciplin? facultativ?*", $B$85,"&lt;&gt;*Examen de diplom?*"),IF($M$87&lt;&gt;"",ROUND($M$87,1),""),"")</f>
        <v>33</v>
      </c>
      <c r="BS679" s="102">
        <f>IF($AZ679="","",$E$87)</f>
        <v>3</v>
      </c>
      <c r="BT679" s="98" t="str">
        <f>IF(COUNTIFS($B$85,"&lt;&gt;"&amp;"",$B$85,"&lt;&gt;practic?*",$B$85,"&lt;&gt;*op?ional*",$B$85,"&lt;&gt;*Disciplin? facultativ?*", $B$85,"&lt;&gt;*Examen de diplom?*"),$L$87,"")</f>
        <v>DD</v>
      </c>
      <c r="BU679" s="101">
        <f t="shared" si="207"/>
        <v>5.4</v>
      </c>
      <c r="BV679" s="102">
        <f t="shared" si="205"/>
        <v>75</v>
      </c>
      <c r="BW679" s="98" t="str">
        <f t="shared" si="55"/>
        <v>2026</v>
      </c>
      <c r="BX679" s="99"/>
      <c r="BY679" s="4"/>
      <c r="BZ679" s="4"/>
      <c r="CA679" s="4"/>
      <c r="CB679" s="4"/>
      <c r="CC679" s="4"/>
      <c r="CD679" s="4"/>
      <c r="CE679" s="4"/>
      <c r="CF679" s="4"/>
      <c r="CG679" s="5"/>
      <c r="CH679" s="5"/>
      <c r="CI679" s="5"/>
      <c r="CJ679" s="4"/>
      <c r="CK679" s="4"/>
      <c r="CL679" s="4"/>
      <c r="CM679" s="4"/>
      <c r="CN679" s="4"/>
      <c r="CO679" s="4"/>
      <c r="CP679" s="4"/>
      <c r="CQ679" s="4"/>
      <c r="CR679" s="4"/>
      <c r="CS679" s="5"/>
      <c r="CT679" s="5"/>
    </row>
    <row r="680" spans="4:98" ht="21" customHeight="1" x14ac:dyDescent="0.2">
      <c r="D680" s="302">
        <f t="shared" si="193"/>
        <v>1</v>
      </c>
      <c r="F680" s="98">
        <f>$E$90</f>
        <v>4</v>
      </c>
      <c r="H680" s="98">
        <f>$G$90</f>
        <v>28</v>
      </c>
      <c r="I680" s="98">
        <f>$H$90+$I$90+$J$90</f>
        <v>28</v>
      </c>
      <c r="J680" s="101">
        <f t="shared" si="194"/>
        <v>56</v>
      </c>
      <c r="K680" s="4">
        <f>$K$90</f>
        <v>0</v>
      </c>
      <c r="L680" s="98">
        <f>$M$90</f>
        <v>44</v>
      </c>
      <c r="N680" s="98">
        <f t="shared" si="189"/>
        <v>100</v>
      </c>
      <c r="O680" s="302" t="b">
        <f t="shared" si="195"/>
        <v>1</v>
      </c>
      <c r="P680" s="308">
        <f t="shared" si="190"/>
        <v>25</v>
      </c>
      <c r="AX680" s="99" t="str">
        <f>$B$90</f>
        <v>L061.24.05.D5</v>
      </c>
      <c r="AY680" s="98">
        <v>5</v>
      </c>
      <c r="AZ680" s="98" t="str">
        <f>IF(COUNTIFS($B$88,"&lt;&gt;"&amp;"",$B$88,"&lt;&gt;practic?*",$B$88,"&lt;&gt;*op?ional*",$B$88,"&lt;&gt;*Disciplin? facultativ?*", $B$88,"&lt;&gt;*Examen de diplom?*"),$B$88,"")</f>
        <v>Finisaje 2</v>
      </c>
      <c r="BA680" s="98">
        <f t="shared" si="191"/>
        <v>3</v>
      </c>
      <c r="BB680" s="98" t="str">
        <f t="shared" si="192"/>
        <v>5</v>
      </c>
      <c r="BC680" s="98" t="str">
        <f>IF($AZ680="","",$F$90)</f>
        <v>E</v>
      </c>
      <c r="BD680" s="102" t="str">
        <f t="shared" si="206"/>
        <v>DI</v>
      </c>
      <c r="BE680" s="101">
        <f t="shared" si="196"/>
        <v>2</v>
      </c>
      <c r="BF680" s="101">
        <f t="shared" si="197"/>
        <v>2</v>
      </c>
      <c r="BG680" s="101">
        <f t="shared" si="198"/>
        <v>4</v>
      </c>
      <c r="BH680" s="98">
        <f>IF(COUNTIFS($B$88,"&lt;&gt;"&amp;"",$B$88,"&lt;&gt;practic?*",$B$88,"&lt;&gt;*Elaborare proiect de diplom?*",$B$88,"&lt;&gt;*op?ional*",$B$88,"&lt;&gt;*Disciplin? facultativ?*", $B$88,"&lt;&gt;*Examen de diplom?*"),$G$90,"")</f>
        <v>28</v>
      </c>
      <c r="BI680" s="98">
        <f>IF(COUNTIFS($B$88,"&lt;&gt;"&amp;"",$B$88,"&lt;&gt;practic?*",$B$88,"&lt;&gt;*Elaborare proiect de diplom?*",$B$88,"&lt;&gt;*op?ional*",$B$88,"&lt;&gt;*Disciplin? facultativ?*", $B$88,"&lt;&gt;*Examen de diplom?*"),($H$90+$I$90+$J$90),"")</f>
        <v>28</v>
      </c>
      <c r="BJ680" s="101">
        <f t="shared" si="199"/>
        <v>56</v>
      </c>
      <c r="BK680" s="98">
        <f t="shared" si="200"/>
        <v>0</v>
      </c>
      <c r="BL680" s="98">
        <f t="shared" si="201"/>
        <v>0</v>
      </c>
      <c r="BM680" s="101">
        <f t="shared" si="202"/>
        <v>0</v>
      </c>
      <c r="BN680" s="98">
        <f>IF(AZ680&lt;&gt;"",K$90,"")</f>
        <v>0</v>
      </c>
      <c r="BO680" s="102" t="str">
        <f>IF(COUNTIF($AZ680,"=*Elaborare proiect de diplom?*"),$J$90,"0")</f>
        <v>0</v>
      </c>
      <c r="BP680" s="101">
        <f t="shared" si="203"/>
        <v>0</v>
      </c>
      <c r="BQ680" s="98">
        <f t="shared" si="204"/>
        <v>3.1</v>
      </c>
      <c r="BR680" s="98">
        <f>IF(COUNTIFS($B$88,"&lt;&gt;"&amp;"",$B$88,"&lt;&gt;practic?*",$B$88,"&lt;&gt;*op?ional*",$B$88,"&lt;&gt;*Disciplin? facultativ?*", $B$88,"&lt;&gt;*Examen de diplom?*"),IF($M$90&lt;&gt;"",ROUND($M$90,1),""),"")</f>
        <v>44</v>
      </c>
      <c r="BS680" s="98">
        <f>IF($AZ680="","",$E$90)</f>
        <v>4</v>
      </c>
      <c r="BT680" s="98" t="str">
        <f>IF(COUNTIFS($B$88,"&lt;&gt;"&amp;"",$B$88,"&lt;&gt;practic?*",$B$88,"&lt;&gt;*op?ional*",$B$88,"&lt;&gt;*Disciplin? facultativ?*", $B$88,"&lt;&gt;*Examen de diplom?*"),$L$90,"")</f>
        <v>DD</v>
      </c>
      <c r="BU680" s="101">
        <f t="shared" si="207"/>
        <v>7.1</v>
      </c>
      <c r="BV680" s="102">
        <f t="shared" si="205"/>
        <v>100</v>
      </c>
      <c r="BW680" s="98" t="str">
        <f t="shared" si="55"/>
        <v>2026</v>
      </c>
      <c r="BX680" s="99"/>
      <c r="BY680" s="4"/>
      <c r="BZ680" s="4"/>
      <c r="CA680" s="4"/>
      <c r="CB680" s="4"/>
      <c r="CC680" s="4"/>
      <c r="CD680" s="4"/>
      <c r="CE680" s="4"/>
      <c r="CF680" s="4"/>
      <c r="CG680" s="5"/>
      <c r="CH680" s="5"/>
      <c r="CI680" s="5"/>
      <c r="CJ680" s="4"/>
      <c r="CK680" s="4"/>
      <c r="CL680" s="4"/>
      <c r="CM680" s="4"/>
      <c r="CN680" s="4"/>
      <c r="CO680" s="4"/>
      <c r="CP680" s="4"/>
      <c r="CQ680" s="4"/>
      <c r="CR680" s="4"/>
      <c r="CS680" s="5"/>
      <c r="CT680" s="5"/>
    </row>
    <row r="681" spans="4:98" ht="21" customHeight="1" x14ac:dyDescent="0.2">
      <c r="D681" s="302">
        <f t="shared" si="193"/>
        <v>1</v>
      </c>
      <c r="F681" s="98">
        <f>$E$93</f>
        <v>2</v>
      </c>
      <c r="H681" s="98">
        <f>$G$93</f>
        <v>28</v>
      </c>
      <c r="I681" s="98">
        <f>$H$93+$I$93+$J$93</f>
        <v>0</v>
      </c>
      <c r="J681" s="101">
        <f t="shared" si="194"/>
        <v>28</v>
      </c>
      <c r="K681" s="4">
        <f>$K$93</f>
        <v>0</v>
      </c>
      <c r="L681" s="98">
        <f>$M$93</f>
        <v>22</v>
      </c>
      <c r="N681" s="98">
        <f t="shared" si="189"/>
        <v>50</v>
      </c>
      <c r="O681" s="302" t="b">
        <f t="shared" si="195"/>
        <v>1</v>
      </c>
      <c r="P681" s="308">
        <f t="shared" si="190"/>
        <v>25</v>
      </c>
      <c r="AX681" s="99" t="str">
        <f>$B$93</f>
        <v>L061.24.05.F6</v>
      </c>
      <c r="AY681" s="98">
        <v>6</v>
      </c>
      <c r="AZ681" s="98" t="str">
        <f>IF(COUNTIFS($B$91,"&lt;&gt;"&amp;"",$B$91,"&lt;&gt;practic?*",$B$91,"&lt;&gt;*op?ional*",$B$91,"&lt;&gt;*Disciplin? facultativ?*", $B$91,"&lt;&gt;*Examen de diplom?*"),$B$91,"")</f>
        <v>Istoria arhitecturii moderne 1</v>
      </c>
      <c r="BA681" s="98">
        <f t="shared" si="191"/>
        <v>3</v>
      </c>
      <c r="BB681" s="98" t="str">
        <f t="shared" si="192"/>
        <v>5</v>
      </c>
      <c r="BC681" s="98" t="str">
        <f>IF($AZ681="","",$F$93)</f>
        <v>E</v>
      </c>
      <c r="BD681" s="98" t="str">
        <f t="shared" si="206"/>
        <v>DI</v>
      </c>
      <c r="BE681" s="101">
        <f t="shared" si="196"/>
        <v>2</v>
      </c>
      <c r="BF681" s="101">
        <f t="shared" si="197"/>
        <v>0</v>
      </c>
      <c r="BG681" s="101">
        <f t="shared" si="198"/>
        <v>2</v>
      </c>
      <c r="BH681" s="98">
        <f>IF(COUNTIFS($B$91,"&lt;&gt;"&amp;"",$B$91,"&lt;&gt;practic?*",$B$91,"&lt;&gt;*Elaborare proiect de diplom?*",$B$91,"&lt;&gt;*op?ional*",$B$91,"&lt;&gt;*Disciplin? facultativ?*", $B$91,"&lt;&gt;*Examen de diplom?*"),$G$93,"")</f>
        <v>28</v>
      </c>
      <c r="BI681" s="98">
        <f>IF(COUNTIFS($B$91,"&lt;&gt;"&amp;"",$B$91,"&lt;&gt;practic?*",$B$91,"&lt;&gt;*Elaborare proiect de diplom?*",$B$91,"&lt;&gt;*op?ional*",$B$91,"&lt;&gt;*Disciplin? facultativ?*", $B$91,"&lt;&gt;*Examen de diplom?*"),($H$93+$I$93+$J$93),"")</f>
        <v>0</v>
      </c>
      <c r="BJ681" s="101">
        <f t="shared" si="199"/>
        <v>28</v>
      </c>
      <c r="BK681" s="98">
        <f t="shared" si="200"/>
        <v>0</v>
      </c>
      <c r="BL681" s="98">
        <f t="shared" si="201"/>
        <v>0</v>
      </c>
      <c r="BM681" s="101">
        <f t="shared" si="202"/>
        <v>0</v>
      </c>
      <c r="BN681" s="98">
        <f>IF(AZ681&lt;&gt;"",K$93,"")</f>
        <v>0</v>
      </c>
      <c r="BO681" s="102" t="str">
        <f>IF(COUNTIF($AZ681,"=*Elaborare proiect de diplom?*"),$J$93,"0")</f>
        <v>0</v>
      </c>
      <c r="BP681" s="101">
        <f t="shared" si="203"/>
        <v>0</v>
      </c>
      <c r="BQ681" s="98">
        <f t="shared" si="204"/>
        <v>1.6</v>
      </c>
      <c r="BR681" s="98">
        <f>IF(COUNTIFS($B$91,"&lt;&gt;"&amp;"",$B$91,"&lt;&gt;practic?*",$B$91,"&lt;&gt;*op?ional*",$B$91,"&lt;&gt;*Disciplin? facultativ?*", $B$91,"&lt;&gt;*Examen de diplom?*"),IF($M$93&lt;&gt;"",ROUND($M$93,1),""),"")</f>
        <v>22</v>
      </c>
      <c r="BS681" s="98">
        <f>IF($AZ681="","",$E$93)</f>
        <v>2</v>
      </c>
      <c r="BT681" s="98" t="str">
        <f>IF(COUNTIFS($B$91,"&lt;&gt;"&amp;"",$B$91,"&lt;&gt;practic?*",$B$91,"&lt;&gt;*op?ional*",$B$91,"&lt;&gt;*Disciplin? facultativ?*", $B$91,"&lt;&gt;*Examen de diplom?*"),$L$93,"")</f>
        <v>DF</v>
      </c>
      <c r="BU681" s="101">
        <f t="shared" si="207"/>
        <v>3.6</v>
      </c>
      <c r="BV681" s="102">
        <f t="shared" si="205"/>
        <v>50</v>
      </c>
      <c r="BW681" s="98" t="str">
        <f t="shared" si="55"/>
        <v>2026</v>
      </c>
      <c r="BX681" s="99"/>
      <c r="BY681" s="4"/>
      <c r="BZ681" s="4"/>
      <c r="CA681" s="4"/>
      <c r="CB681" s="4"/>
      <c r="CC681" s="4"/>
      <c r="CD681" s="4"/>
      <c r="CE681" s="4"/>
      <c r="CF681" s="4"/>
      <c r="CG681" s="5"/>
      <c r="CH681" s="5"/>
      <c r="CI681" s="5"/>
      <c r="CJ681" s="4"/>
      <c r="CK681" s="4"/>
      <c r="CL681" s="4"/>
      <c r="CM681" s="4"/>
      <c r="CN681" s="4"/>
      <c r="CO681" s="4"/>
      <c r="CP681" s="4"/>
      <c r="CQ681" s="4"/>
      <c r="CR681" s="4"/>
      <c r="CS681" s="5"/>
      <c r="CT681" s="5"/>
    </row>
    <row r="682" spans="4:98" ht="21" customHeight="1" x14ac:dyDescent="0.2">
      <c r="D682" s="302">
        <f t="shared" si="193"/>
        <v>1</v>
      </c>
      <c r="F682" s="102">
        <f>$E$96</f>
        <v>2</v>
      </c>
      <c r="H682" s="102">
        <f>$G$96</f>
        <v>28</v>
      </c>
      <c r="I682" s="98">
        <f>$H$96+$I$96+$J$96</f>
        <v>14</v>
      </c>
      <c r="J682" s="101">
        <f t="shared" si="194"/>
        <v>42</v>
      </c>
      <c r="K682" s="4">
        <f>$K$96</f>
        <v>0</v>
      </c>
      <c r="L682" s="102">
        <f>$M$96</f>
        <v>8</v>
      </c>
      <c r="N682" s="98">
        <f t="shared" si="189"/>
        <v>50</v>
      </c>
      <c r="O682" s="302" t="b">
        <f t="shared" si="195"/>
        <v>1</v>
      </c>
      <c r="P682" s="308">
        <f t="shared" si="190"/>
        <v>25</v>
      </c>
      <c r="AX682" s="99" t="str">
        <f>$B$96</f>
        <v>L061.24.05.F7</v>
      </c>
      <c r="AY682" s="102">
        <v>7</v>
      </c>
      <c r="AZ682" s="98" t="str">
        <f>IF(COUNTIFS($B$94,"&lt;&gt;"&amp;"",$B$94,"&lt;&gt;practic?*",$B$94,"&lt;&gt;*op?ional*",$B$94,"&lt;&gt;*Disciplin? facultativ?*",$B$94,"&lt;&gt;*Examen de diplom?*"),$B$94,"")</f>
        <v xml:space="preserve"> Fabricatie digitala</v>
      </c>
      <c r="BA682" s="98">
        <f t="shared" si="191"/>
        <v>3</v>
      </c>
      <c r="BB682" s="102" t="str">
        <f t="shared" si="192"/>
        <v>5</v>
      </c>
      <c r="BC682" s="98" t="str">
        <f>IF($AZ682="","",$F$96)</f>
        <v>C</v>
      </c>
      <c r="BD682" s="102" t="str">
        <f t="shared" si="206"/>
        <v>DI</v>
      </c>
      <c r="BE682" s="101">
        <f t="shared" si="196"/>
        <v>2</v>
      </c>
      <c r="BF682" s="101">
        <f t="shared" si="197"/>
        <v>1</v>
      </c>
      <c r="BG682" s="101">
        <f t="shared" si="198"/>
        <v>3</v>
      </c>
      <c r="BH682" s="98">
        <f>IF(COUNTIFS($B$94,"&lt;&gt;"&amp;"",$B$94,"&lt;&gt;practic?*",$B$94,"&lt;&gt;*Elaborare proiect de diplom?*",$B$94,"&lt;&gt;*op?ional*",$B$94,"&lt;&gt;*Disciplin? facultativ?*", $B$94,"&lt;&gt;*Examen de diplom?*"),$G$96,"")</f>
        <v>28</v>
      </c>
      <c r="BI682" s="98">
        <f>IF(COUNTIFS($B$94,"&lt;&gt;"&amp;"",$B$94,"&lt;&gt;practic?*",$B$94,"&lt;&gt;*Elaborare proiect de diplom?*",$B$94,"&lt;&gt;*op?ional*",$B$94,"&lt;&gt;*Disciplin? facultativ?*", $B$94,"&lt;&gt;*Examen de diplom?*"),($H$96+$I$96+$J$96),"")</f>
        <v>14</v>
      </c>
      <c r="BJ682" s="101">
        <f t="shared" si="199"/>
        <v>42</v>
      </c>
      <c r="BK682" s="98">
        <f t="shared" si="200"/>
        <v>0</v>
      </c>
      <c r="BL682" s="98">
        <f t="shared" si="201"/>
        <v>0</v>
      </c>
      <c r="BM682" s="101">
        <f t="shared" si="202"/>
        <v>0</v>
      </c>
      <c r="BN682" s="98">
        <f>IF(AZ682&lt;&gt;"",K$96,"")</f>
        <v>0</v>
      </c>
      <c r="BO682" s="102" t="str">
        <f>IF(COUNTIF($AZ682,"=*Elaborare proiect de diplom?*"),$J$96,"0")</f>
        <v>0</v>
      </c>
      <c r="BP682" s="101">
        <f t="shared" si="203"/>
        <v>0</v>
      </c>
      <c r="BQ682" s="98">
        <f t="shared" si="204"/>
        <v>0.6</v>
      </c>
      <c r="BR682" s="98">
        <f>IF(COUNTIFS($B$94,"&lt;&gt;"&amp;"",$B$94,"&lt;&gt;practic?*",$B$94,"&lt;&gt;*op?ional*",$B$94,"&lt;&gt;*Disciplin? facultativ?*", $B$94,"&lt;&gt;*Examen de diplom?*"),IF($M$96&lt;&gt;"",ROUND($M$96,1),""),"")</f>
        <v>8</v>
      </c>
      <c r="BS682" s="102">
        <f>IF($AZ682="","",$E$96)</f>
        <v>2</v>
      </c>
      <c r="BT682" s="98" t="str">
        <f>IF(COUNTIFS($B$94,"&lt;&gt;"&amp;"",$B$94,"&lt;&gt;practic?*",$B$94,"&lt;&gt;*op?ional*",$B$94,"&lt;&gt;*Disciplin? facultativ?*", $B$94,"&lt;&gt;*Examen de diplom?*"),$L$96,"")</f>
        <v>DF</v>
      </c>
      <c r="BU682" s="101">
        <f t="shared" si="207"/>
        <v>3.6</v>
      </c>
      <c r="BV682" s="102">
        <f t="shared" si="205"/>
        <v>50</v>
      </c>
      <c r="BW682" s="98" t="str">
        <f t="shared" si="55"/>
        <v>2026</v>
      </c>
      <c r="BX682" s="99"/>
      <c r="BY682" s="4"/>
      <c r="BZ682" s="4"/>
      <c r="CA682" s="4"/>
      <c r="CB682" s="4"/>
      <c r="CC682" s="4"/>
      <c r="CD682" s="4"/>
      <c r="CE682" s="4"/>
      <c r="CF682" s="4"/>
      <c r="CG682" s="5"/>
      <c r="CH682" s="5"/>
      <c r="CI682" s="5"/>
      <c r="CJ682" s="4"/>
      <c r="CK682" s="4"/>
      <c r="CL682" s="4"/>
      <c r="CM682" s="4"/>
      <c r="CN682" s="4"/>
      <c r="CO682" s="4"/>
      <c r="CP682" s="4"/>
      <c r="CQ682" s="4"/>
      <c r="CR682" s="4"/>
      <c r="CS682" s="5"/>
      <c r="CT682" s="5"/>
    </row>
    <row r="683" spans="4:98" ht="21" customHeight="1" x14ac:dyDescent="0.2">
      <c r="D683" s="302">
        <f t="shared" si="193"/>
        <v>1</v>
      </c>
      <c r="F683" s="98">
        <f>$E$99</f>
        <v>2</v>
      </c>
      <c r="H683" s="98">
        <f>$G$99</f>
        <v>28</v>
      </c>
      <c r="I683" s="98">
        <f>$H$99+$I$99+$J$99</f>
        <v>0</v>
      </c>
      <c r="J683" s="101">
        <f t="shared" si="194"/>
        <v>28</v>
      </c>
      <c r="K683" s="4">
        <f>$K$99</f>
        <v>0</v>
      </c>
      <c r="L683" s="98">
        <f>$M$99</f>
        <v>22</v>
      </c>
      <c r="N683" s="98">
        <f t="shared" si="189"/>
        <v>50</v>
      </c>
      <c r="O683" s="302" t="b">
        <f t="shared" si="195"/>
        <v>1</v>
      </c>
      <c r="P683" s="308">
        <f t="shared" si="190"/>
        <v>25</v>
      </c>
      <c r="AX683" s="99" t="str">
        <f>$B$99</f>
        <v>L061.24.05.C8</v>
      </c>
      <c r="AY683" s="98">
        <v>8</v>
      </c>
      <c r="AZ683" s="98" t="str">
        <f>IF(COUNTIFS($B$97,"&lt;&gt;"&amp;"",$B$97,"&lt;&gt;practic?*",$B$97,"&lt;&gt;*op?ional*",$B$97,"&lt;&gt;*Disciplin? facultativ?*", $B$97,"&lt;&gt;*Examen de diplom?*"),$B$97,"")</f>
        <v>Sociologie urbana</v>
      </c>
      <c r="BA683" s="98">
        <f t="shared" si="191"/>
        <v>3</v>
      </c>
      <c r="BB683" s="98" t="str">
        <f t="shared" si="192"/>
        <v>5</v>
      </c>
      <c r="BC683" s="98" t="str">
        <f>IF($AZ683="","",$F$99)</f>
        <v>E</v>
      </c>
      <c r="BD683" s="98" t="str">
        <f t="shared" si="206"/>
        <v>DI</v>
      </c>
      <c r="BE683" s="101">
        <f t="shared" si="196"/>
        <v>2</v>
      </c>
      <c r="BF683" s="101">
        <f t="shared" si="197"/>
        <v>0</v>
      </c>
      <c r="BG683" s="101">
        <f t="shared" si="198"/>
        <v>2</v>
      </c>
      <c r="BH683" s="98">
        <f>IF(COUNTIFS($B$97,"&lt;&gt;"&amp;"",$B$97,"&lt;&gt;practic?*",$B$97,"&lt;&gt;*Elaborare proiect de diplom?*",$B$97,"&lt;&gt;*op?ional*",$B$97,"&lt;&gt;*Disciplin? facultativ?*", $B$97,"&lt;&gt;*Examen de diplom?*"),$G$99,"")</f>
        <v>28</v>
      </c>
      <c r="BI683" s="98">
        <f>IF(COUNTIFS($B$97,"&lt;&gt;"&amp;"",$B$97,"&lt;&gt;practic?*",$B$97,"&lt;&gt;*Elaborare proiect de diplom?*",$B$97,"&lt;&gt;*op?ional*",$B$97,"&lt;&gt;*Disciplin? facultativ?*", $B$97,"&lt;&gt;*Examen de diplom?*"),($H$99+$I$99+$J$99),"")</f>
        <v>0</v>
      </c>
      <c r="BJ683" s="101">
        <f t="shared" si="199"/>
        <v>28</v>
      </c>
      <c r="BK683" s="98">
        <f t="shared" si="200"/>
        <v>0</v>
      </c>
      <c r="BL683" s="98">
        <f t="shared" si="201"/>
        <v>0</v>
      </c>
      <c r="BM683" s="101">
        <f t="shared" si="202"/>
        <v>0</v>
      </c>
      <c r="BN683" s="98">
        <f>IF(AZ683&lt;&gt;"",K$99,"")</f>
        <v>0</v>
      </c>
      <c r="BO683" s="102" t="str">
        <f>IF(COUNTIF($AZ683,"=*Elaborare proiect de diplom?*"),$J$99,"0")</f>
        <v>0</v>
      </c>
      <c r="BP683" s="101">
        <f t="shared" si="203"/>
        <v>0</v>
      </c>
      <c r="BQ683" s="98">
        <f t="shared" si="204"/>
        <v>1.6</v>
      </c>
      <c r="BR683" s="98">
        <f>IF(COUNTIFS($B$97,"&lt;&gt;"&amp;"",$B$97,"&lt;&gt;practic?*",$B$97,"&lt;&gt;*op?ional*",$B$97,"&lt;&gt;*Disciplin? facultativ?*", $B$97,"&lt;&gt;*Examen de diplom?*"),IF($M$99&lt;&gt;"",ROUND($M$99,1),""),"")</f>
        <v>22</v>
      </c>
      <c r="BS683" s="98">
        <f>IF($AZ683="","",$E$99)</f>
        <v>2</v>
      </c>
      <c r="BT683" s="98" t="str">
        <f>IF(COUNTIFS($B$97,"&lt;&gt;"&amp;"",$B$97,"&lt;&gt;practic?*",$B$97,"&lt;&gt;*op?ional*",$B$97,"&lt;&gt;*Disciplin? facultativ?*", $B$97,"&lt;&gt;*Examen de diplom?*"),$L$99,"")</f>
        <v>DC</v>
      </c>
      <c r="BU683" s="101">
        <f t="shared" si="207"/>
        <v>3.6</v>
      </c>
      <c r="BV683" s="102">
        <f t="shared" si="205"/>
        <v>50</v>
      </c>
      <c r="BW683" s="98" t="str">
        <f t="shared" si="55"/>
        <v>2026</v>
      </c>
      <c r="BX683" s="99"/>
      <c r="BY683" s="4"/>
      <c r="BZ683" s="4"/>
      <c r="CA683" s="4"/>
      <c r="CB683" s="4"/>
      <c r="CC683" s="4"/>
      <c r="CD683" s="4"/>
      <c r="CE683" s="4"/>
      <c r="CF683" s="4"/>
      <c r="CG683" s="5"/>
      <c r="CH683" s="5"/>
      <c r="CI683" s="5"/>
      <c r="CJ683" s="4"/>
      <c r="CK683" s="4"/>
      <c r="CL683" s="4"/>
      <c r="CM683" s="4"/>
      <c r="CN683" s="4"/>
      <c r="CO683" s="4"/>
      <c r="CP683" s="4"/>
      <c r="CQ683" s="4"/>
      <c r="CR683" s="4"/>
      <c r="CS683" s="5"/>
      <c r="CT683" s="5"/>
    </row>
    <row r="684" spans="4:98" ht="21" customHeight="1" x14ac:dyDescent="0.2">
      <c r="D684" s="302">
        <f t="shared" si="193"/>
        <v>1</v>
      </c>
      <c r="F684" s="98">
        <f>$E$102</f>
        <v>2</v>
      </c>
      <c r="H684" s="98">
        <f>$G$102</f>
        <v>14</v>
      </c>
      <c r="I684" s="98">
        <f>$H$102+$I$102+$J$102</f>
        <v>0</v>
      </c>
      <c r="J684" s="101">
        <f t="shared" si="194"/>
        <v>14</v>
      </c>
      <c r="K684" s="4">
        <f>$K$102</f>
        <v>0</v>
      </c>
      <c r="L684" s="98">
        <f>$M$102</f>
        <v>36</v>
      </c>
      <c r="N684" s="98">
        <f t="shared" si="189"/>
        <v>50</v>
      </c>
      <c r="O684" s="302" t="b">
        <f t="shared" si="195"/>
        <v>1</v>
      </c>
      <c r="P684" s="308">
        <f t="shared" si="190"/>
        <v>25</v>
      </c>
      <c r="AW684" s="265"/>
      <c r="AX684" s="99" t="str">
        <f>$B$102</f>
        <v>L061.24.05.C9-ij</v>
      </c>
      <c r="AY684" s="98">
        <v>9</v>
      </c>
      <c r="AZ684" s="98" t="str">
        <f>IF(COUNTIFS($B$100,"&lt;&gt;"&amp;"",$B$100,"&lt;&gt;practic?*",$B$100,"&lt;&gt;*op?ional*",$B$100,"&lt;&gt;*Disciplin? facultativ?*", $B$100,"&lt;&gt;*Examen de diplom?*"),$B$100,"")</f>
        <v/>
      </c>
      <c r="BA684" s="98" t="str">
        <f t="shared" si="191"/>
        <v/>
      </c>
      <c r="BB684" s="98" t="str">
        <f t="shared" si="192"/>
        <v/>
      </c>
      <c r="BC684" s="98" t="str">
        <f>IF($AZ684="","",$F$102)</f>
        <v/>
      </c>
      <c r="BD684" s="98" t="str">
        <f t="shared" si="206"/>
        <v/>
      </c>
      <c r="BE684" s="101" t="str">
        <f t="shared" si="196"/>
        <v/>
      </c>
      <c r="BF684" s="101" t="str">
        <f t="shared" si="197"/>
        <v/>
      </c>
      <c r="BG684" s="101" t="str">
        <f t="shared" si="198"/>
        <v/>
      </c>
      <c r="BH684" s="98" t="str">
        <f>IF(COUNTIFS($B$100,"&lt;&gt;"&amp;"",$B$100,"&lt;&gt;practic?*",$B$100,"&lt;&gt;*Elaborare proiect de diplom?*",$B$100,"&lt;&gt;*op?ional*",$B$100,"&lt;&gt;*Disciplin? facultativ?*", $B$100,"&lt;&gt;*Examen de diplom?*"),$G$102,"")</f>
        <v/>
      </c>
      <c r="BI684" s="98" t="str">
        <f>IF(COUNTIFS($B$100,"&lt;&gt;"&amp;"",$B$100,"&lt;&gt;practic?*",$B$100,"&lt;&gt;*Elaborare proiect de diplom?*",$B$100,"&lt;&gt;*op?ional*",$B$100,"&lt;&gt;*Disciplin? facultativ?*", $B$100,"&lt;&gt;*Examen de diplom?*"),($H$102+$I$102+$J$102),"")</f>
        <v/>
      </c>
      <c r="BJ684" s="101" t="str">
        <f t="shared" si="199"/>
        <v/>
      </c>
      <c r="BK684" s="98" t="str">
        <f t="shared" si="200"/>
        <v/>
      </c>
      <c r="BL684" s="98" t="str">
        <f t="shared" si="201"/>
        <v/>
      </c>
      <c r="BM684" s="101" t="str">
        <f t="shared" si="202"/>
        <v/>
      </c>
      <c r="BN684" s="98" t="str">
        <f>IF(AZ684&lt;&gt;"",K$102,"")</f>
        <v/>
      </c>
      <c r="BO684" s="102" t="str">
        <f>IF(COUNTIF($AZ684,"=*Elaborare proiect de diplom?*"),$J$102,"0")</f>
        <v>0</v>
      </c>
      <c r="BP684" s="101" t="str">
        <f t="shared" si="203"/>
        <v/>
      </c>
      <c r="BQ684" s="98" t="str">
        <f t="shared" si="204"/>
        <v/>
      </c>
      <c r="BR684" s="98" t="str">
        <f>IF(COUNTIFS($B$100,"&lt;&gt;"&amp;"",$B$100,"&lt;&gt;practic?*",$B$100,"&lt;&gt;*op?ional*",$B$100,"&lt;&gt;*Disciplin? facultativ?*", $B$100,"&lt;&gt;*Examen de diplom?*"),IF($M$102&lt;&gt;"",ROUND($M$102,1),""),"")</f>
        <v/>
      </c>
      <c r="BS684" s="98" t="str">
        <f>IF($AZ684="","",$E$102)</f>
        <v/>
      </c>
      <c r="BT684" s="98" t="str">
        <f>IF(COUNTIFS($B$100,"&lt;&gt;"&amp;"",$B$100,"&lt;&gt;practic?*",$B$100,"&lt;&gt;*op?ional*",$B$100,"&lt;&gt;*Disciplin? facultativ?*", $B$100,"&lt;&gt;*Examen de diplom?*"),$L$102,"")</f>
        <v/>
      </c>
      <c r="BU684" s="101" t="str">
        <f t="shared" si="207"/>
        <v/>
      </c>
      <c r="BV684" s="102" t="str">
        <f t="shared" si="205"/>
        <v/>
      </c>
      <c r="BW684" s="98" t="str">
        <f t="shared" si="55"/>
        <v/>
      </c>
      <c r="BX684" s="99"/>
      <c r="BY684" s="4"/>
      <c r="BZ684" s="4"/>
      <c r="CA684" s="4"/>
      <c r="CB684" s="4"/>
      <c r="CC684" s="4"/>
      <c r="CD684" s="4"/>
      <c r="CE684" s="4"/>
      <c r="CF684" s="4"/>
      <c r="CG684" s="5"/>
      <c r="CH684" s="5"/>
      <c r="CI684" s="5"/>
      <c r="CJ684" s="4"/>
      <c r="CK684" s="4"/>
      <c r="CL684" s="4"/>
      <c r="CM684" s="4"/>
      <c r="CN684" s="4"/>
      <c r="CO684" s="4"/>
      <c r="CP684" s="4"/>
      <c r="CQ684" s="4"/>
      <c r="CR684" s="4"/>
      <c r="CS684" s="5"/>
      <c r="CT684" s="5"/>
    </row>
    <row r="685" spans="4:98" ht="21" customHeight="1" x14ac:dyDescent="0.2">
      <c r="D685" s="302">
        <f t="shared" si="193"/>
        <v>1</v>
      </c>
      <c r="F685" s="98">
        <f>$E$105</f>
        <v>1</v>
      </c>
      <c r="H685" s="98">
        <f>$G$105</f>
        <v>14</v>
      </c>
      <c r="I685" s="98">
        <f>$H$105+$I$105+$J$105</f>
        <v>0</v>
      </c>
      <c r="J685" s="101">
        <f t="shared" si="194"/>
        <v>14</v>
      </c>
      <c r="K685" s="4">
        <f>$K$105</f>
        <v>0</v>
      </c>
      <c r="L685" s="98">
        <f>$M$105</f>
        <v>11</v>
      </c>
      <c r="N685" s="98">
        <f t="shared" si="189"/>
        <v>25</v>
      </c>
      <c r="O685" s="302" t="b">
        <f t="shared" si="195"/>
        <v>1</v>
      </c>
      <c r="P685" s="308">
        <f t="shared" si="190"/>
        <v>25</v>
      </c>
      <c r="AX685" s="99" t="str">
        <f>$B$105</f>
        <v>L061.24.05.U10</v>
      </c>
      <c r="AY685" s="98">
        <v>10</v>
      </c>
      <c r="AZ685" s="98" t="str">
        <f>IF(COUNTIFS($B$103,"&lt;&gt;"&amp;"",$B$103,"&lt;&gt;practic?*",$B$103,"&lt;&gt;*op?ional*",$B$103,"&lt;&gt;*Disciplin? facultativ?*",$B$103,"&lt;&gt;*Examen de diplom?*"),$B$103,"")</f>
        <v>Geometria formelor arhitecturale</v>
      </c>
      <c r="BA685" s="98">
        <f t="shared" si="191"/>
        <v>3</v>
      </c>
      <c r="BB685" s="98" t="str">
        <f t="shared" si="192"/>
        <v>5</v>
      </c>
      <c r="BC685" s="98" t="str">
        <f>IF($AZ685="","",$F$105)</f>
        <v>E</v>
      </c>
      <c r="BD685" s="102" t="str">
        <f t="shared" si="206"/>
        <v>DI</v>
      </c>
      <c r="BE685" s="101">
        <f t="shared" si="196"/>
        <v>1</v>
      </c>
      <c r="BF685" s="101">
        <f t="shared" si="197"/>
        <v>0</v>
      </c>
      <c r="BG685" s="101">
        <f t="shared" si="198"/>
        <v>1</v>
      </c>
      <c r="BH685" s="98">
        <f>IF(COUNTIFS($B$103,"&lt;&gt;"&amp;"",$B$103,"&lt;&gt;practic?*",$B$103,"&lt;&gt;*Elaborare proiect de diplom?*",$B$103,"&lt;&gt;*op?ional*",$B$103,"&lt;&gt;*Disciplin? facultativ?*", $B$103,"&lt;&gt;*Examen de diplom?*"),$G$105,"")</f>
        <v>14</v>
      </c>
      <c r="BI685" s="98">
        <f>IF(COUNTIFS($B$103,"&lt;&gt;"&amp;"",$B$103,"&lt;&gt;practic?*",$B$103,"&lt;&gt;*Elaborare proiect de diplom?*",$B$103,"&lt;&gt;*op?ional*",$B$103,"&lt;&gt;*Disciplin? facultativ?*", $B$103,"&lt;&gt;*Examen de diplom?*"),($H$105+$I$105+$J$105),"")</f>
        <v>0</v>
      </c>
      <c r="BJ685" s="101">
        <f t="shared" si="199"/>
        <v>14</v>
      </c>
      <c r="BK685" s="98">
        <f t="shared" si="200"/>
        <v>0</v>
      </c>
      <c r="BL685" s="98">
        <f t="shared" si="201"/>
        <v>0</v>
      </c>
      <c r="BM685" s="101">
        <f t="shared" si="202"/>
        <v>0</v>
      </c>
      <c r="BN685" s="98">
        <f>IF(AZ685&lt;&gt;"",K$105,"")</f>
        <v>0</v>
      </c>
      <c r="BO685" s="102" t="str">
        <f>IF(COUNTIF($AZ685,"=*Elaborare proiect de diplom?*"),$J$105,"0")</f>
        <v>0</v>
      </c>
      <c r="BP685" s="101">
        <f t="shared" si="203"/>
        <v>0</v>
      </c>
      <c r="BQ685" s="98">
        <f t="shared" si="204"/>
        <v>0.8</v>
      </c>
      <c r="BR685" s="98">
        <f>IF(COUNTIFS($B$103,"&lt;&gt;"&amp;"",$B$103,"&lt;&gt;practic?*",$B$103,"&lt;&gt;*op?ional*",$B$103,"&lt;&gt;*Disciplin? facultativ?*", $B$103,"&lt;&gt;*Examen de diplom?*"),IF($M$105&lt;&gt;"",ROUND($M$105,1),""),"")</f>
        <v>11</v>
      </c>
      <c r="BS685" s="98">
        <f>IF($AZ685="","",$E$105)</f>
        <v>1</v>
      </c>
      <c r="BT685" s="98" t="str">
        <f>IF(COUNTIFS($B$103,"&lt;&gt;"&amp;"",$B$103,"&lt;&gt;practic?*",$B$103,"&lt;&gt;*op?ional*",$B$103,"&lt;&gt;*Disciplin? facultativ?*", $B$103,"&lt;&gt;*Examen de diplom?*"),$L$105,"")</f>
        <v>DU</v>
      </c>
      <c r="BU685" s="101">
        <f t="shared" si="207"/>
        <v>1.8</v>
      </c>
      <c r="BV685" s="102">
        <f t="shared" si="205"/>
        <v>25</v>
      </c>
      <c r="BW685" s="98" t="str">
        <f t="shared" si="55"/>
        <v>2026</v>
      </c>
      <c r="BX685" s="99"/>
      <c r="BY685" s="4"/>
      <c r="BZ685" s="4"/>
      <c r="CA685" s="4"/>
      <c r="CB685" s="4"/>
      <c r="CC685" s="4"/>
      <c r="CD685" s="4"/>
      <c r="CE685" s="4"/>
      <c r="CF685" s="4"/>
      <c r="CG685" s="5"/>
      <c r="CH685" s="5"/>
      <c r="CI685" s="5"/>
      <c r="CJ685" s="4"/>
      <c r="CK685" s="4"/>
      <c r="CL685" s="4"/>
      <c r="CM685" s="4"/>
      <c r="CN685" s="4"/>
      <c r="CO685" s="4"/>
      <c r="CP685" s="4"/>
      <c r="CQ685" s="4"/>
      <c r="CR685" s="4"/>
      <c r="CS685" s="5"/>
      <c r="CT685" s="5"/>
    </row>
    <row r="686" spans="4:98" ht="21" customHeight="1" x14ac:dyDescent="0.2">
      <c r="D686" s="302">
        <f t="shared" si="193"/>
        <v>0</v>
      </c>
      <c r="F686" s="102">
        <f>$E$108</f>
        <v>0</v>
      </c>
      <c r="H686" s="102">
        <f>$G$108</f>
        <v>0</v>
      </c>
      <c r="I686" s="98">
        <f>$H$108+$I$108+$J$108</f>
        <v>0</v>
      </c>
      <c r="J686" s="101">
        <f t="shared" si="194"/>
        <v>0</v>
      </c>
      <c r="K686" s="4">
        <f>$K$108</f>
        <v>0</v>
      </c>
      <c r="L686" s="102">
        <f>$M$108</f>
        <v>0</v>
      </c>
      <c r="N686" s="98">
        <f t="shared" si="189"/>
        <v>0</v>
      </c>
      <c r="O686" s="302" t="b">
        <f t="shared" si="195"/>
        <v>1</v>
      </c>
      <c r="P686" s="308" t="e">
        <f t="shared" si="190"/>
        <v>#DIV/0!</v>
      </c>
      <c r="AX686" s="99" t="str">
        <f>$B$108</f>
        <v>L061.24.05.f11-ij</v>
      </c>
      <c r="AY686" s="98">
        <v>11</v>
      </c>
      <c r="AZ686" s="98" t="str">
        <f>IF(COUNTIFS($B$106,"&lt;&gt;"&amp;"",$B$106,"&lt;&gt;practic?*",$B$106,"&lt;&gt;*op?ional*",$B$106,"&lt;&gt;*Disciplin? facultativ?*", $B$106,"&lt;&gt;*Examen de diplom?*"),$B$106,"")</f>
        <v>Disciplivă facultativă</v>
      </c>
      <c r="BA686" s="98">
        <f t="shared" si="191"/>
        <v>3</v>
      </c>
      <c r="BB686" s="98" t="str">
        <f t="shared" si="192"/>
        <v>5</v>
      </c>
      <c r="BC686" s="98">
        <f>IF($AZ686="","",$F$108)</f>
        <v>0</v>
      </c>
      <c r="BD686" s="98" t="str">
        <f t="shared" si="206"/>
        <v>DI</v>
      </c>
      <c r="BE686" s="101">
        <f t="shared" si="196"/>
        <v>0</v>
      </c>
      <c r="BF686" s="101">
        <f t="shared" si="197"/>
        <v>0</v>
      </c>
      <c r="BG686" s="101">
        <f t="shared" si="198"/>
        <v>0</v>
      </c>
      <c r="BH686" s="98">
        <f>IF(COUNTIFS($B$106,"&lt;&gt;"&amp;"",$B$106,"&lt;&gt;practic?*",$B$106,"&lt;&gt;*Elaborare proiect de diplom?*",$B$106,"&lt;&gt;*op?ional*",$B$106,"&lt;&gt;*Disciplin? facultativ?*", $B$106,"&lt;&gt;*Examen de diplom?*"),$G$108,"")</f>
        <v>0</v>
      </c>
      <c r="BI686" s="98">
        <f>IF(COUNTIFS($B$106,"&lt;&gt;"&amp;"",$B$106,"&lt;&gt;practic?*",$B$106,"&lt;&gt;*Elaborare proiect de diplom?*",$B$106,"&lt;&gt;*op?ional*",$B$106,"&lt;&gt;*Disciplin? facultativ?*", $B$106,"&lt;&gt;*Examen de diplom?*"),($H$108+$I$108+$J$108),"")</f>
        <v>0</v>
      </c>
      <c r="BJ686" s="101">
        <f t="shared" si="199"/>
        <v>0</v>
      </c>
      <c r="BK686" s="98">
        <f t="shared" si="200"/>
        <v>0</v>
      </c>
      <c r="BL686" s="98">
        <f t="shared" si="201"/>
        <v>0</v>
      </c>
      <c r="BM686" s="101">
        <f t="shared" si="202"/>
        <v>0</v>
      </c>
      <c r="BN686" s="98">
        <f>IF(AZ686&lt;&gt;"",K$108,"")</f>
        <v>0</v>
      </c>
      <c r="BO686" s="102" t="str">
        <f>IF(COUNTIF($AZ686,"=*Elaborare proiect de diplom?*"),$J$108,"0")</f>
        <v>0</v>
      </c>
      <c r="BP686" s="101">
        <f t="shared" si="203"/>
        <v>0</v>
      </c>
      <c r="BQ686" s="98" t="e">
        <f t="shared" si="204"/>
        <v>#VALUE!</v>
      </c>
      <c r="BR686" s="98" t="str">
        <f>IF(COUNTIFS($B$106,"&lt;&gt;"&amp;"",$B$106,"&lt;&gt;practic?*",$B$106,"&lt;&gt;*op?ional*",$B$106,"&lt;&gt;*Disciplin? facultativ?*", $B$106,"&lt;&gt;*Examen de diplom?*"),IF($M$108&lt;&gt;"",ROUND($M$108,1),""),"")</f>
        <v/>
      </c>
      <c r="BS686" s="102">
        <f>IF($AZ686="","",$E$108)</f>
        <v>0</v>
      </c>
      <c r="BT686" s="98" t="str">
        <f>IF(COUNTIFS($B$106,"&lt;&gt;"&amp;"",$B$106,"&lt;&gt;practic?*",$B$106,"&lt;&gt;*op?ional*",$B$106,"&lt;&gt;*Disciplin? facultativ?*", $B$106,"&lt;&gt;*Examen de diplom?*"),$L$108,"")</f>
        <v>f</v>
      </c>
      <c r="BU686" s="101" t="e">
        <f t="shared" si="207"/>
        <v>#VALUE!</v>
      </c>
      <c r="BV686" s="102">
        <f t="shared" si="205"/>
        <v>0</v>
      </c>
      <c r="BW686" s="98" t="str">
        <f t="shared" si="55"/>
        <v>2026</v>
      </c>
      <c r="BX686" s="99"/>
      <c r="BY686" s="4"/>
      <c r="BZ686" s="4"/>
      <c r="CA686" s="4"/>
      <c r="CB686" s="4"/>
      <c r="CC686" s="4"/>
      <c r="CD686" s="4"/>
      <c r="CE686" s="4"/>
      <c r="CF686" s="4"/>
      <c r="CG686" s="5"/>
      <c r="CH686" s="5"/>
      <c r="CI686" s="5"/>
      <c r="CJ686" s="4"/>
      <c r="CK686" s="4"/>
      <c r="CL686" s="4"/>
      <c r="CM686" s="4"/>
      <c r="CN686" s="4"/>
      <c r="CO686" s="4"/>
      <c r="CP686" s="4"/>
      <c r="CQ686" s="4"/>
      <c r="CR686" s="4"/>
      <c r="CS686" s="5"/>
      <c r="CT686" s="5"/>
    </row>
    <row r="687" spans="4:98" ht="21" customHeight="1" x14ac:dyDescent="0.25">
      <c r="F687" s="282">
        <f>D676*F676+D677*F677+D678*F678+D679*F679+D680*F680+D681*F681+D682*F682+D683*F683+D684*F684+D685*F685+D686*F686</f>
        <v>30</v>
      </c>
      <c r="H687" s="259"/>
      <c r="I687" s="259"/>
      <c r="J687" s="259"/>
      <c r="L687" s="259"/>
      <c r="N687" s="282">
        <f>D676*N676+D677*N677+D678*N678+D679*N679+D680*N680+D681*N681+D682*N682+D683*N683+D684*N684+D685*N685+D686*N686</f>
        <v>750</v>
      </c>
      <c r="O687" s="304" t="b">
        <f>AND(O676:O686)</f>
        <v>1</v>
      </c>
      <c r="P687" s="285">
        <f>N687/F687</f>
        <v>25</v>
      </c>
      <c r="AX687" s="258" t="s">
        <v>351</v>
      </c>
      <c r="AY687" s="259"/>
      <c r="AZ687" s="259"/>
      <c r="BA687" s="259"/>
      <c r="BB687" s="259"/>
      <c r="BC687" s="259"/>
      <c r="BD687" s="259"/>
      <c r="BE687" s="259"/>
      <c r="BF687" s="259"/>
      <c r="BG687" s="259"/>
      <c r="BH687" s="259"/>
      <c r="BI687" s="259"/>
      <c r="BJ687" s="259"/>
      <c r="BK687" s="259"/>
      <c r="BL687" s="259"/>
      <c r="BM687" s="259"/>
      <c r="BN687" s="259"/>
      <c r="BO687" s="259"/>
      <c r="BP687" s="259"/>
      <c r="BQ687" s="259"/>
      <c r="BR687" s="259"/>
      <c r="BS687" s="253">
        <f>SUM(BS676:BS686)</f>
        <v>28</v>
      </c>
      <c r="BT687" s="261"/>
      <c r="BU687" s="262"/>
      <c r="BV687" s="263"/>
      <c r="BW687" s="98" t="str">
        <f t="shared" ref="BW687:BW750" si="208">IF($AZ687="","",CONCATENATE("20",G$12+BA687-1))</f>
        <v/>
      </c>
      <c r="BX687" s="253"/>
      <c r="BY687" s="264"/>
      <c r="BZ687" s="4"/>
      <c r="CA687" s="4"/>
      <c r="CB687" s="4"/>
      <c r="CC687" s="4"/>
      <c r="CD687" s="4"/>
      <c r="CE687" s="4"/>
      <c r="CF687" s="4"/>
      <c r="CG687" s="5"/>
      <c r="CH687" s="5"/>
      <c r="CI687" s="5"/>
      <c r="CJ687" s="4"/>
      <c r="CK687" s="4"/>
      <c r="CL687" s="4"/>
      <c r="CM687" s="4"/>
      <c r="CN687" s="4"/>
      <c r="CO687" s="4"/>
      <c r="CP687" s="4"/>
      <c r="CQ687" s="4"/>
      <c r="CR687" s="4"/>
      <c r="CS687" s="5"/>
      <c r="CT687" s="5"/>
    </row>
    <row r="688" spans="4:98" ht="21" customHeight="1" x14ac:dyDescent="0.2">
      <c r="D688" s="302">
        <f>IF(AND((F688&gt;0), (N688&gt;0)),1,0)</f>
        <v>1</v>
      </c>
      <c r="F688" s="102">
        <f>$Q$78</f>
        <v>8</v>
      </c>
      <c r="H688" s="102">
        <f>$S$78</f>
        <v>0</v>
      </c>
      <c r="I688" s="102">
        <f>$T$78+$U$78+$V$78</f>
        <v>112</v>
      </c>
      <c r="J688" s="101">
        <f>H688+I688</f>
        <v>112</v>
      </c>
      <c r="K688" s="4">
        <f>$W$78</f>
        <v>0</v>
      </c>
      <c r="L688" s="102">
        <f>$Y$78</f>
        <v>88</v>
      </c>
      <c r="N688" s="98">
        <f t="shared" si="189"/>
        <v>200</v>
      </c>
      <c r="O688" s="302" t="b">
        <f>IF(D688=0,TRUE, IF(N688/25=F688,TRUE,FALSE))</f>
        <v>1</v>
      </c>
      <c r="P688" s="308">
        <f t="shared" si="190"/>
        <v>25</v>
      </c>
      <c r="AX688" s="215" t="str">
        <f>$N$78</f>
        <v>L061.24.06.S1</v>
      </c>
      <c r="AY688" s="102">
        <v>1</v>
      </c>
      <c r="AZ688" s="102" t="str">
        <f>IF(COUNTIFS($N$76,"&lt;&gt;"&amp;"",$N$76,"&lt;&gt;practic?*",$N$76,"&lt;&gt;*op?ional*",$N$76,"&lt;&gt;*Disciplin? facultativ?*", $N$76,"&lt;&gt;*Examen de diplom?*"),$N$76,"")</f>
        <v>Proiectare de arhitectură 6</v>
      </c>
      <c r="BA688" s="102">
        <f t="shared" ref="BA688:BA698" si="209">IF($AZ688="","",ROUND(RIGHT($N$75,1)/2,0))</f>
        <v>3</v>
      </c>
      <c r="BB688" s="102" t="str">
        <f t="shared" ref="BB688:BB698" si="210">IF($AZ688="","",RIGHT($N$75,1))</f>
        <v>6</v>
      </c>
      <c r="BC688" s="102" t="str">
        <f>IF($AZ688="","",$R$78)</f>
        <v>P-D</v>
      </c>
      <c r="BD688" s="102" t="str">
        <f>IF($AZ688="","","DI")</f>
        <v>DI</v>
      </c>
      <c r="BE688" s="101">
        <f>IF($AZ688&lt;&gt;"",ROUND(BH688/14,1),"")</f>
        <v>0</v>
      </c>
      <c r="BF688" s="101">
        <f>IF($AZ688&lt;&gt;"",ROUND(BI688/14,1),"")</f>
        <v>8</v>
      </c>
      <c r="BG688" s="101">
        <f t="shared" si="198"/>
        <v>8</v>
      </c>
      <c r="BH688" s="102">
        <f>IF(COUNTIFS($N$76,"&lt;&gt;"&amp;"",$N$76,"&lt;&gt;practic?*",$N$76,"&lt;&gt;*Elaborare proiect de diplom?*",$N$76,"&lt;&gt;*op?ional*",$N$76,"&lt;&gt;*Disciplin? facultativ?*", $N$76,"&lt;&gt;*Examen de diplom?*"),$S$78,"")</f>
        <v>0</v>
      </c>
      <c r="BI688" s="102">
        <f>IF(COUNTIFS($N$76,"&lt;&gt;"&amp;"",$N$76,"&lt;&gt;practic?*",$N$76,"&lt;&gt;*Elaborare proiect de diplom?*",$N$76,"&lt;&gt;*op?ional*",$N$76,"&lt;&gt;*Disciplin? facultativ?*", $N$76,"&lt;&gt;*Examen de diplom?*"),($T$78+$U$78+$V$78),"")</f>
        <v>112</v>
      </c>
      <c r="BJ688" s="101">
        <f>IF($AZ688&lt;&gt;"",BH688+BI688,"")</f>
        <v>112</v>
      </c>
      <c r="BK688" s="98">
        <f>IF($AZ688&lt;&gt;"",ROUND(BN688/14,1),"")</f>
        <v>0</v>
      </c>
      <c r="BL688" s="98">
        <f>IF($AZ688&lt;&gt;"",ROUND(BO688/14,1),"")</f>
        <v>0</v>
      </c>
      <c r="BM688" s="101">
        <f>IF($AZ688="","",IF($BK688&lt;&gt;"",$BK688,0)+IF($BL688&lt;&gt;"",$BL688,0))</f>
        <v>0</v>
      </c>
      <c r="BN688" s="98">
        <f>IF(AZ688&lt;&gt;"",W$78,"")</f>
        <v>0</v>
      </c>
      <c r="BO688" s="102" t="str">
        <f>IF(COUNTIF($AZ688,"=*Elaborare proiect de diplom?*"),$V$78,"0")</f>
        <v>0</v>
      </c>
      <c r="BP688" s="101">
        <f>IF($AZ688="","",IF($BN688&lt;&gt;"",$BN688,0)+IF($BO688&lt;&gt;"",$BO688,0))</f>
        <v>0</v>
      </c>
      <c r="BQ688" s="98">
        <f>IF($AZ688&lt;&gt;"",ROUND(BR688/14,1),"")</f>
        <v>6.3</v>
      </c>
      <c r="BR688" s="102">
        <f>IF(COUNTIFS($N$76,"&lt;&gt;"&amp;"",$N$76,"&lt;&gt;practic?*",$N$76,"&lt;&gt;*op?ional*",$N$76,"&lt;&gt;*Disciplin? facultativ?*", $N$76,"&lt;&gt;*Examen de diplom?*"),IF($Y$78&lt;&gt;"",ROUND($Y$78,1),""),"")</f>
        <v>88</v>
      </c>
      <c r="BS688" s="102">
        <f>IF($AZ688="","",$Q$78)</f>
        <v>8</v>
      </c>
      <c r="BT688" s="102" t="str">
        <f>IF(COUNTIFS($N$76,"&lt;&gt;"&amp;"",$N$76,"&lt;&gt;practic?*",$N$76,"&lt;&gt;*op?ional*",$N$76,"&lt;&gt;*Disciplin? facultativ?*", $N$76,"&lt;&gt;*Examen de diplom?*"),$X$78,"")</f>
        <v>DS</v>
      </c>
      <c r="BU688" s="101">
        <f>IF($AZ688="","",IF($BG688&lt;&gt;"",$BG688,0)+IF($BM688&lt;&gt;"",$BM688,0)+IF($BQ688&lt;&gt;"",$BQ688,0))</f>
        <v>14.3</v>
      </c>
      <c r="BV688" s="102">
        <f>IF($AZ688="","",IF($BJ688&lt;&gt;"",$BJ688,0)+IF($BP688&lt;&gt;"",$BP688,0)+IF($BR688&lt;&gt;"",$BR688,0))</f>
        <v>200</v>
      </c>
      <c r="BW688" s="98" t="str">
        <f t="shared" si="208"/>
        <v>2026</v>
      </c>
      <c r="BX688" s="99"/>
      <c r="BY688" s="4"/>
      <c r="BZ688" s="4"/>
      <c r="CA688" s="4"/>
      <c r="CB688" s="4"/>
      <c r="CC688" s="4"/>
      <c r="CD688" s="4"/>
      <c r="CE688" s="4"/>
      <c r="CF688" s="4"/>
      <c r="CG688" s="5"/>
      <c r="CH688" s="5"/>
      <c r="CI688" s="5"/>
      <c r="CJ688" s="4"/>
      <c r="CK688" s="4"/>
      <c r="CL688" s="4"/>
      <c r="CM688" s="4"/>
      <c r="CN688" s="4"/>
      <c r="CO688" s="4"/>
      <c r="CP688" s="4"/>
      <c r="CQ688" s="4"/>
      <c r="CR688" s="4"/>
      <c r="CS688" s="5"/>
      <c r="CT688" s="5"/>
    </row>
    <row r="689" spans="4:98" ht="21" customHeight="1" x14ac:dyDescent="0.2">
      <c r="D689" s="302">
        <f t="shared" ref="D689:D698" si="211">IF(AND((F689&gt;0), (N689&gt;0)),1,0)</f>
        <v>1</v>
      </c>
      <c r="F689" s="98">
        <f>$Q$81</f>
        <v>3</v>
      </c>
      <c r="H689" s="98">
        <f>$S$81</f>
        <v>28</v>
      </c>
      <c r="I689" s="98">
        <f>$T$81+$U$81+$V$81</f>
        <v>14</v>
      </c>
      <c r="J689" s="101">
        <f t="shared" ref="J689:J698" si="212">H689+I689</f>
        <v>42</v>
      </c>
      <c r="K689" s="4">
        <f>$W$81</f>
        <v>0</v>
      </c>
      <c r="L689" s="98">
        <f>$Y$81</f>
        <v>33</v>
      </c>
      <c r="N689" s="98">
        <f t="shared" si="189"/>
        <v>75</v>
      </c>
      <c r="O689" s="302" t="b">
        <f t="shared" ref="O689:O698" si="213">IF(D689=0,TRUE, IF(N689/25=F689,TRUE,FALSE))</f>
        <v>1</v>
      </c>
      <c r="P689" s="308">
        <f t="shared" si="190"/>
        <v>25</v>
      </c>
      <c r="AX689" s="99" t="str">
        <f>$N$81</f>
        <v>L061.24.06.U2</v>
      </c>
      <c r="AY689" s="98">
        <v>2</v>
      </c>
      <c r="AZ689" s="98" t="str">
        <f>IF(COUNTIFS($N$79,"&lt;&gt;"&amp;"",$N$79,"&lt;&gt;practic?*",$N$79,"&lt;&gt;*op?ional*",$N$79,"&lt;&gt;*Disciplin? facultativ?*", $N$79,"&lt;&gt;*Examen de diplom?*"),$N$79,"")</f>
        <v>Fenomenologia şi poetica spaţiului</v>
      </c>
      <c r="BA689" s="98">
        <f t="shared" si="209"/>
        <v>3</v>
      </c>
      <c r="BB689" s="98" t="str">
        <f t="shared" si="210"/>
        <v>6</v>
      </c>
      <c r="BC689" s="98" t="str">
        <f>IF($AZ689="","",$R$81)</f>
        <v>E</v>
      </c>
      <c r="BD689" s="98" t="str">
        <f>IF($AZ689="","","DI")</f>
        <v>DI</v>
      </c>
      <c r="BE689" s="101">
        <f t="shared" ref="BE689:BE698" si="214">IF($AZ689&lt;&gt;"",ROUND(BH689/14,1),"")</f>
        <v>2</v>
      </c>
      <c r="BF689" s="101">
        <f t="shared" ref="BF689:BF698" si="215">IF($AZ689&lt;&gt;"",ROUND(BI689/14,1),"")</f>
        <v>1</v>
      </c>
      <c r="BG689" s="101">
        <f t="shared" si="198"/>
        <v>3</v>
      </c>
      <c r="BH689" s="98">
        <f>IF(COUNTIFS($N$79,"&lt;&gt;"&amp;"",$N$79,"&lt;&gt;practic?*",$N$79,"&lt;&gt;*Elaborare proiect de diplom?*",$N$79,"&lt;&gt;*op?ional*",$N$79,"&lt;&gt;*Disciplin? facultativ?*", $N$79,"&lt;&gt;*Examen de diplom?*"),$S$81,"")</f>
        <v>28</v>
      </c>
      <c r="BI689" s="98">
        <f>IF(COUNTIFS($N$79,"&lt;&gt;"&amp;"",$N$79,"&lt;&gt;practic?*",$N$79,"&lt;&gt;*Elaborare proiect de diplom?*",$N$79,"&lt;&gt;*op?ional*",$N$79,"&lt;&gt;*Disciplin? facultativ?*", $N$79,"&lt;&gt;*Examen de diplom?*"),($T$81+$U$81+$V$81),"")</f>
        <v>14</v>
      </c>
      <c r="BJ689" s="101">
        <f t="shared" ref="BJ689:BJ698" si="216">IF($AZ689&lt;&gt;"",BH689+BI689,"")</f>
        <v>42</v>
      </c>
      <c r="BK689" s="98">
        <f t="shared" ref="BK689:BK698" si="217">IF($AZ689&lt;&gt;"",ROUND(BN689/14,1),"")</f>
        <v>0</v>
      </c>
      <c r="BL689" s="98">
        <f t="shared" ref="BL689:BL698" si="218">IF($AZ689&lt;&gt;"",ROUND(BO689/14,1),"")</f>
        <v>0</v>
      </c>
      <c r="BM689" s="101">
        <f t="shared" ref="BM689:BM698" si="219">IF($AZ689="","",IF($BK689&lt;&gt;"",$BK689,0)+IF($BL689&lt;&gt;"",$BL689,0))</f>
        <v>0</v>
      </c>
      <c r="BN689" s="98">
        <f>IF(AZ689&lt;&gt;"",W$81,"")</f>
        <v>0</v>
      </c>
      <c r="BO689" s="102" t="str">
        <f>IF(COUNTIF($AZ689,"=*Elaborare proiect de diplom?*"),$V$81,"0")</f>
        <v>0</v>
      </c>
      <c r="BP689" s="101">
        <f t="shared" ref="BP689:BP698" si="220">IF($AZ689="","",IF($BN689&lt;&gt;"",$BN689,0)+IF($BO689&lt;&gt;"",$BO689,0))</f>
        <v>0</v>
      </c>
      <c r="BQ689" s="98">
        <f t="shared" ref="BQ689:BQ698" si="221">IF($AZ689&lt;&gt;"",ROUND(BR689/14,1),"")</f>
        <v>2.4</v>
      </c>
      <c r="BR689" s="98">
        <f>IF(COUNTIFS($N$79,"&lt;&gt;"&amp;"",$N$79,"&lt;&gt;practic?*",$N$79,"&lt;&gt;*op?ional*",$N$79,"&lt;&gt;*Disciplin? facultativ?*", $N$79,"&lt;&gt;*Examen de diplom?*"),IF($Y$81&lt;&gt;"",ROUND($Y$81,1),""),"")</f>
        <v>33</v>
      </c>
      <c r="BS689" s="98">
        <f>IF($AZ689="","",$Q$81)</f>
        <v>3</v>
      </c>
      <c r="BT689" s="98" t="str">
        <f>IF(COUNTIFS($N$79,"&lt;&gt;"&amp;"",$N$79,"&lt;&gt;practic?*",$N$79,"&lt;&gt;*op?ional*",$N$79,"&lt;&gt;*Disciplin? facultativ?*", $N$79,"&lt;&gt;*Examen de diplom?*"),$X$81,"")</f>
        <v>DU</v>
      </c>
      <c r="BU689" s="101">
        <f>IF($AZ689="","",IF($BG689&lt;&gt;"",$BG689,0)+IF($BM689&lt;&gt;"",$BM689,0)+IF($BQ689&lt;&gt;"",$BQ689,0))</f>
        <v>5.4</v>
      </c>
      <c r="BV689" s="102">
        <f t="shared" ref="BV689:BV698" si="222">IF($AZ689="","",IF($BJ689&lt;&gt;"",$BJ689,0)+IF($BP689&lt;&gt;"",$BP689,0)+IF($BR689&lt;&gt;"",$BR689,0))</f>
        <v>75</v>
      </c>
      <c r="BW689" s="98" t="str">
        <f t="shared" si="208"/>
        <v>2026</v>
      </c>
      <c r="BX689" s="99"/>
      <c r="BY689" s="4"/>
      <c r="BZ689" s="4"/>
      <c r="CA689" s="4"/>
      <c r="CB689" s="4"/>
      <c r="CC689" s="4"/>
      <c r="CD689" s="4"/>
      <c r="CE689" s="4"/>
      <c r="CF689" s="4"/>
      <c r="CG689" s="5"/>
      <c r="CH689" s="5"/>
      <c r="CI689" s="5"/>
      <c r="CJ689" s="4"/>
      <c r="CK689" s="4"/>
      <c r="CL689" s="4"/>
      <c r="CM689" s="4"/>
      <c r="CN689" s="4"/>
      <c r="CO689" s="4"/>
      <c r="CP689" s="4"/>
      <c r="CQ689" s="4"/>
      <c r="CR689" s="4"/>
      <c r="CS689" s="5"/>
      <c r="CT689" s="5"/>
    </row>
    <row r="690" spans="4:98" ht="21" customHeight="1" x14ac:dyDescent="0.2">
      <c r="D690" s="302">
        <f t="shared" si="211"/>
        <v>1</v>
      </c>
      <c r="F690" s="98">
        <f>$Q$84</f>
        <v>1</v>
      </c>
      <c r="H690" s="98">
        <f>$S$84</f>
        <v>14</v>
      </c>
      <c r="I690" s="98">
        <f>$T$84+$U$84+$V$84</f>
        <v>0</v>
      </c>
      <c r="J690" s="101">
        <f t="shared" si="212"/>
        <v>14</v>
      </c>
      <c r="K690" s="4">
        <f>$W$84</f>
        <v>0</v>
      </c>
      <c r="L690" s="98">
        <f>$Y$84</f>
        <v>11</v>
      </c>
      <c r="N690" s="98">
        <f t="shared" si="189"/>
        <v>25</v>
      </c>
      <c r="O690" s="302" t="b">
        <f t="shared" si="213"/>
        <v>1</v>
      </c>
      <c r="P690" s="308">
        <f t="shared" si="190"/>
        <v>25</v>
      </c>
      <c r="AX690" s="99" t="str">
        <f>$N$84</f>
        <v>L061.24.06.U3</v>
      </c>
      <c r="AY690" s="98">
        <v>3</v>
      </c>
      <c r="AZ690" s="98" t="str">
        <f>IF(COUNTIFS($N$82,"&lt;&gt;"&amp;"",$N$82,"&lt;&gt;practic?*",$N$82,"&lt;&gt;*op?ional*",$N$82,"&lt;&gt;*Disciplin? facultativ?*", $N$82,"&lt;&gt;*Examen de diplom?*"),$N$82,"")</f>
        <v>Proiectare asist. de calculator 2</v>
      </c>
      <c r="BA690" s="98">
        <f t="shared" si="209"/>
        <v>3</v>
      </c>
      <c r="BB690" s="98" t="str">
        <f t="shared" si="210"/>
        <v>6</v>
      </c>
      <c r="BC690" s="98" t="str">
        <f>IF($AZ690="","",$R$84)</f>
        <v>C</v>
      </c>
      <c r="BD690" s="102" t="str">
        <f t="shared" ref="BD690:BD698" si="223">IF($AZ690="","","DI")</f>
        <v>DI</v>
      </c>
      <c r="BE690" s="101">
        <f t="shared" si="214"/>
        <v>1</v>
      </c>
      <c r="BF690" s="101">
        <f t="shared" si="215"/>
        <v>0</v>
      </c>
      <c r="BG690" s="101">
        <f t="shared" si="198"/>
        <v>1</v>
      </c>
      <c r="BH690" s="98">
        <f>IF(COUNTIFS($N$82,"&lt;&gt;"&amp;"",$N$82,"&lt;&gt;practic?*",$N$82,"&lt;&gt;*Elaborare proiect de diplom?*",$N$82,"&lt;&gt;*op?ional*",$N$82,"&lt;&gt;*Disciplin? facultativ?*", $N$82,"&lt;&gt;*Examen de diplom?*"),$S$84,"")</f>
        <v>14</v>
      </c>
      <c r="BI690" s="98">
        <f>IF(COUNTIFS($N$82,"&lt;&gt;"&amp;"",$N$82,"&lt;&gt;practic?*",$N$82,"&lt;&gt;*Elaborare proiect de diplom?*",$N$82,"&lt;&gt;*op?ional*",$N$82,"&lt;&gt;*Disciplin? facultativ?*", $N$82,"&lt;&gt;*Examen de diplom?*"),($T$84+$U$84+$V$84),"")</f>
        <v>0</v>
      </c>
      <c r="BJ690" s="101">
        <f t="shared" si="216"/>
        <v>14</v>
      </c>
      <c r="BK690" s="98">
        <f t="shared" si="217"/>
        <v>0</v>
      </c>
      <c r="BL690" s="98">
        <f t="shared" si="218"/>
        <v>0</v>
      </c>
      <c r="BM690" s="101">
        <f t="shared" si="219"/>
        <v>0</v>
      </c>
      <c r="BN690" s="98">
        <f>IF(AZ690&lt;&gt;"",W$84,"")</f>
        <v>0</v>
      </c>
      <c r="BO690" s="102" t="str">
        <f>IF(COUNTIF($AZ690,"=*Elaborare proiect de diplom?*"),$V$84,"0")</f>
        <v>0</v>
      </c>
      <c r="BP690" s="101">
        <f t="shared" si="220"/>
        <v>0</v>
      </c>
      <c r="BQ690" s="98">
        <f t="shared" si="221"/>
        <v>0.8</v>
      </c>
      <c r="BR690" s="98">
        <f>IF(COUNTIFS($N$82,"&lt;&gt;"&amp;"",$N$82,"&lt;&gt;practic?*",$N$82,"&lt;&gt;*op?ional*",$N$82,"&lt;&gt;*Disciplin? facultativ?*", $N$82,"&lt;&gt;*Examen de diplom?*"),IF($Y$84&lt;&gt;"",ROUND($Y$84,1),""),"")</f>
        <v>11</v>
      </c>
      <c r="BS690" s="98">
        <f>IF($AZ690="","",$Q$84)</f>
        <v>1</v>
      </c>
      <c r="BT690" s="98" t="str">
        <f>IF(COUNTIFS($N$82,"&lt;&gt;"&amp;"",$N$82,"&lt;&gt;practic?*",$N$82,"&lt;&gt;*op?ional*",$N$82,"&lt;&gt;*Disciplin? facultativ?*", $N$82,"&lt;&gt;*Examen de diplom?*"),$X$84,"")</f>
        <v>DU</v>
      </c>
      <c r="BU690" s="101">
        <f t="shared" ref="BU690:BU698" si="224">IF($AZ690="","",IF($BG690&lt;&gt;"",$BG690,0)+IF($BM690&lt;&gt;"",$BM690,0)+IF($BQ690&lt;&gt;"",$BQ690,0))</f>
        <v>1.8</v>
      </c>
      <c r="BV690" s="102">
        <f t="shared" si="222"/>
        <v>25</v>
      </c>
      <c r="BW690" s="98" t="str">
        <f t="shared" si="208"/>
        <v>2026</v>
      </c>
      <c r="BX690" s="99"/>
      <c r="BY690" s="4"/>
      <c r="BZ690" s="4"/>
      <c r="CA690" s="4"/>
      <c r="CB690" s="4"/>
      <c r="CC690" s="4"/>
      <c r="CD690" s="4"/>
      <c r="CE690" s="4"/>
      <c r="CF690" s="4"/>
      <c r="CG690" s="5"/>
      <c r="CH690" s="5"/>
      <c r="CI690" s="5"/>
      <c r="CJ690" s="4"/>
      <c r="CK690" s="4"/>
      <c r="CL690" s="4"/>
      <c r="CM690" s="4"/>
      <c r="CN690" s="4"/>
      <c r="CO690" s="4"/>
      <c r="CP690" s="4"/>
      <c r="CQ690" s="4"/>
      <c r="CR690" s="4"/>
      <c r="CS690" s="5"/>
      <c r="CT690" s="5"/>
    </row>
    <row r="691" spans="4:98" ht="21" customHeight="1" x14ac:dyDescent="0.2">
      <c r="D691" s="302">
        <f t="shared" si="211"/>
        <v>1</v>
      </c>
      <c r="F691" s="102">
        <f>$Q$87</f>
        <v>3</v>
      </c>
      <c r="H691" s="102">
        <f>$S$87</f>
        <v>28</v>
      </c>
      <c r="I691" s="98">
        <f>$T$87+$U$87+$V$87</f>
        <v>14</v>
      </c>
      <c r="J691" s="101">
        <f t="shared" si="212"/>
        <v>42</v>
      </c>
      <c r="K691" s="4">
        <f>$W$87</f>
        <v>0</v>
      </c>
      <c r="L691" s="102">
        <f>$Y$87</f>
        <v>33</v>
      </c>
      <c r="N691" s="98">
        <f t="shared" si="189"/>
        <v>75</v>
      </c>
      <c r="O691" s="302" t="b">
        <f t="shared" si="213"/>
        <v>1</v>
      </c>
      <c r="P691" s="308">
        <f t="shared" si="190"/>
        <v>25</v>
      </c>
      <c r="AX691" s="99" t="str">
        <f>$N$87</f>
        <v>L061.24.06.D4</v>
      </c>
      <c r="AY691" s="102">
        <v>4</v>
      </c>
      <c r="AZ691" s="98" t="str">
        <f>IF(COUNTIFS($N$85,"&lt;&gt;"&amp;"",$N$85,"&lt;&gt;practic?*",$N$85,"&lt;&gt;*op?ional*",$N$85,"&lt;&gt;*Disciplin? facultativ?*", $N$85,"&lt;&gt;*Examen de diplom?*"),$N$85,"")</f>
        <v>Proiectarea structurilor 2</v>
      </c>
      <c r="BA691" s="98">
        <f t="shared" si="209"/>
        <v>3</v>
      </c>
      <c r="BB691" s="98" t="str">
        <f t="shared" si="210"/>
        <v>6</v>
      </c>
      <c r="BC691" s="98" t="str">
        <f>IF($AZ691="","",$R$87)</f>
        <v>E</v>
      </c>
      <c r="BD691" s="98" t="str">
        <f t="shared" si="223"/>
        <v>DI</v>
      </c>
      <c r="BE691" s="101">
        <f t="shared" si="214"/>
        <v>2</v>
      </c>
      <c r="BF691" s="101">
        <f t="shared" si="215"/>
        <v>1</v>
      </c>
      <c r="BG691" s="101">
        <f t="shared" si="198"/>
        <v>3</v>
      </c>
      <c r="BH691" s="98">
        <f>IF(COUNTIFS($N$85,"&lt;&gt;"&amp;"",$N$85,"&lt;&gt;practic?*",$N$85,"&lt;&gt;*Elaborare proiect de diplom?*",$N$85,"&lt;&gt;*op?ional*",$N$85,"&lt;&gt;*Disciplin? facultativ?*", $N$85,"&lt;&gt;*Examen de diplom?*"),$S$87,"")</f>
        <v>28</v>
      </c>
      <c r="BI691" s="98">
        <f>IF(COUNTIFS($N$85,"&lt;&gt;"&amp;"",$N$85,"&lt;&gt;practic?*",$N$85,"&lt;&gt;*Elaborare proiect de diplom?*",$N$85,"&lt;&gt;*op?ional*",$N$85,"&lt;&gt;*Disciplin? facultativ?*", $N$85,"&lt;&gt;*Examen de diplom?*"),($T$87+$U$87+$V$87),"")</f>
        <v>14</v>
      </c>
      <c r="BJ691" s="101">
        <f t="shared" si="216"/>
        <v>42</v>
      </c>
      <c r="BK691" s="98">
        <f t="shared" si="217"/>
        <v>0</v>
      </c>
      <c r="BL691" s="98">
        <f t="shared" si="218"/>
        <v>0</v>
      </c>
      <c r="BM691" s="101">
        <f t="shared" si="219"/>
        <v>0</v>
      </c>
      <c r="BN691" s="98">
        <f>IF(AZ691&lt;&gt;"",W$87,"")</f>
        <v>0</v>
      </c>
      <c r="BO691" s="102" t="str">
        <f>IF(COUNTIF($AZ691,"=*Elaborare proiect de diplom?*"),$V$87,"0")</f>
        <v>0</v>
      </c>
      <c r="BP691" s="101">
        <f t="shared" si="220"/>
        <v>0</v>
      </c>
      <c r="BQ691" s="98">
        <f t="shared" si="221"/>
        <v>2.4</v>
      </c>
      <c r="BR691" s="98">
        <f>IF(COUNTIFS($N$85,"&lt;&gt;"&amp;"",$N$85,"&lt;&gt;practic?*",$N$85,"&lt;&gt;*op?ional*",$N$85,"&lt;&gt;*Disciplin? facultativ?*", $N$85,"&lt;&gt;*Examen de diplom?*"),IF($Y$87&lt;&gt;"",ROUND($Y$87,1),""),"")</f>
        <v>33</v>
      </c>
      <c r="BS691" s="102">
        <f>IF($AZ691="","",$Q$87)</f>
        <v>3</v>
      </c>
      <c r="BT691" s="98" t="str">
        <f>IF(COUNTIFS($N$85,"&lt;&gt;"&amp;"",$N$85,"&lt;&gt;practic?*",$N$85,"&lt;&gt;*op?ional*",$N$85,"&lt;&gt;*Disciplin? facultativ?*", $N$85,"&lt;&gt;*Examen de diplom?*"),$X$87,"")</f>
        <v>DD</v>
      </c>
      <c r="BU691" s="101">
        <f t="shared" si="224"/>
        <v>5.4</v>
      </c>
      <c r="BV691" s="102">
        <f t="shared" si="222"/>
        <v>75</v>
      </c>
      <c r="BW691" s="98" t="str">
        <f t="shared" si="208"/>
        <v>2026</v>
      </c>
      <c r="BX691" s="99"/>
      <c r="BY691" s="4"/>
      <c r="BZ691" s="4"/>
      <c r="CA691" s="4"/>
      <c r="CB691" s="4"/>
      <c r="CC691" s="4"/>
      <c r="CD691" s="4"/>
      <c r="CE691" s="4"/>
      <c r="CF691" s="4"/>
      <c r="CG691" s="5"/>
      <c r="CH691" s="5"/>
      <c r="CI691" s="5"/>
      <c r="CJ691" s="4"/>
      <c r="CK691" s="4"/>
      <c r="CL691" s="4"/>
      <c r="CM691" s="4"/>
      <c r="CN691" s="4"/>
      <c r="CO691" s="4"/>
      <c r="CP691" s="4"/>
      <c r="CQ691" s="4"/>
      <c r="CR691" s="4"/>
      <c r="CS691" s="5"/>
      <c r="CT691" s="5"/>
    </row>
    <row r="692" spans="4:98" ht="21" customHeight="1" x14ac:dyDescent="0.2">
      <c r="D692" s="302">
        <f t="shared" si="211"/>
        <v>1</v>
      </c>
      <c r="F692" s="98">
        <f>$Q$90</f>
        <v>3</v>
      </c>
      <c r="H692" s="98">
        <f>$S$90</f>
        <v>28</v>
      </c>
      <c r="I692" s="98">
        <f>$T$90+$U$90+$V$90</f>
        <v>14</v>
      </c>
      <c r="J692" s="101">
        <f t="shared" si="212"/>
        <v>42</v>
      </c>
      <c r="K692" s="4">
        <f>$W$90</f>
        <v>0</v>
      </c>
      <c r="L692" s="98">
        <f>$Y$90</f>
        <v>33</v>
      </c>
      <c r="N692" s="98">
        <f t="shared" si="189"/>
        <v>75</v>
      </c>
      <c r="O692" s="302" t="b">
        <f t="shared" si="213"/>
        <v>1</v>
      </c>
      <c r="P692" s="308">
        <f t="shared" si="190"/>
        <v>25</v>
      </c>
      <c r="AX692" s="99" t="str">
        <f>$N$90</f>
        <v>L061.24.06.D5</v>
      </c>
      <c r="AY692" s="102">
        <v>5</v>
      </c>
      <c r="AZ692" s="98" t="str">
        <f>IF(COUNTIFS($N$88,"&lt;&gt;"&amp;"",$N$88,"&lt;&gt;practic?*",$N$88,"&lt;&gt;*op?ional*",$N$88,"&lt;&gt;*Disciplin? facultativ?*", $N$88,"&lt;&gt;*Examen de diplom?*"),$N$88,"")</f>
        <v>Fizica constructiilor</v>
      </c>
      <c r="BA692" s="98">
        <f t="shared" si="209"/>
        <v>3</v>
      </c>
      <c r="BB692" s="98" t="str">
        <f t="shared" si="210"/>
        <v>6</v>
      </c>
      <c r="BC692" s="98" t="str">
        <f>IF($AZ692="","",$R$90)</f>
        <v>E</v>
      </c>
      <c r="BD692" s="102" t="str">
        <f t="shared" si="223"/>
        <v>DI</v>
      </c>
      <c r="BE692" s="101">
        <f t="shared" si="214"/>
        <v>2</v>
      </c>
      <c r="BF692" s="101">
        <f t="shared" si="215"/>
        <v>1</v>
      </c>
      <c r="BG692" s="101">
        <f t="shared" si="198"/>
        <v>3</v>
      </c>
      <c r="BH692" s="98">
        <f>IF(COUNTIFS($N$88,"&lt;&gt;"&amp;"",$N$88,"&lt;&gt;practic?*",$N$88,"&lt;&gt;*Elaborare proiect de diplom?*",$N$88,"&lt;&gt;*op?ional*",$N$88,"&lt;&gt;*Disciplin? facultativ?*", $N$88,"&lt;&gt;*Examen de diplom?*"),$S$90,"")</f>
        <v>28</v>
      </c>
      <c r="BI692" s="98">
        <f>IF(COUNTIFS($N$88,"&lt;&gt;"&amp;"",$N$88,"&lt;&gt;practic?*",$N$88,"&lt;&gt;*Elaborare proiect de diplom?*",$N$88,"&lt;&gt;*op?ional*",$N$88,"&lt;&gt;*Disciplin? facultativ?*", $N$88,"&lt;&gt;*Examen de diplom?*"),($T$90+$U$90+$V$90),"")</f>
        <v>14</v>
      </c>
      <c r="BJ692" s="101">
        <f t="shared" si="216"/>
        <v>42</v>
      </c>
      <c r="BK692" s="98">
        <f t="shared" si="217"/>
        <v>0</v>
      </c>
      <c r="BL692" s="98">
        <f t="shared" si="218"/>
        <v>0</v>
      </c>
      <c r="BM692" s="101">
        <f t="shared" si="219"/>
        <v>0</v>
      </c>
      <c r="BN692" s="98">
        <f>IF(AZ692&lt;&gt;"",W$90,"")</f>
        <v>0</v>
      </c>
      <c r="BO692" s="102" t="str">
        <f>IF(COUNTIF($AZ692,"=*Elaborare proiect de diplom?*"),$V$90,"0")</f>
        <v>0</v>
      </c>
      <c r="BP692" s="101">
        <f t="shared" si="220"/>
        <v>0</v>
      </c>
      <c r="BQ692" s="98">
        <f t="shared" si="221"/>
        <v>2.4</v>
      </c>
      <c r="BR692" s="98">
        <f>IF(COUNTIFS($N$88,"&lt;&gt;"&amp;"",$N$88,"&lt;&gt;practic?*",$N$88,"&lt;&gt;*op?ional*",$N$88,"&lt;&gt;*Disciplin? facultativ?*", $N$88,"&lt;&gt;*Examen de diplom?*"),IF($Y$90&lt;&gt;"",ROUND($Y$90,1),""),"")</f>
        <v>33</v>
      </c>
      <c r="BS692" s="98">
        <f>IF($AZ692="","",$Q$90)</f>
        <v>3</v>
      </c>
      <c r="BT692" s="98" t="str">
        <f>IF(COUNTIFS($N$88,"&lt;&gt;"&amp;"",$N$88,"&lt;&gt;practic?*",$N$88,"&lt;&gt;*op?ional*",$N$88,"&lt;&gt;*Disciplin? facultativ?*", $N$88,"&lt;&gt;*Examen de diplom?*"),$X$90,"")</f>
        <v>DD</v>
      </c>
      <c r="BU692" s="101">
        <f t="shared" si="224"/>
        <v>5.4</v>
      </c>
      <c r="BV692" s="102">
        <f t="shared" si="222"/>
        <v>75</v>
      </c>
      <c r="BW692" s="98" t="str">
        <f t="shared" si="208"/>
        <v>2026</v>
      </c>
      <c r="BX692" s="99"/>
      <c r="BY692" s="4"/>
      <c r="BZ692" s="4"/>
      <c r="CA692" s="4"/>
      <c r="CB692" s="4"/>
      <c r="CC692" s="4"/>
      <c r="CD692" s="4"/>
      <c r="CE692" s="4"/>
      <c r="CF692" s="4"/>
      <c r="CG692" s="5"/>
      <c r="CH692" s="5"/>
      <c r="CI692" s="5"/>
      <c r="CJ692" s="4"/>
      <c r="CK692" s="4"/>
      <c r="CL692" s="4"/>
      <c r="CM692" s="4"/>
      <c r="CN692" s="4"/>
      <c r="CO692" s="4"/>
      <c r="CP692" s="4"/>
      <c r="CQ692" s="4"/>
      <c r="CR692" s="4"/>
      <c r="CS692" s="5"/>
      <c r="CT692" s="5"/>
    </row>
    <row r="693" spans="4:98" ht="21" customHeight="1" x14ac:dyDescent="0.2">
      <c r="D693" s="302">
        <f t="shared" si="211"/>
        <v>1</v>
      </c>
      <c r="F693" s="98">
        <f>$Q$93</f>
        <v>4</v>
      </c>
      <c r="H693" s="98">
        <f>$S$93</f>
        <v>28</v>
      </c>
      <c r="I693" s="98">
        <f>$T$93+$U$93+$V$93</f>
        <v>28</v>
      </c>
      <c r="J693" s="101">
        <f t="shared" si="212"/>
        <v>56</v>
      </c>
      <c r="K693" s="4">
        <f>$W$93</f>
        <v>0</v>
      </c>
      <c r="L693" s="98">
        <f>$Y$93</f>
        <v>44</v>
      </c>
      <c r="N693" s="98">
        <f t="shared" si="189"/>
        <v>100</v>
      </c>
      <c r="O693" s="302" t="b">
        <f t="shared" si="213"/>
        <v>1</v>
      </c>
      <c r="P693" s="308">
        <f t="shared" si="190"/>
        <v>25</v>
      </c>
      <c r="AX693" s="99" t="str">
        <f>$N$93</f>
        <v>L061.24.06.F6</v>
      </c>
      <c r="AY693" s="98">
        <v>6</v>
      </c>
      <c r="AZ693" s="98" t="str">
        <f>IF(COUNTIFS($N$91,"&lt;&gt;"&amp;"",$N$91,"&lt;&gt;practic?*",$N$91,"&lt;&gt;*op?ional*",$N$91,"&lt;&gt;*Disciplin? facultativ?*", $N$91,"&lt;&gt;*Examen de diplom?*"),$N$91,"")</f>
        <v>Istoria arhitecturii moderne 2</v>
      </c>
      <c r="BA693" s="98">
        <f t="shared" si="209"/>
        <v>3</v>
      </c>
      <c r="BB693" s="98" t="str">
        <f t="shared" si="210"/>
        <v>6</v>
      </c>
      <c r="BC693" s="98" t="str">
        <f>IF($AZ693="","",$R$93)</f>
        <v>E</v>
      </c>
      <c r="BD693" s="98" t="str">
        <f t="shared" si="223"/>
        <v>DI</v>
      </c>
      <c r="BE693" s="101">
        <f t="shared" si="214"/>
        <v>2</v>
      </c>
      <c r="BF693" s="101">
        <f t="shared" si="215"/>
        <v>2</v>
      </c>
      <c r="BG693" s="101">
        <f t="shared" si="198"/>
        <v>4</v>
      </c>
      <c r="BH693" s="98">
        <f>IF(COUNTIFS($N$91,"&lt;&gt;"&amp;"",$N$91,"&lt;&gt;practic?*",$N$91,"&lt;&gt;*Elaborare proiect de diplom?*",$N$91,"&lt;&gt;*op?ional*",$N$91,"&lt;&gt;*Disciplin? facultativ?*", $N$91,"&lt;&gt;*Examen de diplom?*"),$S$93,"")</f>
        <v>28</v>
      </c>
      <c r="BI693" s="98">
        <f>IF(COUNTIFS($N$91,"&lt;&gt;"&amp;"",$N$91,"&lt;&gt;practic?*",$N$91,"&lt;&gt;*Elaborare proiect de diplom?*",$N$91,"&lt;&gt;*op?ional*",$N$91,"&lt;&gt;*Disciplin? facultativ?*", $N$91,"&lt;&gt;*Examen de diplom?*"),($T$93+$U$93+$V$93),"")</f>
        <v>28</v>
      </c>
      <c r="BJ693" s="101">
        <f t="shared" si="216"/>
        <v>56</v>
      </c>
      <c r="BK693" s="98">
        <f t="shared" si="217"/>
        <v>0</v>
      </c>
      <c r="BL693" s="98">
        <f t="shared" si="218"/>
        <v>0</v>
      </c>
      <c r="BM693" s="101">
        <f t="shared" si="219"/>
        <v>0</v>
      </c>
      <c r="BN693" s="98">
        <f>IF(AZ693&lt;&gt;"",W$93,"")</f>
        <v>0</v>
      </c>
      <c r="BO693" s="102" t="str">
        <f>IF(COUNTIF($AZ693,"=*Elaborare proiect de diplom?*"),$V$93,"0")</f>
        <v>0</v>
      </c>
      <c r="BP693" s="101">
        <f t="shared" si="220"/>
        <v>0</v>
      </c>
      <c r="BQ693" s="98">
        <f t="shared" si="221"/>
        <v>3.1</v>
      </c>
      <c r="BR693" s="98">
        <f>IF(COUNTIFS($N$91,"&lt;&gt;"&amp;"",$N$91,"&lt;&gt;practic?*",$N$91,"&lt;&gt;*op?ional*",$N$91,"&lt;&gt;*Disciplin? facultativ?*", $N$91,"&lt;&gt;*Examen de diplom?*"),IF($Y$93&lt;&gt;"",ROUND($Y$93,1),""),"")</f>
        <v>44</v>
      </c>
      <c r="BS693" s="98">
        <f>IF($AZ693="","",$Q$93)</f>
        <v>4</v>
      </c>
      <c r="BT693" s="98" t="str">
        <f>IF(COUNTIFS($N$91,"&lt;&gt;"&amp;"",$N$91,"&lt;&gt;practic?*",$N$91,"&lt;&gt;*op?ional*",$N$91,"&lt;&gt;*Disciplin? facultativ?*", $N$91,"&lt;&gt;*Examen de diplom?*"),$X$93,"")</f>
        <v>DF</v>
      </c>
      <c r="BU693" s="101">
        <f t="shared" si="224"/>
        <v>7.1</v>
      </c>
      <c r="BV693" s="102">
        <f t="shared" si="222"/>
        <v>100</v>
      </c>
      <c r="BW693" s="98" t="str">
        <f t="shared" si="208"/>
        <v>2026</v>
      </c>
      <c r="BX693" s="99"/>
      <c r="BY693" s="4"/>
      <c r="BZ693" s="4"/>
      <c r="CA693" s="4"/>
      <c r="CB693" s="4"/>
      <c r="CC693" s="4"/>
      <c r="CD693" s="4"/>
      <c r="CE693" s="4"/>
      <c r="CF693" s="4"/>
      <c r="CG693" s="5"/>
      <c r="CH693" s="5"/>
      <c r="CI693" s="5"/>
      <c r="CJ693" s="4"/>
      <c r="CK693" s="4"/>
      <c r="CL693" s="4"/>
      <c r="CM693" s="4"/>
      <c r="CN693" s="4"/>
      <c r="CO693" s="4"/>
      <c r="CP693" s="4"/>
      <c r="CQ693" s="4"/>
      <c r="CR693" s="4"/>
      <c r="CS693" s="5"/>
      <c r="CT693" s="5"/>
    </row>
    <row r="694" spans="4:98" ht="21" customHeight="1" x14ac:dyDescent="0.2">
      <c r="D694" s="302">
        <f t="shared" si="211"/>
        <v>1</v>
      </c>
      <c r="F694" s="102">
        <f>$Q$96</f>
        <v>2</v>
      </c>
      <c r="H694" s="102">
        <f>$S$96</f>
        <v>28</v>
      </c>
      <c r="I694" s="98">
        <f>$T$96+$U$96+$V$96</f>
        <v>0</v>
      </c>
      <c r="J694" s="101">
        <f t="shared" si="212"/>
        <v>28</v>
      </c>
      <c r="K694" s="4">
        <f>$W$96</f>
        <v>0</v>
      </c>
      <c r="L694" s="102">
        <f>$Y$96</f>
        <v>22</v>
      </c>
      <c r="N694" s="98">
        <f t="shared" si="189"/>
        <v>50</v>
      </c>
      <c r="O694" s="302" t="b">
        <f t="shared" si="213"/>
        <v>1</v>
      </c>
      <c r="P694" s="308">
        <f t="shared" si="190"/>
        <v>25</v>
      </c>
      <c r="AX694" s="99" t="str">
        <f>$N$96</f>
        <v>L061.24.06.U7</v>
      </c>
      <c r="AY694" s="98">
        <v>7</v>
      </c>
      <c r="AZ694" s="98" t="str">
        <f>IF(COUNTIFS($N$94,"&lt;&gt;"&amp;"",$N$94,"&lt;&gt;practic?*",$N$94,"&lt;&gt;*op?ional*",$N$94,"&lt;&gt;*Disciplin? facultativ?*",$N$94,"&lt;&gt;*Examen de diplom?*"),$N$94,"")</f>
        <v>Stilistică</v>
      </c>
      <c r="BA694" s="98">
        <f t="shared" si="209"/>
        <v>3</v>
      </c>
      <c r="BB694" s="102" t="str">
        <f t="shared" si="210"/>
        <v>6</v>
      </c>
      <c r="BC694" s="98" t="str">
        <f>IF($AZ694="","",$R$96)</f>
        <v>C</v>
      </c>
      <c r="BD694" s="102" t="str">
        <f t="shared" si="223"/>
        <v>DI</v>
      </c>
      <c r="BE694" s="101">
        <f t="shared" si="214"/>
        <v>2</v>
      </c>
      <c r="BF694" s="101">
        <f t="shared" si="215"/>
        <v>0</v>
      </c>
      <c r="BG694" s="101">
        <f t="shared" si="198"/>
        <v>2</v>
      </c>
      <c r="BH694" s="98">
        <f>IF(COUNTIFS($N$94,"&lt;&gt;"&amp;"",$N$94,"&lt;&gt;practic?*",$N$94,"&lt;&gt;*Elaborare proiect de diplom?*",$N$94,"&lt;&gt;*op?ional*",$N$94,"&lt;&gt;*Disciplin? facultativ?*", $N$94,"&lt;&gt;*Examen de diplom?*"),$S$96,"")</f>
        <v>28</v>
      </c>
      <c r="BI694" s="98">
        <f>IF(COUNTIFS($N$94,"&lt;&gt;"&amp;"",$N$94,"&lt;&gt;practic?*",$N$94,"&lt;&gt;*Elaborare proiect de diplom?*",$N$94,"&lt;&gt;*op?ional*",$N$94,"&lt;&gt;*Disciplin? facultativ?*", $N$94,"&lt;&gt;*Examen de diplom?*"),($T$96+$U$96+$V$96),"")</f>
        <v>0</v>
      </c>
      <c r="BJ694" s="101">
        <f t="shared" si="216"/>
        <v>28</v>
      </c>
      <c r="BK694" s="98">
        <f t="shared" si="217"/>
        <v>0</v>
      </c>
      <c r="BL694" s="98">
        <f t="shared" si="218"/>
        <v>0</v>
      </c>
      <c r="BM694" s="101">
        <f t="shared" si="219"/>
        <v>0</v>
      </c>
      <c r="BN694" s="98">
        <f>IF(AZ694&lt;&gt;"",W$96,"")</f>
        <v>0</v>
      </c>
      <c r="BO694" s="102" t="str">
        <f>IF(COUNTIF($AZ694,"=*Elaborare proiect de diplom?*"),$V$96,"0")</f>
        <v>0</v>
      </c>
      <c r="BP694" s="101">
        <f t="shared" si="220"/>
        <v>0</v>
      </c>
      <c r="BQ694" s="98">
        <f t="shared" si="221"/>
        <v>1.6</v>
      </c>
      <c r="BR694" s="98">
        <f>IF(COUNTIFS($N$94,"&lt;&gt;"&amp;"",$N$94,"&lt;&gt;practic?*",$N$94,"&lt;&gt;*op?ional*",$N$94,"&lt;&gt;*Disciplin? facultativ?*", $N$94,"&lt;&gt;*Examen de diplom?*"),IF($Y$96&lt;&gt;"",ROUND($Y$96,1),""),"")</f>
        <v>22</v>
      </c>
      <c r="BS694" s="102">
        <f>IF($AZ694="","",$Q$96)</f>
        <v>2</v>
      </c>
      <c r="BT694" s="98" t="str">
        <f>IF(COUNTIFS($N$94,"&lt;&gt;"&amp;"",$N$94,"&lt;&gt;practic?*",$N$94,"&lt;&gt;*op?ional*",$N$94,"&lt;&gt;*Disciplin? facultativ?*", $N$94,"&lt;&gt;*Examen de diplom?*"),$X$96,"")</f>
        <v>DU</v>
      </c>
      <c r="BU694" s="101">
        <f t="shared" si="224"/>
        <v>3.6</v>
      </c>
      <c r="BV694" s="102">
        <f t="shared" si="222"/>
        <v>50</v>
      </c>
      <c r="BW694" s="98" t="str">
        <f t="shared" si="208"/>
        <v>2026</v>
      </c>
      <c r="BX694" s="99"/>
      <c r="BY694" s="4"/>
      <c r="BZ694" s="4"/>
      <c r="CA694" s="4"/>
      <c r="CB694" s="4"/>
      <c r="CC694" s="4"/>
      <c r="CD694" s="4"/>
      <c r="CE694" s="4"/>
      <c r="CF694" s="4"/>
      <c r="CG694" s="5"/>
      <c r="CH694" s="5"/>
      <c r="CI694" s="5"/>
      <c r="CJ694" s="4"/>
      <c r="CK694" s="4"/>
      <c r="CL694" s="4"/>
      <c r="CM694" s="4"/>
      <c r="CN694" s="4"/>
      <c r="CO694" s="4"/>
      <c r="CP694" s="4"/>
      <c r="CQ694" s="4"/>
      <c r="CR694" s="4"/>
      <c r="CS694" s="5"/>
      <c r="CT694" s="5"/>
    </row>
    <row r="695" spans="4:98" ht="21" customHeight="1" x14ac:dyDescent="0.2">
      <c r="D695" s="302">
        <f t="shared" si="211"/>
        <v>1</v>
      </c>
      <c r="F695" s="98">
        <f>$Q$99</f>
        <v>3</v>
      </c>
      <c r="H695" s="98">
        <f>$S$99</f>
        <v>28</v>
      </c>
      <c r="I695" s="98">
        <f>$T$99+$U$99+$V$99</f>
        <v>14</v>
      </c>
      <c r="J695" s="101">
        <f t="shared" si="212"/>
        <v>42</v>
      </c>
      <c r="K695" s="4">
        <f>$W$99</f>
        <v>0</v>
      </c>
      <c r="L695" s="98">
        <f>$Y$99</f>
        <v>33</v>
      </c>
      <c r="N695" s="98">
        <f t="shared" si="189"/>
        <v>75</v>
      </c>
      <c r="O695" s="302" t="b">
        <f t="shared" si="213"/>
        <v>1</v>
      </c>
      <c r="P695" s="308">
        <f t="shared" si="190"/>
        <v>25</v>
      </c>
      <c r="AX695" s="99" t="str">
        <f>$N$99</f>
        <v>L061.24.06.U8-ij</v>
      </c>
      <c r="AY695" s="102">
        <v>8</v>
      </c>
      <c r="AZ695" s="98" t="str">
        <f>IF(COUNTIFS($N$97,"&lt;&gt;"&amp;"",$N$97,"&lt;&gt;practic?*",$N$97,"&lt;&gt;*op?ional*",$N$97,"&lt;&gt;*Disciplin? facultativ?*", $N$97,"&lt;&gt;*Examen de diplom?*"),$N$97,"")</f>
        <v/>
      </c>
      <c r="BA695" s="98" t="str">
        <f t="shared" si="209"/>
        <v/>
      </c>
      <c r="BB695" s="98" t="str">
        <f t="shared" si="210"/>
        <v/>
      </c>
      <c r="BC695" s="98" t="str">
        <f>IF($AZ695="","",$R$99)</f>
        <v/>
      </c>
      <c r="BD695" s="98" t="str">
        <f t="shared" si="223"/>
        <v/>
      </c>
      <c r="BE695" s="101" t="str">
        <f t="shared" si="214"/>
        <v/>
      </c>
      <c r="BF695" s="101" t="str">
        <f t="shared" si="215"/>
        <v/>
      </c>
      <c r="BG695" s="101" t="str">
        <f t="shared" si="198"/>
        <v/>
      </c>
      <c r="BH695" s="98" t="str">
        <f>IF(COUNTIFS($N$97,"&lt;&gt;"&amp;"",$N$97,"&lt;&gt;practic?*",$N$97,"&lt;&gt;*Elaborare proiect de diplom?*",$N$97,"&lt;&gt;*op?ional*",$N$97,"&lt;&gt;*Disciplin? facultativ?*", $N$97,"&lt;&gt;*Examen de diplom?*"),$S$99,"")</f>
        <v/>
      </c>
      <c r="BI695" s="98" t="str">
        <f>IF(COUNTIFS($N$97,"&lt;&gt;"&amp;"",$N$97,"&lt;&gt;practic?*",$N$97,"&lt;&gt;*Elaborare proiect de diplom?*",$N$97,"&lt;&gt;*op?ional*",$N$97,"&lt;&gt;*Disciplin? facultativ?*", $N$97,"&lt;&gt;*Examen de diplom?*"),($T$99+$U$99+$V$99),"")</f>
        <v/>
      </c>
      <c r="BJ695" s="101" t="str">
        <f t="shared" si="216"/>
        <v/>
      </c>
      <c r="BK695" s="98" t="str">
        <f t="shared" si="217"/>
        <v/>
      </c>
      <c r="BL695" s="98" t="str">
        <f t="shared" si="218"/>
        <v/>
      </c>
      <c r="BM695" s="101" t="str">
        <f t="shared" si="219"/>
        <v/>
      </c>
      <c r="BN695" s="98" t="str">
        <f>IF(AZ695&lt;&gt;"",W$99,"")</f>
        <v/>
      </c>
      <c r="BO695" s="102" t="str">
        <f>IF(COUNTIF($AZ695,"=*Elaborare proiect de diplom?*"),$V$99,"0")</f>
        <v>0</v>
      </c>
      <c r="BP695" s="101" t="str">
        <f t="shared" si="220"/>
        <v/>
      </c>
      <c r="BQ695" s="98" t="str">
        <f t="shared" si="221"/>
        <v/>
      </c>
      <c r="BR695" s="98" t="str">
        <f>IF(COUNTIFS($N$97,"&lt;&gt;"&amp;"",$N$97,"&lt;&gt;practic?*",$N$97,"&lt;&gt;*op?ional*",$N$97,"&lt;&gt;*Disciplin? facultativ?*", $N$97,"&lt;&gt;*Examen de diplom?*"),IF($Y$99&lt;&gt;"",ROUND($Y$99,1),""),"")</f>
        <v/>
      </c>
      <c r="BS695" s="98" t="str">
        <f>IF($AZ695="","",$Q$99)</f>
        <v/>
      </c>
      <c r="BT695" s="98" t="str">
        <f>IF(COUNTIFS($N$97,"&lt;&gt;"&amp;"",$N$97,"&lt;&gt;practic?*",$N$97,"&lt;&gt;*op?ional*",$N$97,"&lt;&gt;*Disciplin? facultativ?*", $N$97,"&lt;&gt;*Examen de diplom?*"),$X$99,"")</f>
        <v/>
      </c>
      <c r="BU695" s="101" t="str">
        <f t="shared" si="224"/>
        <v/>
      </c>
      <c r="BV695" s="102" t="str">
        <f t="shared" si="222"/>
        <v/>
      </c>
      <c r="BW695" s="98" t="str">
        <f t="shared" si="208"/>
        <v/>
      </c>
      <c r="BX695" s="99"/>
      <c r="BY695" s="4"/>
      <c r="BZ695" s="4"/>
      <c r="CA695" s="4"/>
      <c r="CB695" s="4"/>
      <c r="CC695" s="4"/>
      <c r="CD695" s="4"/>
      <c r="CE695" s="4"/>
      <c r="CF695" s="4"/>
      <c r="CG695" s="5"/>
      <c r="CH695" s="5"/>
      <c r="CI695" s="5"/>
      <c r="CJ695" s="4"/>
      <c r="CK695" s="4"/>
      <c r="CL695" s="4"/>
      <c r="CM695" s="4"/>
      <c r="CN695" s="4"/>
      <c r="CO695" s="4"/>
      <c r="CP695" s="4"/>
      <c r="CQ695" s="4"/>
      <c r="CR695" s="4"/>
      <c r="CS695" s="5"/>
      <c r="CT695" s="5"/>
    </row>
    <row r="696" spans="4:98" ht="21" customHeight="1" x14ac:dyDescent="0.2">
      <c r="D696" s="302">
        <f t="shared" si="211"/>
        <v>1</v>
      </c>
      <c r="F696" s="98">
        <f>$Q$102</f>
        <v>2</v>
      </c>
      <c r="H696" s="98">
        <f>$S$102</f>
        <v>0</v>
      </c>
      <c r="I696" s="98">
        <f>$T$102+$U$102+$V$102</f>
        <v>0</v>
      </c>
      <c r="J696" s="101">
        <f t="shared" si="212"/>
        <v>0</v>
      </c>
      <c r="K696" s="4">
        <f>$W$102</f>
        <v>50</v>
      </c>
      <c r="L696" s="98">
        <f>$Y$102</f>
        <v>0</v>
      </c>
      <c r="N696" s="98">
        <f t="shared" si="189"/>
        <v>50</v>
      </c>
      <c r="O696" s="302" t="b">
        <f t="shared" si="213"/>
        <v>1</v>
      </c>
      <c r="P696" s="308">
        <f t="shared" si="190"/>
        <v>25</v>
      </c>
      <c r="AX696" s="99" t="str">
        <f>$N$102</f>
        <v>L061.24.06.D9</v>
      </c>
      <c r="AY696" s="102">
        <v>9</v>
      </c>
      <c r="AZ696" s="98" t="str">
        <f>IF(COUNTIFS($N$100,"&lt;&gt;"&amp;"",$N$100,"&lt;&gt;practic?*",$N$100,"&lt;&gt;*op?ional*",$N$100,"&lt;&gt;*Disciplin? facultativ?*", $N$100,"&lt;&gt;*Examen de diplom?*"),$N$100,"")</f>
        <v/>
      </c>
      <c r="BA696" s="98" t="str">
        <f t="shared" si="209"/>
        <v/>
      </c>
      <c r="BB696" s="98" t="str">
        <f t="shared" si="210"/>
        <v/>
      </c>
      <c r="BC696" s="98" t="str">
        <f>IF($AZ696="","",$R$102)</f>
        <v/>
      </c>
      <c r="BD696" s="98" t="str">
        <f t="shared" si="223"/>
        <v/>
      </c>
      <c r="BE696" s="101" t="str">
        <f t="shared" si="214"/>
        <v/>
      </c>
      <c r="BF696" s="101" t="str">
        <f t="shared" si="215"/>
        <v/>
      </c>
      <c r="BG696" s="101" t="str">
        <f t="shared" si="198"/>
        <v/>
      </c>
      <c r="BH696" s="98" t="str">
        <f>IF(COUNTIFS($N$100,"&lt;&gt;"&amp;"",$N$100,"&lt;&gt;practic?*",$N$100,"&lt;&gt;*Elaborare proiect de diplom?*",$N$100,"&lt;&gt;*op?ional*",$N$100,"&lt;&gt;*Disciplin? facultativ?*", $N$100,"&lt;&gt;*Examen de diplom?*"),$S$102,"")</f>
        <v/>
      </c>
      <c r="BI696" s="98" t="str">
        <f>IF(COUNTIFS($N$100,"&lt;&gt;"&amp;"",$N$100,"&lt;&gt;practic?*",$N$100,"&lt;&gt;*Elaborare proiect de diplom?*",$N$100,"&lt;&gt;*op?ional*",$N$100,"&lt;&gt;*Disciplin? facultativ?*", $N$100,"&lt;&gt;*Examen de diplom?*"),($T$102+$U$102+$V$102),"")</f>
        <v/>
      </c>
      <c r="BJ696" s="101" t="str">
        <f t="shared" si="216"/>
        <v/>
      </c>
      <c r="BK696" s="98" t="str">
        <f t="shared" si="217"/>
        <v/>
      </c>
      <c r="BL696" s="98" t="str">
        <f t="shared" si="218"/>
        <v/>
      </c>
      <c r="BM696" s="101" t="str">
        <f t="shared" si="219"/>
        <v/>
      </c>
      <c r="BN696" s="98" t="str">
        <f>IF(AZ696&lt;&gt;"",W$102,"")</f>
        <v/>
      </c>
      <c r="BO696" s="102" t="str">
        <f>IF(COUNTIF($AZ696,"=*Elaborare proiect de diplom?*"),$V$102,"0")</f>
        <v>0</v>
      </c>
      <c r="BP696" s="101" t="str">
        <f t="shared" si="220"/>
        <v/>
      </c>
      <c r="BQ696" s="98" t="str">
        <f t="shared" si="221"/>
        <v/>
      </c>
      <c r="BR696" s="98" t="str">
        <f>IF(COUNTIFS($N$100,"&lt;&gt;"&amp;"",$N$100,"&lt;&gt;practic?*",$N$100,"&lt;&gt;*op?ional*",$N$100,"&lt;&gt;*Disciplin? facultativ?*", $N$100,"&lt;&gt;*Examen de diplom?*"),IF($Y$102&lt;&gt;"",ROUND($Y$102,1),""),"")</f>
        <v/>
      </c>
      <c r="BS696" s="98" t="str">
        <f>IF($AZ696="","",$Q$102)</f>
        <v/>
      </c>
      <c r="BT696" s="98" t="str">
        <f>IF(COUNTIFS($N$100,"&lt;&gt;"&amp;"",$N$100,"&lt;&gt;practic?*",$N$100,"&lt;&gt;*op?ional*",$N$100,"&lt;&gt;*Disciplin? facultativ?*", $N$100,"&lt;&gt;*Examen de diplom?*"),$X$102,"")</f>
        <v/>
      </c>
      <c r="BU696" s="101" t="str">
        <f t="shared" si="224"/>
        <v/>
      </c>
      <c r="BV696" s="102" t="str">
        <f t="shared" si="222"/>
        <v/>
      </c>
      <c r="BW696" s="98" t="str">
        <f t="shared" si="208"/>
        <v/>
      </c>
      <c r="BX696" s="99"/>
      <c r="BY696" s="4"/>
      <c r="BZ696" s="4"/>
      <c r="CA696" s="4"/>
      <c r="CB696" s="4"/>
      <c r="CC696" s="4"/>
      <c r="CD696" s="4"/>
      <c r="CE696" s="4"/>
      <c r="CF696" s="4"/>
      <c r="CG696" s="5"/>
      <c r="CH696" s="5"/>
      <c r="CI696" s="5"/>
      <c r="CJ696" s="4"/>
      <c r="CK696" s="4"/>
      <c r="CL696" s="4"/>
      <c r="CM696" s="4"/>
      <c r="CN696" s="4"/>
      <c r="CO696" s="4"/>
      <c r="CP696" s="4"/>
      <c r="CQ696" s="4"/>
      <c r="CR696" s="4"/>
      <c r="CS696" s="5"/>
      <c r="CT696" s="5"/>
    </row>
    <row r="697" spans="4:98" ht="21" customHeight="1" x14ac:dyDescent="0.2">
      <c r="D697" s="302">
        <f t="shared" si="211"/>
        <v>1</v>
      </c>
      <c r="F697" s="98">
        <f>$Q$105</f>
        <v>1</v>
      </c>
      <c r="H697" s="98">
        <f>$S$105</f>
        <v>0</v>
      </c>
      <c r="I697" s="98">
        <f>$T$105+$U$105+$V$105</f>
        <v>0</v>
      </c>
      <c r="J697" s="101">
        <f t="shared" si="212"/>
        <v>0</v>
      </c>
      <c r="K697" s="4">
        <f>$W$105</f>
        <v>0</v>
      </c>
      <c r="L697" s="98">
        <f>$Y$105</f>
        <v>25</v>
      </c>
      <c r="N697" s="98">
        <f t="shared" si="189"/>
        <v>25</v>
      </c>
      <c r="O697" s="302" t="b">
        <f t="shared" si="213"/>
        <v>1</v>
      </c>
      <c r="P697" s="308">
        <f t="shared" si="190"/>
        <v>25</v>
      </c>
      <c r="AX697" s="99" t="str">
        <f>$N$105</f>
        <v>L061.24.06.F10</v>
      </c>
      <c r="AY697" s="98">
        <v>10</v>
      </c>
      <c r="AZ697" s="98" t="str">
        <f>IF(COUNTIFS($N$103,"&lt;&gt;"&amp;"",$N$103,"&lt;&gt;practic?*",$N$103,"&lt;&gt;*op?ional*",$N$103,"&lt;&gt;*Disciplin? facultativ?*",$N$103,"&lt;&gt;*Examen de diplom?*"),$N$103,"")</f>
        <v>Proiect de verificare 3</v>
      </c>
      <c r="BA697" s="98">
        <f t="shared" si="209"/>
        <v>3</v>
      </c>
      <c r="BB697" s="98" t="str">
        <f t="shared" si="210"/>
        <v>6</v>
      </c>
      <c r="BC697" s="98" t="str">
        <f>IF($AZ697="","",$R$105)</f>
        <v>E</v>
      </c>
      <c r="BD697" s="102" t="str">
        <f t="shared" si="223"/>
        <v>DI</v>
      </c>
      <c r="BE697" s="101">
        <f t="shared" si="214"/>
        <v>0</v>
      </c>
      <c r="BF697" s="101">
        <f t="shared" si="215"/>
        <v>0</v>
      </c>
      <c r="BG697" s="101">
        <f t="shared" si="198"/>
        <v>0</v>
      </c>
      <c r="BH697" s="98">
        <f>IF(COUNTIFS($N$103,"&lt;&gt;"&amp;"",$N$103,"&lt;&gt;practic?*",$N$103,"&lt;&gt;*Elaborare proiect de diplom?*",$N$103,"&lt;&gt;*op?ional*",$N$103,"&lt;&gt;*Disciplin? facultativ?*", $N$103,"&lt;&gt;*Examen de diplom?*"),$S$105,"")</f>
        <v>0</v>
      </c>
      <c r="BI697" s="98">
        <f>IF(COUNTIFS($N$103,"&lt;&gt;"&amp;"",$N$103,"&lt;&gt;practic?*",$N$103,"&lt;&gt;*Elaborare proiect de diplom?*",$N$103,"&lt;&gt;*op?ional*",$N$103,"&lt;&gt;*Disciplin? facultativ?*", $N$103,"&lt;&gt;*Examen de diplom?*"),($T$105+$U$105+$V$105),"")</f>
        <v>0</v>
      </c>
      <c r="BJ697" s="101">
        <f t="shared" si="216"/>
        <v>0</v>
      </c>
      <c r="BK697" s="98">
        <f t="shared" si="217"/>
        <v>0</v>
      </c>
      <c r="BL697" s="98">
        <f t="shared" si="218"/>
        <v>0</v>
      </c>
      <c r="BM697" s="101">
        <f t="shared" si="219"/>
        <v>0</v>
      </c>
      <c r="BN697" s="98">
        <f>IF(AZ697&lt;&gt;"",W$105,"")</f>
        <v>0</v>
      </c>
      <c r="BO697" s="102" t="str">
        <f>IF(COUNTIF($AZ697,"=*Elaborare proiect de diplom?*"),$V$105,"0")</f>
        <v>0</v>
      </c>
      <c r="BP697" s="101">
        <f t="shared" si="220"/>
        <v>0</v>
      </c>
      <c r="BQ697" s="98">
        <f t="shared" si="221"/>
        <v>1.8</v>
      </c>
      <c r="BR697" s="98">
        <f>IF(COUNTIFS($N$103,"&lt;&gt;"&amp;"",$N$103,"&lt;&gt;practic?*",$N$103,"&lt;&gt;*op?ional*",$N$103,"&lt;&gt;*Disciplin? facultativ?*", $N$103,"&lt;&gt;*Examen de diplom?*"),IF($Y$105&lt;&gt;"",ROUND($Y$105,1),""),"")</f>
        <v>25</v>
      </c>
      <c r="BS697" s="98">
        <f>IF($AZ697="","",$Q$105)</f>
        <v>1</v>
      </c>
      <c r="BT697" s="98" t="str">
        <f>IF(COUNTIFS($N$103,"&lt;&gt;"&amp;"",$N$103,"&lt;&gt;practic?*",$N$103,"&lt;&gt;*op?ional*",$N$103,"&lt;&gt;*Disciplin? facultativ?*", $N$103,"&lt;&gt;*Examen de diplom?*"),$X$105,"")</f>
        <v>DF</v>
      </c>
      <c r="BU697" s="101">
        <f t="shared" si="224"/>
        <v>1.8</v>
      </c>
      <c r="BV697" s="102">
        <f t="shared" si="222"/>
        <v>25</v>
      </c>
      <c r="BW697" s="98" t="str">
        <f t="shared" si="208"/>
        <v>2026</v>
      </c>
      <c r="BX697" s="99"/>
      <c r="BY697" s="4"/>
      <c r="BZ697" s="4"/>
      <c r="CA697" s="4"/>
      <c r="CB697" s="4"/>
      <c r="CC697" s="4"/>
      <c r="CD697" s="4"/>
      <c r="CE697" s="4"/>
      <c r="CF697" s="4"/>
      <c r="CG697" s="5"/>
      <c r="CH697" s="5"/>
      <c r="CI697" s="5"/>
      <c r="CJ697" s="4"/>
      <c r="CK697" s="4"/>
      <c r="CL697" s="4"/>
      <c r="CM697" s="4"/>
      <c r="CN697" s="4"/>
      <c r="CO697" s="4"/>
      <c r="CP697" s="4"/>
      <c r="CQ697" s="4"/>
      <c r="CR697" s="4"/>
      <c r="CS697" s="5"/>
      <c r="CT697" s="5"/>
    </row>
    <row r="698" spans="4:98" ht="21" customHeight="1" x14ac:dyDescent="0.2">
      <c r="D698" s="302">
        <f t="shared" si="211"/>
        <v>0</v>
      </c>
      <c r="F698" s="102">
        <f>$Q$108</f>
        <v>0</v>
      </c>
      <c r="H698" s="102">
        <f>$S$108</f>
        <v>0</v>
      </c>
      <c r="I698" s="98">
        <f>$T$108+$U$108+$V$108</f>
        <v>0</v>
      </c>
      <c r="J698" s="101">
        <f t="shared" si="212"/>
        <v>0</v>
      </c>
      <c r="K698" s="4">
        <f>$W$108</f>
        <v>0</v>
      </c>
      <c r="L698" s="102">
        <f>$Y$108</f>
        <v>0</v>
      </c>
      <c r="N698" s="98">
        <f t="shared" si="189"/>
        <v>0</v>
      </c>
      <c r="O698" s="302" t="b">
        <f t="shared" si="213"/>
        <v>1</v>
      </c>
      <c r="P698" s="308" t="e">
        <f t="shared" si="190"/>
        <v>#DIV/0!</v>
      </c>
      <c r="AX698" s="99" t="str">
        <f>$N$108</f>
        <v>L061.24.06.f11-ij</v>
      </c>
      <c r="AY698" s="98">
        <v>11</v>
      </c>
      <c r="AZ698" s="98" t="str">
        <f>IF(COUNTIFS($N$106,"&lt;&gt;"&amp;"",$N$106,"&lt;&gt;practic?*",$N$106,"&lt;&gt;*op?ional*",$N$106,"&lt;&gt;*Disciplin? facultativ?*", $N$106,"&lt;&gt;*Examen de diplom?*"),$N$106,"")</f>
        <v/>
      </c>
      <c r="BA698" s="98" t="str">
        <f t="shared" si="209"/>
        <v/>
      </c>
      <c r="BB698" s="98" t="str">
        <f t="shared" si="210"/>
        <v/>
      </c>
      <c r="BC698" s="98" t="str">
        <f>IF($AZ698="","",$R$108)</f>
        <v/>
      </c>
      <c r="BD698" s="98" t="str">
        <f t="shared" si="223"/>
        <v/>
      </c>
      <c r="BE698" s="101" t="str">
        <f t="shared" si="214"/>
        <v/>
      </c>
      <c r="BF698" s="101" t="str">
        <f t="shared" si="215"/>
        <v/>
      </c>
      <c r="BG698" s="101" t="str">
        <f t="shared" si="198"/>
        <v/>
      </c>
      <c r="BH698" s="98" t="str">
        <f>IF(COUNTIFS($N$106,"&lt;&gt;"&amp;"",$N$106,"&lt;&gt;practic?*",$N$106,"&lt;&gt;*Elaborare proiect de diplom?*",$N$106,"&lt;&gt;*op?ional*",$N$106,"&lt;&gt;*Disciplin? facultativ?*", $N$106,"&lt;&gt;*Examen de diplom?*"),$S$108,"")</f>
        <v/>
      </c>
      <c r="BI698" s="98" t="str">
        <f>IF(COUNTIFS($N$106,"&lt;&gt;"&amp;"",$N$106,"&lt;&gt;practic?*",$N$106,"&lt;&gt;*Elaborare proiect de diplom?*",$N$106,"&lt;&gt;*op?ional*",$N$106,"&lt;&gt;*Disciplin? facultativ?*", $N$106,"&lt;&gt;*Examen de diplom?*"),($T$108+$U$108+$V$108),"")</f>
        <v/>
      </c>
      <c r="BJ698" s="101" t="str">
        <f t="shared" si="216"/>
        <v/>
      </c>
      <c r="BK698" s="98" t="str">
        <f t="shared" si="217"/>
        <v/>
      </c>
      <c r="BL698" s="98" t="str">
        <f t="shared" si="218"/>
        <v/>
      </c>
      <c r="BM698" s="101" t="str">
        <f t="shared" si="219"/>
        <v/>
      </c>
      <c r="BN698" s="98" t="str">
        <f>IF(AZ698&lt;&gt;"",W$108,"")</f>
        <v/>
      </c>
      <c r="BO698" s="102" t="str">
        <f>IF(COUNTIF($AZ698,"=*Elaborare proiect de diplom?*"),$V$108,"0")</f>
        <v>0</v>
      </c>
      <c r="BP698" s="101" t="str">
        <f t="shared" si="220"/>
        <v/>
      </c>
      <c r="BQ698" s="98" t="str">
        <f t="shared" si="221"/>
        <v/>
      </c>
      <c r="BR698" s="98" t="str">
        <f>IF(COUNTIFS($N$106,"&lt;&gt;"&amp;"",$N$106,"&lt;&gt;practic?*",$N$106,"&lt;&gt;*op?ional*",$N$106,"&lt;&gt;*Disciplin? facultativ?*", $N$106,"&lt;&gt;*Examen de diplom?*"),IF($Y$108&lt;&gt;"",ROUND($Y$108,1),""),"")</f>
        <v/>
      </c>
      <c r="BS698" s="102" t="str">
        <f>IF($AZ698="","",$Q$108)</f>
        <v/>
      </c>
      <c r="BT698" s="98" t="str">
        <f>IF(COUNTIFS($N$106,"&lt;&gt;"&amp;"",$N$106,"&lt;&gt;practic?*",$N$106,"&lt;&gt;*op?ional*",$N$106,"&lt;&gt;*Disciplin? facultativ?*", $N$106,"&lt;&gt;*Examen de diplom?*"),$X$108,"")</f>
        <v/>
      </c>
      <c r="BU698" s="101" t="str">
        <f t="shared" si="224"/>
        <v/>
      </c>
      <c r="BV698" s="102" t="str">
        <f t="shared" si="222"/>
        <v/>
      </c>
      <c r="BW698" s="98" t="str">
        <f t="shared" si="208"/>
        <v/>
      </c>
      <c r="BX698" s="99"/>
      <c r="BY698" s="4"/>
      <c r="BZ698" s="4"/>
      <c r="CA698" s="4"/>
      <c r="CB698" s="4"/>
      <c r="CC698" s="4"/>
      <c r="CD698" s="4"/>
      <c r="CE698" s="4"/>
      <c r="CF698" s="4"/>
      <c r="CG698" s="5"/>
      <c r="CH698" s="5"/>
      <c r="CI698" s="5"/>
      <c r="CJ698" s="4"/>
      <c r="CK698" s="4"/>
      <c r="CL698" s="4"/>
      <c r="CM698" s="4"/>
      <c r="CN698" s="4"/>
      <c r="CO698" s="4"/>
      <c r="CP698" s="4"/>
      <c r="CQ698" s="4"/>
      <c r="CR698" s="4"/>
      <c r="CS698" s="5"/>
      <c r="CT698" s="5"/>
    </row>
    <row r="699" spans="4:98" ht="21" customHeight="1" x14ac:dyDescent="0.25">
      <c r="F699" s="282">
        <f>D688*F688+D689*F689+D690*F690+D691*F691+D692*F692+D693*F693+D694*F694+D695*F695+D696*F696+D697*F697+D698*F698</f>
        <v>30</v>
      </c>
      <c r="H699" s="259"/>
      <c r="I699" s="259"/>
      <c r="J699" s="259"/>
      <c r="L699" s="259"/>
      <c r="N699" s="282">
        <f>D688*N688+D689*N689+D690*N690+D691*N691+D692*N692+D693*N693+D694*N694+D695*N695+D696*N696+D697*N697+D698*N698</f>
        <v>750</v>
      </c>
      <c r="O699" s="304" t="b">
        <f>AND(O688:O698)</f>
        <v>1</v>
      </c>
      <c r="P699" s="285">
        <f>N699/F699</f>
        <v>25</v>
      </c>
      <c r="AX699" s="258" t="s">
        <v>352</v>
      </c>
      <c r="AY699" s="259"/>
      <c r="AZ699" s="259"/>
      <c r="BA699" s="259"/>
      <c r="BB699" s="259"/>
      <c r="BC699" s="259"/>
      <c r="BD699" s="259"/>
      <c r="BE699" s="259"/>
      <c r="BF699" s="259"/>
      <c r="BG699" s="259"/>
      <c r="BH699" s="259"/>
      <c r="BI699" s="259"/>
      <c r="BJ699" s="259"/>
      <c r="BK699" s="259"/>
      <c r="BL699" s="259"/>
      <c r="BM699" s="259"/>
      <c r="BN699" s="259"/>
      <c r="BO699" s="259"/>
      <c r="BP699" s="259"/>
      <c r="BQ699" s="259"/>
      <c r="BR699" s="259"/>
      <c r="BS699" s="253">
        <f>SUM(BS688:BS698)</f>
        <v>25</v>
      </c>
      <c r="BT699" s="261"/>
      <c r="BU699" s="262"/>
      <c r="BV699" s="263"/>
      <c r="BW699" s="98" t="str">
        <f t="shared" si="208"/>
        <v/>
      </c>
      <c r="BX699" s="253"/>
      <c r="BY699" s="264"/>
      <c r="BZ699" s="4"/>
      <c r="CA699" s="4"/>
      <c r="CB699" s="4"/>
      <c r="CC699" s="4"/>
      <c r="CD699" s="4"/>
      <c r="CE699" s="4"/>
      <c r="CF699" s="4"/>
      <c r="CG699" s="5"/>
      <c r="CH699" s="5"/>
      <c r="CI699" s="5"/>
      <c r="CJ699" s="4"/>
      <c r="CK699" s="4"/>
      <c r="CL699" s="4"/>
      <c r="CM699" s="4"/>
      <c r="CN699" s="4"/>
      <c r="CO699" s="4"/>
      <c r="CP699" s="4"/>
      <c r="CQ699" s="4"/>
      <c r="CR699" s="4"/>
      <c r="CS699" s="5"/>
      <c r="CT699" s="5"/>
    </row>
    <row r="700" spans="4:98" ht="21" customHeight="1" x14ac:dyDescent="0.25">
      <c r="F700" s="210" t="s">
        <v>318</v>
      </c>
      <c r="H700" s="210" t="s">
        <v>334</v>
      </c>
      <c r="I700" s="210" t="s">
        <v>335</v>
      </c>
      <c r="J700" s="210" t="s">
        <v>336</v>
      </c>
      <c r="L700" s="210" t="s">
        <v>321</v>
      </c>
      <c r="N700" s="210" t="s">
        <v>322</v>
      </c>
      <c r="O700" s="301" t="s">
        <v>323</v>
      </c>
      <c r="P700" s="264"/>
      <c r="AX700" s="210" t="s">
        <v>324</v>
      </c>
      <c r="AY700" s="210" t="s">
        <v>325</v>
      </c>
      <c r="AZ700" s="210" t="s">
        <v>326</v>
      </c>
      <c r="BA700" s="210" t="s">
        <v>327</v>
      </c>
      <c r="BB700" s="210" t="s">
        <v>328</v>
      </c>
      <c r="BC700" s="210" t="s">
        <v>329</v>
      </c>
      <c r="BD700" s="210" t="s">
        <v>330</v>
      </c>
      <c r="BE700" s="210" t="s">
        <v>331</v>
      </c>
      <c r="BF700" s="210" t="s">
        <v>332</v>
      </c>
      <c r="BG700" s="210" t="s">
        <v>333</v>
      </c>
      <c r="BH700" s="210" t="s">
        <v>334</v>
      </c>
      <c r="BI700" s="210" t="s">
        <v>335</v>
      </c>
      <c r="BJ700" s="210" t="s">
        <v>336</v>
      </c>
      <c r="BK700" s="214" t="s">
        <v>337</v>
      </c>
      <c r="BL700" s="252" t="s">
        <v>338</v>
      </c>
      <c r="BM700" s="210" t="s">
        <v>339</v>
      </c>
      <c r="BN700" s="251" t="s">
        <v>340</v>
      </c>
      <c r="BO700" s="214" t="s">
        <v>341</v>
      </c>
      <c r="BP700" s="210" t="s">
        <v>342</v>
      </c>
      <c r="BQ700" s="210" t="s">
        <v>343</v>
      </c>
      <c r="BR700" s="210" t="s">
        <v>321</v>
      </c>
      <c r="BS700" s="210" t="s">
        <v>318</v>
      </c>
      <c r="BT700" s="210" t="s">
        <v>344</v>
      </c>
      <c r="BU700" s="210" t="s">
        <v>345</v>
      </c>
      <c r="BV700" s="210" t="s">
        <v>346</v>
      </c>
      <c r="BW700" s="98" t="e">
        <f t="shared" si="208"/>
        <v>#VALUE!</v>
      </c>
      <c r="BX700" s="210"/>
      <c r="BY700" s="264"/>
      <c r="BZ700" s="4"/>
      <c r="CA700" s="4"/>
      <c r="CB700" s="4"/>
      <c r="CC700" s="4"/>
      <c r="CD700" s="4"/>
      <c r="CE700" s="4"/>
      <c r="CF700" s="4"/>
      <c r="CG700" s="5"/>
      <c r="CH700" s="5"/>
      <c r="CI700" s="5"/>
      <c r="CJ700" s="4"/>
      <c r="CK700" s="4"/>
      <c r="CL700" s="4"/>
      <c r="CM700" s="4"/>
      <c r="CN700" s="4"/>
      <c r="CO700" s="4"/>
      <c r="CP700" s="4"/>
      <c r="CQ700" s="4"/>
      <c r="CR700" s="4"/>
      <c r="CS700" s="5"/>
      <c r="CT700" s="5"/>
    </row>
    <row r="701" spans="4:98" ht="21" customHeight="1" x14ac:dyDescent="0.2">
      <c r="D701" s="302">
        <f>IF(AND((F701&gt;0), (N701&gt;0)),1,0)</f>
        <v>1</v>
      </c>
      <c r="F701" s="102">
        <f>$AC$78</f>
        <v>9</v>
      </c>
      <c r="H701" s="102">
        <f>$AE$78</f>
        <v>0</v>
      </c>
      <c r="I701" s="102">
        <f>$AF$78+$AG$78+$AH$78</f>
        <v>126</v>
      </c>
      <c r="J701" s="101">
        <f>H701+I701</f>
        <v>126</v>
      </c>
      <c r="K701" s="4">
        <f>$AI$78</f>
        <v>0</v>
      </c>
      <c r="L701" s="102">
        <f>$AK$78</f>
        <v>99</v>
      </c>
      <c r="N701" s="98">
        <f t="shared" ref="N701:N723" si="225">IF(ISNUMBER(L701+K701+J701), L701+K701+J701,0)</f>
        <v>225</v>
      </c>
      <c r="O701" s="302" t="b">
        <f>IF(D701=0,TRUE, IF(N701/25=F701,TRUE,FALSE))</f>
        <v>1</v>
      </c>
      <c r="P701" s="308">
        <f t="shared" ref="P701:P723" si="226">N701/F701</f>
        <v>25</v>
      </c>
      <c r="AX701" s="215" t="str">
        <f>$Z$78</f>
        <v>L061.24.07.S1</v>
      </c>
      <c r="AY701" s="102">
        <v>1</v>
      </c>
      <c r="AZ701" s="102" t="str">
        <f>IF(COUNTIFS($Z$76,"&lt;&gt;"&amp;"",$Z$76,"&lt;&gt;practic?*",$Z$76,"&lt;&gt;*op?ional*",$Z$76,"&lt;&gt;*Disciplin? facultativ?*", $Z$76,"&lt;&gt;*Examen de diplom?*"),$Z$76,"")</f>
        <v>Proiectare de arhitectură 7</v>
      </c>
      <c r="BA701" s="102">
        <f t="shared" ref="BA701:BA711" si="227">IF($AZ701="","",ROUND(RIGHT($Z$75,1)/2,0))</f>
        <v>4</v>
      </c>
      <c r="BB701" s="102" t="str">
        <f t="shared" ref="BB701:BB711" si="228">IF($AZ701="","",RIGHT($Z$75,1))</f>
        <v>7</v>
      </c>
      <c r="BC701" s="102" t="str">
        <f>IF($AZ701="","",$AD$78)</f>
        <v>P-D</v>
      </c>
      <c r="BD701" s="102" t="str">
        <f>IF($AZ701="","","DI")</f>
        <v>DI</v>
      </c>
      <c r="BE701" s="101">
        <f>IF($AZ701&lt;&gt;"",ROUND(BH701/14,1),"")</f>
        <v>0</v>
      </c>
      <c r="BF701" s="101">
        <f>IF($AZ701&lt;&gt;"",ROUND(BI701/14,1),"")</f>
        <v>9</v>
      </c>
      <c r="BG701" s="101">
        <f t="shared" ref="BG701:BG723" si="229">IF($AZ701&lt;&gt;"",BE701+BF701,"")</f>
        <v>9</v>
      </c>
      <c r="BH701" s="102">
        <f>IF(COUNTIFS($Z$76,"&lt;&gt;"&amp;"",$Z$76,"&lt;&gt;practic?*",$Z$76,"&lt;&gt;*Elaborare proiect de diplom?*",$Z$76,"&lt;&gt;*op?ional*",$Z$76,"&lt;&gt;*Disciplin? facultativ?*", $Z$76,"&lt;&gt;*Examen de diplom?*"),$AE$78,"")</f>
        <v>0</v>
      </c>
      <c r="BI701" s="102">
        <f>IF(COUNTIFS($Z$76,"&lt;&gt;"&amp;"",$Z$76,"&lt;&gt;practic?*",$Z$76,"&lt;&gt;*Elaborare proiect de diplom?*",$Z$76,"&lt;&gt;*op?ional*",$Z$76,"&lt;&gt;*Disciplin? facultativ?*", $Z$76,"&lt;&gt;*Examen de diplom?*"),($AF$78+$AG$78+$AH$78),"")</f>
        <v>126</v>
      </c>
      <c r="BJ701" s="101">
        <f>IF($AZ701&lt;&gt;"",BH701+BI701,"")</f>
        <v>126</v>
      </c>
      <c r="BK701" s="98">
        <f>IF($AZ701&lt;&gt;"",ROUND(BN701/14,1),"")</f>
        <v>0</v>
      </c>
      <c r="BL701" s="98">
        <f>IF($AZ701&lt;&gt;"",ROUND(BO701/14,1),"")</f>
        <v>0</v>
      </c>
      <c r="BM701" s="101">
        <f>IF($AZ701="","",IF($BK701&lt;&gt;"",$BK701,0)+IF($BL701&lt;&gt;"",$BL701,0))</f>
        <v>0</v>
      </c>
      <c r="BN701" s="98">
        <f>IF(AZ701&lt;&gt;"",AI$78,"")</f>
        <v>0</v>
      </c>
      <c r="BO701" s="102" t="str">
        <f>IF(COUNTIF($AZ701,"=*Elaborare proiect de diplom?*"),$AH$78,"0")</f>
        <v>0</v>
      </c>
      <c r="BP701" s="101">
        <f>IF($AZ701="","",IF($BN701&lt;&gt;"",$BN701,0)+IF($BO701&lt;&gt;"",$BO701,0))</f>
        <v>0</v>
      </c>
      <c r="BQ701" s="98">
        <f>IF($AZ701&lt;&gt;"",ROUND(BR701/14,1),"")</f>
        <v>7.1</v>
      </c>
      <c r="BR701" s="102">
        <f>IF(COUNTIFS($Z$76,"&lt;&gt;"&amp;"",$Z$76,"&lt;&gt;practic?*",$Z$76,"&lt;&gt;*op?ional*",$Z$76,"&lt;&gt;*Disciplin? facultativ?*", $Z$76,"&lt;&gt;*Examen de diplom?*"),IF($AK$78&lt;&gt;"",ROUND($AK$78,1),""),"")</f>
        <v>99</v>
      </c>
      <c r="BS701" s="102">
        <f>IF($AZ701="","",$AC$78)</f>
        <v>9</v>
      </c>
      <c r="BT701" s="102" t="str">
        <f>IF(COUNTIFS($Z$76,"&lt;&gt;"&amp;"",$Z$76,"&lt;&gt;practic?*",$Z$76,"&lt;&gt;*op?ional*",$Z$76,"&lt;&gt;*Disciplin? facultativ?*", $Z$76,"&lt;&gt;*Examen de diplom?*"),$AJ$78,"")</f>
        <v>DS</v>
      </c>
      <c r="BU701" s="101">
        <f>IF($AZ701="","",IF($BG701&lt;&gt;"",$BG701,0)+IF($BM701&lt;&gt;"",$BM701,0)+IF($BQ701&lt;&gt;"",$BQ701,0))</f>
        <v>16.100000000000001</v>
      </c>
      <c r="BV701" s="102">
        <f>IF($AZ701="","",IF($BJ701&lt;&gt;"",$BJ701,0)+IF($BP701&lt;&gt;"",$BP701,0)+IF($BR701&lt;&gt;"",$BR701,0))</f>
        <v>225</v>
      </c>
      <c r="BW701" s="98" t="str">
        <f t="shared" si="208"/>
        <v>2027</v>
      </c>
      <c r="BX701" s="99"/>
      <c r="BY701" s="4"/>
      <c r="BZ701" s="4"/>
      <c r="CA701" s="4"/>
      <c r="CB701" s="4"/>
      <c r="CC701" s="4"/>
      <c r="CD701" s="4"/>
      <c r="CE701" s="4"/>
      <c r="CF701" s="4"/>
      <c r="CG701" s="5"/>
      <c r="CH701" s="5"/>
      <c r="CI701" s="5"/>
      <c r="CJ701" s="4"/>
      <c r="CK701" s="4"/>
      <c r="CL701" s="4"/>
      <c r="CM701" s="4"/>
      <c r="CN701" s="4"/>
      <c r="CO701" s="4"/>
      <c r="CP701" s="4"/>
      <c r="CQ701" s="4"/>
      <c r="CR701" s="4"/>
      <c r="CS701" s="5"/>
      <c r="CT701" s="5"/>
    </row>
    <row r="702" spans="4:98" ht="21" customHeight="1" x14ac:dyDescent="0.2">
      <c r="D702" s="302">
        <f t="shared" ref="D702:D711" si="230">IF(AND((F702&gt;0), (N702&gt;0)),1,0)</f>
        <v>1</v>
      </c>
      <c r="F702" s="98">
        <f>$AC$81</f>
        <v>3</v>
      </c>
      <c r="H702" s="98">
        <f>$AE$81</f>
        <v>0</v>
      </c>
      <c r="I702" s="98">
        <f>$AF$81+$AG$81+$AH$81</f>
        <v>42</v>
      </c>
      <c r="J702" s="101">
        <f t="shared" ref="J702:J711" si="231">H702+I702</f>
        <v>42</v>
      </c>
      <c r="K702" s="4">
        <f>$AI$81</f>
        <v>0</v>
      </c>
      <c r="L702" s="98">
        <f>$AK$81</f>
        <v>33</v>
      </c>
      <c r="N702" s="98">
        <f t="shared" si="225"/>
        <v>75</v>
      </c>
      <c r="O702" s="302" t="b">
        <f t="shared" ref="O702:O711" si="232">IF(D702=0,TRUE, IF(N702/25=F702,TRUE,FALSE))</f>
        <v>1</v>
      </c>
      <c r="P702" s="308">
        <f t="shared" si="226"/>
        <v>25</v>
      </c>
      <c r="AX702" s="99" t="str">
        <f>$Z$81</f>
        <v>L061.24.07.S2-ij</v>
      </c>
      <c r="AY702" s="98">
        <v>2</v>
      </c>
      <c r="AZ702" s="98" t="str">
        <f>IF(COUNTIFS($Z$79,"&lt;&gt;"&amp;"",$Z$79,"&lt;&gt;practic?*",$Z$79,"&lt;&gt;*op?ional*",$Z$79,"&lt;&gt;*Disciplin? facultativ?*", $Z$79,"&lt;&gt;*Examen de diplom?*"),$Z$79,"")</f>
        <v/>
      </c>
      <c r="BA702" s="98" t="str">
        <f t="shared" si="227"/>
        <v/>
      </c>
      <c r="BB702" s="98" t="str">
        <f t="shared" si="228"/>
        <v/>
      </c>
      <c r="BC702" s="98" t="str">
        <f>IF($AZ702="","",$AD$81)</f>
        <v/>
      </c>
      <c r="BD702" s="98" t="str">
        <f>IF($AZ702="","","DI")</f>
        <v/>
      </c>
      <c r="BE702" s="101" t="str">
        <f t="shared" ref="BE702:BE711" si="233">IF($AZ702&lt;&gt;"",ROUND(BH702/14,1),"")</f>
        <v/>
      </c>
      <c r="BF702" s="101" t="str">
        <f t="shared" ref="BF702:BF711" si="234">IF($AZ702&lt;&gt;"",ROUND(BI702/14,1),"")</f>
        <v/>
      </c>
      <c r="BG702" s="101" t="str">
        <f t="shared" si="229"/>
        <v/>
      </c>
      <c r="BH702" s="98" t="str">
        <f>IF(COUNTIFS($Z$79,"&lt;&gt;"&amp;"",$Z$79,"&lt;&gt;practic?*",$Z$79,"&lt;&gt;*Elaborare proiect de diplom?*",$Z$79,"&lt;&gt;*op?ional*",$Z$79,"&lt;&gt;*Disciplin? facultativ?*", $Z$79,"&lt;&gt;*Examen de diplom?*"),$AE$81,"")</f>
        <v/>
      </c>
      <c r="BI702" s="98" t="str">
        <f>IF(COUNTIFS($Z$79,"&lt;&gt;"&amp;"",$Z$79,"&lt;&gt;practic?*",$Z$79,"&lt;&gt;*Elaborare proiect de diplom?*",$Z$79,"&lt;&gt;*op?ional*",$Z$79,"&lt;&gt;*Disciplin? facultativ?*", $Z$79,"&lt;&gt;*Examen de diplom?*"),($AF$81+$AG$81+$AH$81),"")</f>
        <v/>
      </c>
      <c r="BJ702" s="101" t="str">
        <f t="shared" ref="BJ702:BJ711" si="235">IF($AZ702&lt;&gt;"",BH702+BI702,"")</f>
        <v/>
      </c>
      <c r="BK702" s="98" t="str">
        <f t="shared" ref="BK702:BK711" si="236">IF($AZ702&lt;&gt;"",ROUND(BN702/14,1),"")</f>
        <v/>
      </c>
      <c r="BL702" s="98" t="str">
        <f t="shared" ref="BL702:BL711" si="237">IF($AZ702&lt;&gt;"",ROUND(BO702/14,1),"")</f>
        <v/>
      </c>
      <c r="BM702" s="101" t="str">
        <f t="shared" ref="BM702:BM711" si="238">IF($AZ702="","",IF($BK702&lt;&gt;"",$BK702,0)+IF($BL702&lt;&gt;"",$BL702,0))</f>
        <v/>
      </c>
      <c r="BN702" s="98" t="str">
        <f>IF(AZ702&lt;&gt;"",AI$81,"")</f>
        <v/>
      </c>
      <c r="BO702" s="102" t="str">
        <f>IF(COUNTIF($AZ702,"=*Elaborare proiect de diplom?*"),$AH$81,"0")</f>
        <v>0</v>
      </c>
      <c r="BP702" s="101" t="str">
        <f t="shared" ref="BP702:BP711" si="239">IF($AZ702="","",IF($BN702&lt;&gt;"",$BN702,0)+IF($BO702&lt;&gt;"",$BO702,0))</f>
        <v/>
      </c>
      <c r="BQ702" s="98" t="str">
        <f t="shared" ref="BQ702:BQ711" si="240">IF($AZ702&lt;&gt;"",ROUND(BR702/14,1),"")</f>
        <v/>
      </c>
      <c r="BR702" s="98" t="str">
        <f>IF(COUNTIFS($Z$79,"&lt;&gt;"&amp;"",$Z$79,"&lt;&gt;practic?*",$Z$79,"&lt;&gt;*op?ional*",$Z$79,"&lt;&gt;*Disciplin? facultativ?*", $Z$79,"&lt;&gt;*Examen de diplom?*"),IF($AK$81&lt;&gt;"",ROUND($AK$81,1),""),"")</f>
        <v/>
      </c>
      <c r="BS702" s="98" t="str">
        <f>IF($AZ702="","",$AC$81)</f>
        <v/>
      </c>
      <c r="BT702" s="98" t="str">
        <f>IF(COUNTIFS($Z$79,"&lt;&gt;"&amp;"",$Z$79,"&lt;&gt;practic?*",$Z$79,"&lt;&gt;*op?ional*",$Z$79,"&lt;&gt;*Disciplin? facultativ?*", $Z$79,"&lt;&gt;*Examen de diplom?*"),$AJ$81,"")</f>
        <v/>
      </c>
      <c r="BU702" s="101" t="str">
        <f>IF($AZ702="","",IF($BG702&lt;&gt;"",$BG702,0)+IF($BM702&lt;&gt;"",$BM702,0)+IF($BQ702&lt;&gt;"",$BQ702,0))</f>
        <v/>
      </c>
      <c r="BV702" s="102" t="str">
        <f t="shared" ref="BV702:BV711" si="241">IF($AZ702="","",IF($BJ702&lt;&gt;"",$BJ702,0)+IF($BP702&lt;&gt;"",$BP702,0)+IF($BR702&lt;&gt;"",$BR702,0))</f>
        <v/>
      </c>
      <c r="BW702" s="98" t="str">
        <f t="shared" si="208"/>
        <v/>
      </c>
      <c r="BX702" s="99"/>
      <c r="BY702" s="4"/>
      <c r="BZ702" s="4"/>
      <c r="CA702" s="4"/>
      <c r="CB702" s="4"/>
      <c r="CC702" s="4"/>
      <c r="CD702" s="4"/>
      <c r="CE702" s="4"/>
      <c r="CF702" s="4"/>
      <c r="CG702" s="5"/>
      <c r="CH702" s="5"/>
      <c r="CI702" s="5"/>
      <c r="CJ702" s="4"/>
      <c r="CK702" s="4"/>
      <c r="CL702" s="4"/>
      <c r="CM702" s="4"/>
      <c r="CN702" s="4"/>
      <c r="CO702" s="4"/>
      <c r="CP702" s="4"/>
      <c r="CQ702" s="4"/>
      <c r="CR702" s="4"/>
      <c r="CS702" s="5"/>
      <c r="CT702" s="5"/>
    </row>
    <row r="703" spans="4:98" ht="21" customHeight="1" x14ac:dyDescent="0.2">
      <c r="D703" s="302">
        <f t="shared" si="230"/>
        <v>1</v>
      </c>
      <c r="F703" s="98">
        <f>$AC$84</f>
        <v>2</v>
      </c>
      <c r="H703" s="98">
        <f>$AE$84</f>
        <v>14</v>
      </c>
      <c r="I703" s="98">
        <f>$AF$84+$AG$84+$AH$84</f>
        <v>0</v>
      </c>
      <c r="J703" s="101">
        <f t="shared" si="231"/>
        <v>14</v>
      </c>
      <c r="K703" s="4">
        <f>$AI$84</f>
        <v>0</v>
      </c>
      <c r="L703" s="98">
        <f>$AK$84</f>
        <v>36</v>
      </c>
      <c r="N703" s="98">
        <f t="shared" si="225"/>
        <v>50</v>
      </c>
      <c r="O703" s="302" t="b">
        <f t="shared" si="232"/>
        <v>1</v>
      </c>
      <c r="P703" s="308">
        <f t="shared" si="226"/>
        <v>25</v>
      </c>
      <c r="AX703" s="99" t="str">
        <f>$Z$84</f>
        <v>L061.24.07.U3</v>
      </c>
      <c r="AY703" s="98">
        <v>3</v>
      </c>
      <c r="AZ703" s="98" t="str">
        <f>IF(COUNTIFS($Z$82,"&lt;&gt;"&amp;"",$Z$82,"&lt;&gt;practic?*",$Z$82,"&lt;&gt;*op?ional*",$Z$82,"&lt;&gt;*Disciplin? facultativ?*", $Z$82,"&lt;&gt;*Examen de diplom?*"),$Z$82,"")</f>
        <v>Proiectare asist. de calculator 3</v>
      </c>
      <c r="BA703" s="98">
        <f t="shared" si="227"/>
        <v>4</v>
      </c>
      <c r="BB703" s="98" t="str">
        <f t="shared" si="228"/>
        <v>7</v>
      </c>
      <c r="BC703" s="98" t="str">
        <f>IF($AZ703="","",$AD$84)</f>
        <v>C</v>
      </c>
      <c r="BD703" s="102" t="str">
        <f t="shared" ref="BD703:BD711" si="242">IF($AZ703="","","DI")</f>
        <v>DI</v>
      </c>
      <c r="BE703" s="101">
        <f t="shared" si="233"/>
        <v>1</v>
      </c>
      <c r="BF703" s="101">
        <f t="shared" si="234"/>
        <v>0</v>
      </c>
      <c r="BG703" s="101">
        <f t="shared" si="229"/>
        <v>1</v>
      </c>
      <c r="BH703" s="98">
        <f>IF(COUNTIFS($Z$82,"&lt;&gt;"&amp;"",$Z$82,"&lt;&gt;practic?*",$Z$82,"&lt;&gt;*Elaborare proiect de diplom?*",$Z$82,"&lt;&gt;*op?ional*",$Z$82,"&lt;&gt;*Disciplin? facultativ?*", $Z$82,"&lt;&gt;*Examen de diplom?*"),$AE$84,"")</f>
        <v>14</v>
      </c>
      <c r="BI703" s="98">
        <f>IF(COUNTIFS($Z$82,"&lt;&gt;"&amp;"",$Z$82,"&lt;&gt;practic?*",$Z$82,"&lt;&gt;*Elaborare proiect de diplom?*",$Z$82,"&lt;&gt;*op?ional*",$Z$82,"&lt;&gt;*Disciplin? facultativ?*", $Z$82,"&lt;&gt;*Examen de diplom?*"),($AF$84+$AG$84+$AH$84),"")</f>
        <v>0</v>
      </c>
      <c r="BJ703" s="101">
        <f t="shared" si="235"/>
        <v>14</v>
      </c>
      <c r="BK703" s="98">
        <f t="shared" si="236"/>
        <v>0</v>
      </c>
      <c r="BL703" s="98">
        <f t="shared" si="237"/>
        <v>0</v>
      </c>
      <c r="BM703" s="101">
        <f t="shared" si="238"/>
        <v>0</v>
      </c>
      <c r="BN703" s="98">
        <f>IF(AZ703&lt;&gt;"",AI$84,"")</f>
        <v>0</v>
      </c>
      <c r="BO703" s="102" t="str">
        <f>IF(COUNTIF($AZ703,"=*Elaborare proiect de diplom?*"),$AH$84,"0")</f>
        <v>0</v>
      </c>
      <c r="BP703" s="101">
        <f t="shared" si="239"/>
        <v>0</v>
      </c>
      <c r="BQ703" s="98">
        <f t="shared" si="240"/>
        <v>2.6</v>
      </c>
      <c r="BR703" s="98">
        <f>IF(COUNTIFS($Z$82,"&lt;&gt;"&amp;"",$Z$82,"&lt;&gt;practic?*",$Z$82,"&lt;&gt;*op?ional*",$Z$82,"&lt;&gt;*Disciplin? facultativ?*", $Z$82,"&lt;&gt;*Examen de diplom?*"),IF($AK$84&lt;&gt;"",ROUND($AK$84,1),""),"")</f>
        <v>36</v>
      </c>
      <c r="BS703" s="98">
        <f>IF($AZ703="","",$AC$84)</f>
        <v>2</v>
      </c>
      <c r="BT703" s="98" t="str">
        <f>IF(COUNTIFS($Z$82,"&lt;&gt;"&amp;"",$Z$82,"&lt;&gt;practic?*",$Z$82,"&lt;&gt;*op?ional*",$Z$82,"&lt;&gt;*Disciplin? facultativ?*", $Z$82,"&lt;&gt;*Examen de diplom?*"),$AJ$84,"")</f>
        <v>DU</v>
      </c>
      <c r="BU703" s="101">
        <f t="shared" ref="BU703:BU711" si="243">IF($AZ703="","",IF($BG703&lt;&gt;"",$BG703,0)+IF($BM703&lt;&gt;"",$BM703,0)+IF($BQ703&lt;&gt;"",$BQ703,0))</f>
        <v>3.6</v>
      </c>
      <c r="BV703" s="102">
        <f t="shared" si="241"/>
        <v>50</v>
      </c>
      <c r="BW703" s="98" t="str">
        <f t="shared" si="208"/>
        <v>2027</v>
      </c>
      <c r="BX703" s="99"/>
      <c r="BY703" s="4"/>
      <c r="BZ703" s="4"/>
      <c r="CA703" s="4"/>
      <c r="CB703" s="4"/>
      <c r="CC703" s="4"/>
      <c r="CD703" s="4"/>
      <c r="CE703" s="4"/>
      <c r="CF703" s="4"/>
      <c r="CG703" s="5"/>
      <c r="CH703" s="5"/>
      <c r="CI703" s="5"/>
      <c r="CJ703" s="4"/>
      <c r="CK703" s="4"/>
      <c r="CL703" s="4"/>
      <c r="CM703" s="4"/>
      <c r="CN703" s="4"/>
      <c r="CO703" s="4"/>
      <c r="CP703" s="4"/>
      <c r="CQ703" s="4"/>
      <c r="CR703" s="4"/>
      <c r="CS703" s="5"/>
      <c r="CT703" s="5"/>
    </row>
    <row r="704" spans="4:98" ht="21" customHeight="1" x14ac:dyDescent="0.2">
      <c r="D704" s="302">
        <f t="shared" si="230"/>
        <v>1</v>
      </c>
      <c r="F704" s="102">
        <f>$AC$87</f>
        <v>3</v>
      </c>
      <c r="H704" s="102">
        <f>$AE$87</f>
        <v>28</v>
      </c>
      <c r="I704" s="98">
        <f>$AF$87+$AG$87+$AH$87</f>
        <v>14</v>
      </c>
      <c r="J704" s="101">
        <f t="shared" si="231"/>
        <v>42</v>
      </c>
      <c r="K704" s="4">
        <f>$AI$87</f>
        <v>0</v>
      </c>
      <c r="L704" s="102">
        <f>$AK$87</f>
        <v>33</v>
      </c>
      <c r="N704" s="98">
        <f t="shared" si="225"/>
        <v>75</v>
      </c>
      <c r="O704" s="302" t="b">
        <f t="shared" si="232"/>
        <v>1</v>
      </c>
      <c r="P704" s="308">
        <f t="shared" si="226"/>
        <v>25</v>
      </c>
      <c r="AX704" s="99" t="str">
        <f>$Z$87</f>
        <v>L061.24.07.D4</v>
      </c>
      <c r="AY704" s="102">
        <v>4</v>
      </c>
      <c r="AZ704" s="98" t="str">
        <f>IF(COUNTIFS($Z$85,"&lt;&gt;"&amp;"",$Z$85,"&lt;&gt;practic?*",$Z$85,"&lt;&gt;*op?ional*",$Z$85,"&lt;&gt;*Disciplin? facultativ?*", $Z$85,"&lt;&gt;*Examen de diplom?*"),$Z$85,"")</f>
        <v>Proiectarea structurilor 3</v>
      </c>
      <c r="BA704" s="98">
        <f t="shared" si="227"/>
        <v>4</v>
      </c>
      <c r="BB704" s="98" t="str">
        <f t="shared" si="228"/>
        <v>7</v>
      </c>
      <c r="BC704" s="98" t="str">
        <f>IF($AZ704="","",$AD$87)</f>
        <v>E</v>
      </c>
      <c r="BD704" s="98" t="str">
        <f t="shared" si="242"/>
        <v>DI</v>
      </c>
      <c r="BE704" s="101">
        <f t="shared" si="233"/>
        <v>2</v>
      </c>
      <c r="BF704" s="101">
        <f t="shared" si="234"/>
        <v>1</v>
      </c>
      <c r="BG704" s="101">
        <f t="shared" si="229"/>
        <v>3</v>
      </c>
      <c r="BH704" s="98">
        <f>IF(COUNTIFS($Z$85,"&lt;&gt;"&amp;"",$Z$85,"&lt;&gt;practic?*",$Z$85,"&lt;&gt;*Elaborare proiect de diplom?*",$Z$85,"&lt;&gt;*op?ional*",$Z$85,"&lt;&gt;*Disciplin? facultativ?*", $Z$85,"&lt;&gt;*Examen de diplom?*"),$AE$87,"")</f>
        <v>28</v>
      </c>
      <c r="BI704" s="98">
        <f>IF(COUNTIFS($Z$85,"&lt;&gt;"&amp;"",$Z$85,"&lt;&gt;practic?*",$Z$85,"&lt;&gt;*Elaborare proiect de diplom?*",$Z$85,"&lt;&gt;*op?ional*",$Z$85,"&lt;&gt;*Disciplin? facultativ?*", $Z$85,"&lt;&gt;*Examen de diplom?*"),($AF$87+$AG$87+$AH$87),"")</f>
        <v>14</v>
      </c>
      <c r="BJ704" s="101">
        <f t="shared" si="235"/>
        <v>42</v>
      </c>
      <c r="BK704" s="98">
        <f t="shared" si="236"/>
        <v>0</v>
      </c>
      <c r="BL704" s="98">
        <f t="shared" si="237"/>
        <v>0</v>
      </c>
      <c r="BM704" s="101">
        <f t="shared" si="238"/>
        <v>0</v>
      </c>
      <c r="BN704" s="98">
        <f>IF(AZ704&lt;&gt;"",AI$87,"")</f>
        <v>0</v>
      </c>
      <c r="BO704" s="102" t="str">
        <f>IF(COUNTIF($AZ704,"=*Elaborare proiect de diplom?*"),$AH$87,"0")</f>
        <v>0</v>
      </c>
      <c r="BP704" s="101">
        <f t="shared" si="239"/>
        <v>0</v>
      </c>
      <c r="BQ704" s="98">
        <f t="shared" si="240"/>
        <v>2.4</v>
      </c>
      <c r="BR704" s="98">
        <f>IF(COUNTIFS($Z$85,"&lt;&gt;"&amp;"",$Z$85,"&lt;&gt;practic?*",$Z$85,"&lt;&gt;*op?ional*",$Z$85,"&lt;&gt;*Disciplin? facultativ?*", $Z$85,"&lt;&gt;*Examen de diplom?*"),IF($AK$87&lt;&gt;"",ROUND($AK$87,1),""),"")</f>
        <v>33</v>
      </c>
      <c r="BS704" s="102">
        <f>IF($AZ704="","",$AC$87)</f>
        <v>3</v>
      </c>
      <c r="BT704" s="98" t="str">
        <f>IF(COUNTIFS($Z$85,"&lt;&gt;"&amp;"",$Z$85,"&lt;&gt;practic?*",$Z$85,"&lt;&gt;*op?ional*",$Z$85,"&lt;&gt;*Disciplin? facultativ?*", $Z$85,"&lt;&gt;*Examen de diplom?*"),$AJ$87,"")</f>
        <v>DD</v>
      </c>
      <c r="BU704" s="101">
        <f t="shared" si="243"/>
        <v>5.4</v>
      </c>
      <c r="BV704" s="102">
        <f t="shared" si="241"/>
        <v>75</v>
      </c>
      <c r="BW704" s="98" t="str">
        <f t="shared" si="208"/>
        <v>2027</v>
      </c>
      <c r="BX704" s="99"/>
      <c r="BY704" s="4"/>
      <c r="BZ704" s="4"/>
      <c r="CA704" s="4"/>
      <c r="CB704" s="4"/>
      <c r="CC704" s="4"/>
      <c r="CD704" s="4"/>
      <c r="CE704" s="4"/>
      <c r="CF704" s="4"/>
      <c r="CG704" s="5"/>
      <c r="CH704" s="5"/>
      <c r="CI704" s="5"/>
      <c r="CJ704" s="4"/>
      <c r="CK704" s="4"/>
      <c r="CL704" s="4"/>
      <c r="CM704" s="4"/>
      <c r="CN704" s="4"/>
      <c r="CO704" s="4"/>
      <c r="CP704" s="4"/>
      <c r="CQ704" s="4"/>
      <c r="CR704" s="4"/>
      <c r="CS704" s="5"/>
      <c r="CT704" s="5"/>
    </row>
    <row r="705" spans="4:98" ht="21" customHeight="1" x14ac:dyDescent="0.2">
      <c r="D705" s="302">
        <f t="shared" si="230"/>
        <v>1</v>
      </c>
      <c r="F705" s="98">
        <f>$AC$90</f>
        <v>3</v>
      </c>
      <c r="H705" s="98">
        <f>$AE$90</f>
        <v>28</v>
      </c>
      <c r="I705" s="98">
        <f>$AF$90+$AG$90+$AH$90</f>
        <v>14</v>
      </c>
      <c r="J705" s="101">
        <f t="shared" si="231"/>
        <v>42</v>
      </c>
      <c r="K705" s="4">
        <f>$AI$90</f>
        <v>0</v>
      </c>
      <c r="L705" s="98">
        <f>$AK$90</f>
        <v>33</v>
      </c>
      <c r="N705" s="98">
        <f t="shared" si="225"/>
        <v>75</v>
      </c>
      <c r="O705" s="302" t="b">
        <f t="shared" si="232"/>
        <v>1</v>
      </c>
      <c r="P705" s="308">
        <f t="shared" si="226"/>
        <v>25</v>
      </c>
      <c r="AX705" s="99" t="str">
        <f>$Z$90</f>
        <v>L061.24.07.D5</v>
      </c>
      <c r="AY705" s="98">
        <v>5</v>
      </c>
      <c r="AZ705" s="98" t="str">
        <f>IF(COUNTIFS($Z$88,"&lt;&gt;"&amp;"",$Z$88,"&lt;&gt;practic?*",$Z$88,"&lt;&gt;*op?ional*",$Z$88,"&lt;&gt;*Disciplin? facultativ?*", $Z$88,"&lt;&gt;*Examen de diplom?*"),$Z$88,"")</f>
        <v xml:space="preserve">Instalatii si arhitectura </v>
      </c>
      <c r="BA705" s="98">
        <f t="shared" si="227"/>
        <v>4</v>
      </c>
      <c r="BB705" s="98" t="str">
        <f t="shared" si="228"/>
        <v>7</v>
      </c>
      <c r="BC705" s="98" t="str">
        <f>IF($AZ705="","",$AD$90)</f>
        <v>E</v>
      </c>
      <c r="BD705" s="102" t="str">
        <f t="shared" si="242"/>
        <v>DI</v>
      </c>
      <c r="BE705" s="101">
        <f t="shared" si="233"/>
        <v>2</v>
      </c>
      <c r="BF705" s="101">
        <f t="shared" si="234"/>
        <v>1</v>
      </c>
      <c r="BG705" s="101">
        <f t="shared" si="229"/>
        <v>3</v>
      </c>
      <c r="BH705" s="98">
        <f>IF(COUNTIFS($Z$88,"&lt;&gt;"&amp;"",$Z$88,"&lt;&gt;practic?*",$Z$88,"&lt;&gt;*Elaborare proiect de diplom?*",$Z$88,"&lt;&gt;*op?ional*",$Z$88,"&lt;&gt;*Disciplin? facultativ?*", $Z$88,"&lt;&gt;*Examen de diplom?*"),$AE$90,"")</f>
        <v>28</v>
      </c>
      <c r="BI705" s="98">
        <f>IF(COUNTIFS($Z$88,"&lt;&gt;"&amp;"",$Z$88,"&lt;&gt;practic?*",$Z$88,"&lt;&gt;*Elaborare proiect de diplom?*",$Z$88,"&lt;&gt;*op?ional*",$Z$88,"&lt;&gt;*Disciplin? facultativ?*", $Z$88,"&lt;&gt;*Examen de diplom?*"),($AF$90+$AG$90+$AH$90),"")</f>
        <v>14</v>
      </c>
      <c r="BJ705" s="101">
        <f t="shared" si="235"/>
        <v>42</v>
      </c>
      <c r="BK705" s="98">
        <f t="shared" si="236"/>
        <v>0</v>
      </c>
      <c r="BL705" s="98">
        <f t="shared" si="237"/>
        <v>0</v>
      </c>
      <c r="BM705" s="101">
        <f t="shared" si="238"/>
        <v>0</v>
      </c>
      <c r="BN705" s="98">
        <f>IF(AZ705&lt;&gt;"",AI$90,"")</f>
        <v>0</v>
      </c>
      <c r="BO705" s="102" t="str">
        <f>IF(COUNTIF($AZ705,"=*Elaborare proiect de diplom?*"),$AH$90,"0")</f>
        <v>0</v>
      </c>
      <c r="BP705" s="101">
        <f t="shared" si="239"/>
        <v>0</v>
      </c>
      <c r="BQ705" s="98">
        <f t="shared" si="240"/>
        <v>2.4</v>
      </c>
      <c r="BR705" s="98">
        <f>IF(COUNTIFS($Z$88,"&lt;&gt;"&amp;"",$Z$88,"&lt;&gt;practic?*",$Z$88,"&lt;&gt;*op?ional*",$Z$88,"&lt;&gt;*Disciplin? facultativ?*", $Z$88,"&lt;&gt;*Examen de diplom?*"),IF($AK$90&lt;&gt;"",ROUND($AK$90,1),""),"")</f>
        <v>33</v>
      </c>
      <c r="BS705" s="98">
        <f>IF($AZ705="","",$AC$90)</f>
        <v>3</v>
      </c>
      <c r="BT705" s="98" t="str">
        <f>IF(COUNTIFS($Z$88,"&lt;&gt;"&amp;"",$Z$88,"&lt;&gt;practic?*",$Z$88,"&lt;&gt;*op?ional*",$Z$88,"&lt;&gt;*Disciplin? facultativ?*", $Z$88,"&lt;&gt;*Examen de diplom?*"),$AJ$90,"")</f>
        <v>DD</v>
      </c>
      <c r="BU705" s="101">
        <f t="shared" si="243"/>
        <v>5.4</v>
      </c>
      <c r="BV705" s="102">
        <f t="shared" si="241"/>
        <v>75</v>
      </c>
      <c r="BW705" s="98" t="str">
        <f t="shared" si="208"/>
        <v>2027</v>
      </c>
      <c r="BX705" s="99"/>
      <c r="BY705" s="4"/>
      <c r="BZ705" s="4"/>
      <c r="CA705" s="4"/>
      <c r="CB705" s="4"/>
      <c r="CC705" s="4"/>
      <c r="CD705" s="4"/>
      <c r="CE705" s="4"/>
      <c r="CF705" s="4"/>
      <c r="CG705" s="5"/>
      <c r="CH705" s="5"/>
      <c r="CI705" s="5"/>
      <c r="CJ705" s="4"/>
      <c r="CK705" s="4"/>
      <c r="CL705" s="4"/>
      <c r="CM705" s="4"/>
      <c r="CN705" s="4"/>
      <c r="CO705" s="4"/>
      <c r="CP705" s="4"/>
      <c r="CQ705" s="4"/>
      <c r="CR705" s="4"/>
      <c r="CS705" s="5"/>
      <c r="CT705" s="5"/>
    </row>
    <row r="706" spans="4:98" ht="21" customHeight="1" x14ac:dyDescent="0.2">
      <c r="D706" s="302">
        <f t="shared" si="230"/>
        <v>1</v>
      </c>
      <c r="F706" s="98">
        <f>$AC$93</f>
        <v>3</v>
      </c>
      <c r="H706" s="98">
        <f>$AE$93</f>
        <v>28</v>
      </c>
      <c r="I706" s="98">
        <f>$AF$93+$AG$93+$AH$93</f>
        <v>0</v>
      </c>
      <c r="J706" s="101">
        <f t="shared" si="231"/>
        <v>28</v>
      </c>
      <c r="K706" s="4">
        <f>$AI$93</f>
        <v>0</v>
      </c>
      <c r="L706" s="98">
        <f>$AK$93</f>
        <v>47</v>
      </c>
      <c r="N706" s="98">
        <f t="shared" si="225"/>
        <v>75</v>
      </c>
      <c r="O706" s="302" t="b">
        <f t="shared" si="232"/>
        <v>1</v>
      </c>
      <c r="P706" s="308">
        <f t="shared" si="226"/>
        <v>25</v>
      </c>
      <c r="AX706" s="99" t="str">
        <f>$Z$93</f>
        <v>L061.24.07.F6</v>
      </c>
      <c r="AY706" s="98">
        <v>6</v>
      </c>
      <c r="AZ706" s="98" t="str">
        <f>IF(COUNTIFS($Z$91,"&lt;&gt;"&amp;"",$Z$91,"&lt;&gt;practic?*",$Z$91,"&lt;&gt;*op?ional*",$Z$91,"&lt;&gt;*Disciplin? facultativ?*", $Z$91,"&lt;&gt;*Examen de diplom?*"),$Z$91,"")</f>
        <v>Istoria arhitecturii romanesti pana in per. moderna</v>
      </c>
      <c r="BA706" s="98">
        <f t="shared" si="227"/>
        <v>4</v>
      </c>
      <c r="BB706" s="98" t="str">
        <f t="shared" si="228"/>
        <v>7</v>
      </c>
      <c r="BC706" s="98" t="str">
        <f>IF($AZ706="","",$AD$93)</f>
        <v>E</v>
      </c>
      <c r="BD706" s="98" t="str">
        <f t="shared" si="242"/>
        <v>DI</v>
      </c>
      <c r="BE706" s="101">
        <f t="shared" si="233"/>
        <v>2</v>
      </c>
      <c r="BF706" s="101">
        <f t="shared" si="234"/>
        <v>0</v>
      </c>
      <c r="BG706" s="101">
        <f t="shared" si="229"/>
        <v>2</v>
      </c>
      <c r="BH706" s="98">
        <f>IF(COUNTIFS($Z$91,"&lt;&gt;"&amp;"",$Z$91,"&lt;&gt;practic?*",$Z$91,"&lt;&gt;*Elaborare proiect de diplom?*",$Z$91,"&lt;&gt;*op?ional*",$Z$91,"&lt;&gt;*Disciplin? facultativ?*", $Z$91,"&lt;&gt;*Examen de diplom?*"),$AE$93,"")</f>
        <v>28</v>
      </c>
      <c r="BI706" s="98">
        <f>IF(COUNTIFS($Z$91,"&lt;&gt;"&amp;"",$Z$91,"&lt;&gt;practic?*",$Z$91,"&lt;&gt;*Elaborare proiect de diplom?*",$Z$91,"&lt;&gt;*op?ional*",$Z$91,"&lt;&gt;*Disciplin? facultativ?*", $Z$91,"&lt;&gt;*Examen de diplom?*"),($AF$93+$AG$93+$AH$93),"")</f>
        <v>0</v>
      </c>
      <c r="BJ706" s="101">
        <f t="shared" si="235"/>
        <v>28</v>
      </c>
      <c r="BK706" s="98">
        <f t="shared" si="236"/>
        <v>0</v>
      </c>
      <c r="BL706" s="98">
        <f t="shared" si="237"/>
        <v>0</v>
      </c>
      <c r="BM706" s="101">
        <f t="shared" si="238"/>
        <v>0</v>
      </c>
      <c r="BN706" s="98">
        <f>IF(AZ706&lt;&gt;"",AI$93,"")</f>
        <v>0</v>
      </c>
      <c r="BO706" s="102" t="str">
        <f>IF(COUNTIF($AZ706,"=*Elaborare proiect de diplom?*"),$AH$93,"0")</f>
        <v>0</v>
      </c>
      <c r="BP706" s="101">
        <f t="shared" si="239"/>
        <v>0</v>
      </c>
      <c r="BQ706" s="98">
        <f t="shared" si="240"/>
        <v>3.4</v>
      </c>
      <c r="BR706" s="98">
        <f>IF(COUNTIFS($Z$91,"&lt;&gt;"&amp;"",$Z$91,"&lt;&gt;practic?*",$Z$91,"&lt;&gt;*op?ional*",$Z$91,"&lt;&gt;*Disciplin? facultativ?*", $Z$91,"&lt;&gt;*Examen de diplom?*"),IF($AK$93&lt;&gt;"",ROUND($AK$93,1),""),"")</f>
        <v>47</v>
      </c>
      <c r="BS706" s="98">
        <f>IF($AZ706="","",$AC$93)</f>
        <v>3</v>
      </c>
      <c r="BT706" s="98" t="str">
        <f>IF(COUNTIFS($Z$91,"&lt;&gt;"&amp;"",$Z$91,"&lt;&gt;practic?*",$Z$91,"&lt;&gt;*op?ional*",$Z$91,"&lt;&gt;*Disciplin? facultativ?*", $Z$91,"&lt;&gt;*Examen de diplom?*"),$AJ$93,"")</f>
        <v>DF</v>
      </c>
      <c r="BU706" s="101">
        <f t="shared" si="243"/>
        <v>5.4</v>
      </c>
      <c r="BV706" s="102">
        <f t="shared" si="241"/>
        <v>75</v>
      </c>
      <c r="BW706" s="98" t="str">
        <f t="shared" si="208"/>
        <v>2027</v>
      </c>
      <c r="BX706" s="99"/>
      <c r="BY706" s="4"/>
      <c r="BZ706" s="4"/>
      <c r="CA706" s="4"/>
      <c r="CB706" s="4"/>
      <c r="CC706" s="4"/>
      <c r="CD706" s="4"/>
      <c r="CE706" s="4"/>
      <c r="CF706" s="4"/>
      <c r="CG706" s="5"/>
      <c r="CH706" s="5"/>
      <c r="CI706" s="5"/>
      <c r="CJ706" s="4"/>
      <c r="CK706" s="4"/>
      <c r="CL706" s="4"/>
      <c r="CM706" s="4"/>
      <c r="CN706" s="4"/>
      <c r="CO706" s="4"/>
      <c r="CP706" s="4"/>
      <c r="CQ706" s="4"/>
      <c r="CR706" s="4"/>
      <c r="CS706" s="5"/>
      <c r="CT706" s="5"/>
    </row>
    <row r="707" spans="4:98" ht="21" customHeight="1" x14ac:dyDescent="0.2">
      <c r="D707" s="302">
        <f t="shared" si="230"/>
        <v>1</v>
      </c>
      <c r="F707" s="102">
        <f>$AC$96</f>
        <v>2</v>
      </c>
      <c r="H707" s="102">
        <f>$AE$96</f>
        <v>28</v>
      </c>
      <c r="I707" s="98">
        <f>$AF$96+$AG$96+$AH$96</f>
        <v>0</v>
      </c>
      <c r="J707" s="101">
        <f t="shared" si="231"/>
        <v>28</v>
      </c>
      <c r="K707" s="4">
        <f>$AI$96</f>
        <v>0</v>
      </c>
      <c r="L707" s="102">
        <f>$AK$96</f>
        <v>22</v>
      </c>
      <c r="N707" s="98">
        <f t="shared" si="225"/>
        <v>50</v>
      </c>
      <c r="O707" s="302" t="b">
        <f t="shared" si="232"/>
        <v>1</v>
      </c>
      <c r="P707" s="308">
        <f t="shared" si="226"/>
        <v>25</v>
      </c>
      <c r="AX707" s="99" t="str">
        <f>$Z$96</f>
        <v>L061.24.07.S7</v>
      </c>
      <c r="AY707" s="102">
        <v>7</v>
      </c>
      <c r="AZ707" s="98" t="str">
        <f>IF(COUNTIFS($Z$94,"&lt;&gt;"&amp;"",$Z$94,"&lt;&gt;practic?*",$Z$94,"&lt;&gt;*op?ional*",$Z$94,"&lt;&gt;*Disciplin? facultativ?*",$Z$94,"&lt;&gt;*Examen de diplom?*"),$Z$94,"")</f>
        <v>Bazele restaurarii</v>
      </c>
      <c r="BA707" s="98">
        <f t="shared" si="227"/>
        <v>4</v>
      </c>
      <c r="BB707" s="102" t="str">
        <f t="shared" si="228"/>
        <v>7</v>
      </c>
      <c r="BC707" s="98" t="str">
        <f>IF($AZ707="","",$AD$96)</f>
        <v>E</v>
      </c>
      <c r="BD707" s="102" t="str">
        <f t="shared" si="242"/>
        <v>DI</v>
      </c>
      <c r="BE707" s="101">
        <f t="shared" si="233"/>
        <v>2</v>
      </c>
      <c r="BF707" s="101">
        <f t="shared" si="234"/>
        <v>0</v>
      </c>
      <c r="BG707" s="101">
        <f t="shared" si="229"/>
        <v>2</v>
      </c>
      <c r="BH707" s="98">
        <f>IF(COUNTIFS($Z$94,"&lt;&gt;"&amp;"",$Z$94,"&lt;&gt;practic?*",$Z$94,"&lt;&gt;*Elaborare proiect de diplom?*",$Z$94,"&lt;&gt;*op?ional*",$Z$94,"&lt;&gt;*Disciplin? facultativ?*", $Z$94,"&lt;&gt;*Examen de diplom?*"),$AE$96,"")</f>
        <v>28</v>
      </c>
      <c r="BI707" s="98">
        <f>IF(COUNTIFS($Z$94,"&lt;&gt;"&amp;"",$Z$94,"&lt;&gt;practic?*",$Z$94,"&lt;&gt;*Elaborare proiect de diplom?*",$Z$94,"&lt;&gt;*op?ional*",$Z$94,"&lt;&gt;*Disciplin? facultativ?*", $Z$94,"&lt;&gt;*Examen de diplom?*"),($AF$96+$AG$96+$AH$96),"")</f>
        <v>0</v>
      </c>
      <c r="BJ707" s="101">
        <f t="shared" si="235"/>
        <v>28</v>
      </c>
      <c r="BK707" s="98">
        <f t="shared" si="236"/>
        <v>0</v>
      </c>
      <c r="BL707" s="98">
        <f t="shared" si="237"/>
        <v>0</v>
      </c>
      <c r="BM707" s="101">
        <f t="shared" si="238"/>
        <v>0</v>
      </c>
      <c r="BN707" s="98">
        <f>IF(AZ707&lt;&gt;"",AI$96,"")</f>
        <v>0</v>
      </c>
      <c r="BO707" s="102" t="str">
        <f>IF(COUNTIF($AZ707,"=*Elaborare proiect de diplom?*"),$AH$96,"0")</f>
        <v>0</v>
      </c>
      <c r="BP707" s="101">
        <f t="shared" si="239"/>
        <v>0</v>
      </c>
      <c r="BQ707" s="98">
        <f t="shared" si="240"/>
        <v>1.6</v>
      </c>
      <c r="BR707" s="98">
        <f>IF(COUNTIFS($Z$94,"&lt;&gt;"&amp;"",$Z$94,"&lt;&gt;practic?*",$Z$94,"&lt;&gt;*op?ional*",$Z$94,"&lt;&gt;*Disciplin? facultativ?*", $Z$94,"&lt;&gt;*Examen de diplom?*"),IF($AK$96&lt;&gt;"",ROUND($AK$96,1),""),"")</f>
        <v>22</v>
      </c>
      <c r="BS707" s="102">
        <f>IF($AZ707="","",$AC$96)</f>
        <v>2</v>
      </c>
      <c r="BT707" s="98" t="str">
        <f>IF(COUNTIFS($Z$94,"&lt;&gt;"&amp;"",$Z$94,"&lt;&gt;practic?*",$Z$94,"&lt;&gt;*op?ional*",$Z$94,"&lt;&gt;*Disciplin? facultativ?*", $Z$94,"&lt;&gt;*Examen de diplom?*"),$AJ$96,"")</f>
        <v>DS</v>
      </c>
      <c r="BU707" s="101">
        <f t="shared" si="243"/>
        <v>3.6</v>
      </c>
      <c r="BV707" s="102">
        <f t="shared" si="241"/>
        <v>50</v>
      </c>
      <c r="BW707" s="98" t="str">
        <f t="shared" si="208"/>
        <v>2027</v>
      </c>
      <c r="BX707" s="99"/>
      <c r="BY707" s="4"/>
      <c r="BZ707" s="4"/>
      <c r="CA707" s="4"/>
      <c r="CB707" s="4"/>
      <c r="CC707" s="4"/>
      <c r="CD707" s="4"/>
      <c r="CE707" s="4"/>
      <c r="CF707" s="4"/>
      <c r="CG707" s="5"/>
      <c r="CH707" s="5"/>
      <c r="CI707" s="5"/>
      <c r="CJ707" s="4"/>
      <c r="CK707" s="4"/>
      <c r="CL707" s="4"/>
      <c r="CM707" s="4"/>
      <c r="CN707" s="4"/>
      <c r="CO707" s="4"/>
      <c r="CP707" s="4"/>
      <c r="CQ707" s="4"/>
      <c r="CR707" s="4"/>
      <c r="CS707" s="5"/>
      <c r="CT707" s="5"/>
    </row>
    <row r="708" spans="4:98" ht="21" customHeight="1" x14ac:dyDescent="0.2">
      <c r="D708" s="302">
        <f t="shared" si="230"/>
        <v>1</v>
      </c>
      <c r="F708" s="98">
        <f>$AC$99</f>
        <v>2</v>
      </c>
      <c r="H708" s="98">
        <f>$AE$99</f>
        <v>28</v>
      </c>
      <c r="I708" s="98">
        <f>$AF$99+$AG$99+$AH$99</f>
        <v>0</v>
      </c>
      <c r="J708" s="101">
        <f t="shared" si="231"/>
        <v>28</v>
      </c>
      <c r="K708" s="4">
        <f>$AI$99</f>
        <v>0</v>
      </c>
      <c r="L708" s="98">
        <f>$AK$99</f>
        <v>22</v>
      </c>
      <c r="N708" s="98">
        <f t="shared" si="225"/>
        <v>50</v>
      </c>
      <c r="O708" s="302" t="b">
        <f t="shared" si="232"/>
        <v>1</v>
      </c>
      <c r="P708" s="308">
        <f t="shared" si="226"/>
        <v>25</v>
      </c>
      <c r="AX708" s="99" t="str">
        <f>$Z$99</f>
        <v>L061.24.07.S8-ij</v>
      </c>
      <c r="AY708" s="98">
        <v>8</v>
      </c>
      <c r="AZ708" s="98" t="str">
        <f>IF(COUNTIFS($Z$97,"&lt;&gt;"&amp;"",$Z$97,"&lt;&gt;practic?*",$Z$97,"&lt;&gt;*op?ional*",$Z$97,"&lt;&gt;*Disciplin? facultativ?*", $Z$97,"&lt;&gt;*Examen de diplom?*"),$Z$97,"")</f>
        <v/>
      </c>
      <c r="BA708" s="98" t="str">
        <f t="shared" si="227"/>
        <v/>
      </c>
      <c r="BB708" s="98" t="str">
        <f t="shared" si="228"/>
        <v/>
      </c>
      <c r="BC708" s="98" t="str">
        <f>IF($AZ708="","",$AD$99)</f>
        <v/>
      </c>
      <c r="BD708" s="98" t="str">
        <f t="shared" si="242"/>
        <v/>
      </c>
      <c r="BE708" s="101" t="str">
        <f t="shared" si="233"/>
        <v/>
      </c>
      <c r="BF708" s="101" t="str">
        <f t="shared" si="234"/>
        <v/>
      </c>
      <c r="BG708" s="101" t="str">
        <f t="shared" si="229"/>
        <v/>
      </c>
      <c r="BH708" s="98" t="str">
        <f>IF(COUNTIFS($Z$97,"&lt;&gt;"&amp;"",$Z$97,"&lt;&gt;practic?*",$Z$97,"&lt;&gt;*Elaborare proiect de diplom?*",$Z$97,"&lt;&gt;*op?ional*",$Z$97,"&lt;&gt;*Disciplin? facultativ?*", $Z$97,"&lt;&gt;*Examen de diplom?*"),$AE$99,"")</f>
        <v/>
      </c>
      <c r="BI708" s="98" t="str">
        <f>IF(COUNTIFS($Z$97,"&lt;&gt;"&amp;"",$Z$97,"&lt;&gt;practic?*",$Z$97,"&lt;&gt;*Elaborare proiect de diplom?*",$Z$97,"&lt;&gt;*op?ional*",$Z$97,"&lt;&gt;*Disciplin? facultativ?*", $Z$97,"&lt;&gt;*Examen de diplom?*"),($AF$99+$AG$99+$AH$99),"")</f>
        <v/>
      </c>
      <c r="BJ708" s="101" t="str">
        <f t="shared" si="235"/>
        <v/>
      </c>
      <c r="BK708" s="98" t="str">
        <f t="shared" si="236"/>
        <v/>
      </c>
      <c r="BL708" s="98" t="str">
        <f t="shared" si="237"/>
        <v/>
      </c>
      <c r="BM708" s="101" t="str">
        <f t="shared" si="238"/>
        <v/>
      </c>
      <c r="BN708" s="98" t="str">
        <f>IF(AZ708&lt;&gt;"",AI$99,"")</f>
        <v/>
      </c>
      <c r="BO708" s="102" t="str">
        <f>IF(COUNTIF($AZ708,"=*Elaborare proiect de diplom?*"),$AH$99,"0")</f>
        <v>0</v>
      </c>
      <c r="BP708" s="101" t="str">
        <f t="shared" si="239"/>
        <v/>
      </c>
      <c r="BQ708" s="98" t="str">
        <f t="shared" si="240"/>
        <v/>
      </c>
      <c r="BR708" s="98" t="str">
        <f>IF(COUNTIFS($Z$97,"&lt;&gt;"&amp;"",$Z$97,"&lt;&gt;practic?*",$Z$97,"&lt;&gt;*op?ional*",$Z$97,"&lt;&gt;*Disciplin? facultativ?*", $Z$97,"&lt;&gt;*Examen de diplom?*"),IF($AK$99&lt;&gt;"",ROUND($AK$99,1),""),"")</f>
        <v/>
      </c>
      <c r="BS708" s="98" t="str">
        <f>IF($AZ708="","",$AC$99)</f>
        <v/>
      </c>
      <c r="BT708" s="98" t="str">
        <f>IF(COUNTIFS($Z$97,"&lt;&gt;"&amp;"",$Z$97,"&lt;&gt;practic?*",$Z$97,"&lt;&gt;*op?ional*",$Z$97,"&lt;&gt;*Disciplin? facultativ?*", $Z$97,"&lt;&gt;*Examen de diplom?*"),$AJ$99,"")</f>
        <v/>
      </c>
      <c r="BU708" s="101" t="str">
        <f t="shared" si="243"/>
        <v/>
      </c>
      <c r="BV708" s="102" t="str">
        <f t="shared" si="241"/>
        <v/>
      </c>
      <c r="BW708" s="98" t="str">
        <f t="shared" si="208"/>
        <v/>
      </c>
      <c r="BX708" s="99"/>
      <c r="BY708" s="4"/>
      <c r="BZ708" s="4"/>
      <c r="CA708" s="4"/>
      <c r="CB708" s="4"/>
      <c r="CC708" s="4"/>
      <c r="CD708" s="4"/>
      <c r="CE708" s="4"/>
      <c r="CF708" s="4"/>
      <c r="CG708" s="5"/>
      <c r="CH708" s="5"/>
      <c r="CI708" s="5"/>
      <c r="CJ708" s="4"/>
      <c r="CK708" s="4"/>
      <c r="CL708" s="4"/>
      <c r="CM708" s="4"/>
      <c r="CN708" s="4"/>
      <c r="CO708" s="4"/>
      <c r="CP708" s="4"/>
      <c r="CQ708" s="4"/>
      <c r="CR708" s="4"/>
      <c r="CS708" s="5"/>
      <c r="CT708" s="5"/>
    </row>
    <row r="709" spans="4:98" ht="21" customHeight="1" x14ac:dyDescent="0.2">
      <c r="D709" s="302">
        <f t="shared" si="230"/>
        <v>1</v>
      </c>
      <c r="F709" s="98">
        <f>$AC$102</f>
        <v>3</v>
      </c>
      <c r="H709" s="98">
        <f>$AE$102</f>
        <v>28</v>
      </c>
      <c r="I709" s="98">
        <f>$AF$102+$AG$102+$AH$102</f>
        <v>14</v>
      </c>
      <c r="J709" s="101">
        <f t="shared" si="231"/>
        <v>42</v>
      </c>
      <c r="K709" s="4">
        <f>$AI$102</f>
        <v>0</v>
      </c>
      <c r="L709" s="98">
        <f>$AK$102</f>
        <v>33</v>
      </c>
      <c r="N709" s="98">
        <f t="shared" si="225"/>
        <v>75</v>
      </c>
      <c r="O709" s="302" t="b">
        <f t="shared" si="232"/>
        <v>1</v>
      </c>
      <c r="P709" s="308">
        <f t="shared" si="226"/>
        <v>25</v>
      </c>
      <c r="AX709" s="99" t="str">
        <f>$Z$102</f>
        <v>L061.24.07.S9-ij</v>
      </c>
      <c r="AY709" s="98">
        <v>9</v>
      </c>
      <c r="AZ709" s="98" t="str">
        <f>IF(COUNTIFS($Z$100,"&lt;&gt;"&amp;"",$Z$100,"&lt;&gt;practic?*",$Z$100,"&lt;&gt;*op?ional*",$Z$100,"&lt;&gt;*Disciplin? facultativ?*",$Z$100,"&lt;&gt;*Examen de diplom?*"),$Z$100,"")</f>
        <v/>
      </c>
      <c r="BA709" s="98" t="str">
        <f t="shared" si="227"/>
        <v/>
      </c>
      <c r="BB709" s="98" t="str">
        <f t="shared" si="228"/>
        <v/>
      </c>
      <c r="BC709" s="98" t="str">
        <f>IF($AZ709="","",$AD$102)</f>
        <v/>
      </c>
      <c r="BD709" s="102" t="str">
        <f t="shared" si="242"/>
        <v/>
      </c>
      <c r="BE709" s="101" t="str">
        <f t="shared" si="233"/>
        <v/>
      </c>
      <c r="BF709" s="101" t="str">
        <f t="shared" si="234"/>
        <v/>
      </c>
      <c r="BG709" s="101" t="str">
        <f t="shared" si="229"/>
        <v/>
      </c>
      <c r="BH709" s="98" t="str">
        <f>IF(COUNTIFS($Z$100,"&lt;&gt;"&amp;"",$Z$100,"&lt;&gt;practic?*",$Z$100,"&lt;&gt;*Elaborare proiect de diplom?*",$Z$100,"&lt;&gt;*op?ional*",$Z$100,"&lt;&gt;*Disciplin? facultativ?*", $Z$100,"&lt;&gt;*Examen de diplom?*"),$AE$102,"")</f>
        <v/>
      </c>
      <c r="BI709" s="98" t="str">
        <f>IF(COUNTIFS($Z$100,"&lt;&gt;"&amp;"",$Z$100,"&lt;&gt;practic?*",$Z$100,"&lt;&gt;*Elaborare proiect de diplom?*",$Z$100,"&lt;&gt;*op?ional*",$Z$100,"&lt;&gt;*Disciplin? facultativ?*", $Z$100,"&lt;&gt;*Examen de diplom?*"),($AF$102+$AG$102+$AH$102),"")</f>
        <v/>
      </c>
      <c r="BJ709" s="101" t="str">
        <f t="shared" si="235"/>
        <v/>
      </c>
      <c r="BK709" s="98" t="str">
        <f t="shared" si="236"/>
        <v/>
      </c>
      <c r="BL709" s="98" t="str">
        <f t="shared" si="237"/>
        <v/>
      </c>
      <c r="BM709" s="101" t="str">
        <f t="shared" si="238"/>
        <v/>
      </c>
      <c r="BN709" s="98" t="str">
        <f>IF(AZ709&lt;&gt;"",AI$102,"")</f>
        <v/>
      </c>
      <c r="BO709" s="102" t="str">
        <f>IF(COUNTIF($AZ709,"=*Elaborare proiect de diplom?*"),$AH$102,"0")</f>
        <v>0</v>
      </c>
      <c r="BP709" s="101" t="str">
        <f t="shared" si="239"/>
        <v/>
      </c>
      <c r="BQ709" s="98" t="str">
        <f t="shared" si="240"/>
        <v/>
      </c>
      <c r="BR709" s="98" t="str">
        <f>IF(COUNTIFS($Z$100,"&lt;&gt;"&amp;"",$Z$100,"&lt;&gt;practic?*",$Z$100,"&lt;&gt;*op?ional*",$Z$100,"&lt;&gt;*Disciplin? facultativ?*", $Z$100,"&lt;&gt;*Examen de diplom?*"),IF($AK$102&lt;&gt;"",ROUND($AK$102,1),""),"")</f>
        <v/>
      </c>
      <c r="BS709" s="98" t="str">
        <f>IF($AZ709="","",$AC$102)</f>
        <v/>
      </c>
      <c r="BT709" s="98" t="str">
        <f>IF(COUNTIFS($Z$100,"&lt;&gt;"&amp;"",$Z$100,"&lt;&gt;practic?*",$Z$100,"&lt;&gt;*op?ional*",$Z$100,"&lt;&gt;*Disciplin? facultativ?*", $Z$100,"&lt;&gt;*Examen de diplom?*"),$AJ$102,"")</f>
        <v/>
      </c>
      <c r="BU709" s="101" t="str">
        <f t="shared" si="243"/>
        <v/>
      </c>
      <c r="BV709" s="102" t="str">
        <f t="shared" si="241"/>
        <v/>
      </c>
      <c r="BW709" s="98" t="str">
        <f t="shared" si="208"/>
        <v/>
      </c>
      <c r="BX709" s="99"/>
      <c r="BY709" s="4"/>
      <c r="BZ709" s="4"/>
      <c r="CA709" s="4"/>
      <c r="CB709" s="4"/>
      <c r="CC709" s="4"/>
      <c r="CD709" s="4"/>
      <c r="CE709" s="4"/>
      <c r="CF709" s="4"/>
      <c r="CG709" s="5"/>
      <c r="CH709" s="5"/>
      <c r="CI709" s="5"/>
      <c r="CJ709" s="4"/>
      <c r="CK709" s="4"/>
      <c r="CL709" s="4"/>
      <c r="CM709" s="4"/>
      <c r="CN709" s="4"/>
      <c r="CO709" s="4"/>
      <c r="CP709" s="4"/>
      <c r="CQ709" s="4"/>
      <c r="CR709" s="4"/>
      <c r="CS709" s="5"/>
      <c r="CT709" s="5"/>
    </row>
    <row r="710" spans="4:98" ht="21" customHeight="1" x14ac:dyDescent="0.2">
      <c r="D710" s="302">
        <f t="shared" si="230"/>
        <v>0</v>
      </c>
      <c r="F710" s="98">
        <f>$AC$105</f>
        <v>0</v>
      </c>
      <c r="H710" s="98">
        <f>$AE$105</f>
        <v>0</v>
      </c>
      <c r="I710" s="98">
        <f>$AF$105+$AG$105+$AH$105</f>
        <v>0</v>
      </c>
      <c r="J710" s="101">
        <f t="shared" si="231"/>
        <v>0</v>
      </c>
      <c r="K710" s="4">
        <f>$AI$105</f>
        <v>0</v>
      </c>
      <c r="L710" s="98">
        <f>$AK$105</f>
        <v>0</v>
      </c>
      <c r="N710" s="98">
        <f t="shared" si="225"/>
        <v>0</v>
      </c>
      <c r="O710" s="302" t="b">
        <f t="shared" si="232"/>
        <v>1</v>
      </c>
      <c r="P710" s="308" t="e">
        <f t="shared" si="226"/>
        <v>#DIV/0!</v>
      </c>
      <c r="AX710" s="99" t="str">
        <f>$Z$105</f>
        <v/>
      </c>
      <c r="AY710" s="98">
        <v>10</v>
      </c>
      <c r="AZ710" s="98" t="str">
        <f>IF(COUNTIFS($Z$103,"&lt;&gt;"&amp;"",$Z$103,"&lt;&gt;practic?*",$Z$103,"&lt;&gt;*op?ional*",$Z$103,"&lt;&gt;*Disciplin? facultativ?*",$Z$103,"&lt;&gt;*Examen de diplom?*"),$Z$103,"")</f>
        <v/>
      </c>
      <c r="BA710" s="98" t="str">
        <f t="shared" si="227"/>
        <v/>
      </c>
      <c r="BB710" s="98" t="str">
        <f t="shared" si="228"/>
        <v/>
      </c>
      <c r="BC710" s="98" t="str">
        <f>IF($AZ710="","",$AD$105)</f>
        <v/>
      </c>
      <c r="BD710" s="102" t="str">
        <f t="shared" si="242"/>
        <v/>
      </c>
      <c r="BE710" s="101" t="str">
        <f t="shared" si="233"/>
        <v/>
      </c>
      <c r="BF710" s="101" t="str">
        <f t="shared" si="234"/>
        <v/>
      </c>
      <c r="BG710" s="101" t="str">
        <f t="shared" si="229"/>
        <v/>
      </c>
      <c r="BH710" s="98" t="str">
        <f>IF(COUNTIFS($Z$103,"&lt;&gt;"&amp;"",$Z$103,"&lt;&gt;practic?*",$Z$103,"&lt;&gt;*Elaborare proiect de diplom?*",$Z$103,"&lt;&gt;*op?ional*",$Z$103,"&lt;&gt;*Disciplin? facultativ?*", $Z$103,"&lt;&gt;*Examen de diplom?*"),$AE$105,"")</f>
        <v/>
      </c>
      <c r="BI710" s="98" t="str">
        <f>IF(COUNTIFS($Z$103,"&lt;&gt;"&amp;"",$Z$103,"&lt;&gt;practic?*",$Z$103,"&lt;&gt;*Elaborare proiect de diplom?*",$Z$103,"&lt;&gt;*op?ional*",$Z$103,"&lt;&gt;*Disciplin? facultativ?*", $Z$103,"&lt;&gt;*Examen de diplom?*"),($AF$105+$AG$105+$AH$105),"")</f>
        <v/>
      </c>
      <c r="BJ710" s="101" t="str">
        <f t="shared" si="235"/>
        <v/>
      </c>
      <c r="BK710" s="98" t="str">
        <f t="shared" si="236"/>
        <v/>
      </c>
      <c r="BL710" s="98" t="str">
        <f t="shared" si="237"/>
        <v/>
      </c>
      <c r="BM710" s="101" t="str">
        <f t="shared" si="238"/>
        <v/>
      </c>
      <c r="BN710" s="98" t="str">
        <f>IF(AZ710&lt;&gt;"",AI$105,"")</f>
        <v/>
      </c>
      <c r="BO710" s="102" t="str">
        <f>IF(COUNTIF($AZ710,"=*Elaborare proiect de diplom?*"),$AH$105,"0")</f>
        <v>0</v>
      </c>
      <c r="BP710" s="101" t="str">
        <f t="shared" si="239"/>
        <v/>
      </c>
      <c r="BQ710" s="98" t="str">
        <f t="shared" si="240"/>
        <v/>
      </c>
      <c r="BR710" s="98" t="str">
        <f>IF(COUNTIFS($Z$103,"&lt;&gt;"&amp;"",$Z$103,"&lt;&gt;practic?*",$Z$103,"&lt;&gt;*op?ional*",$Z$103,"&lt;&gt;*Disciplin? facultativ?*", $Z$103,"&lt;&gt;*Examen de diplom?*"),IF($AK$105&lt;&gt;"",ROUND($AK$105,1),""),"")</f>
        <v/>
      </c>
      <c r="BS710" s="98" t="str">
        <f>IF($AZ710="","",$AC$105)</f>
        <v/>
      </c>
      <c r="BT710" s="98" t="str">
        <f>IF(COUNTIFS($Z$103,"&lt;&gt;"&amp;"",$Z$103,"&lt;&gt;practic?*",$Z$103,"&lt;&gt;*op?ional*",$Z$103,"&lt;&gt;*Disciplin? facultativ?*", $Z$103,"&lt;&gt;*Examen de diplom?*"),$AJ$105,"")</f>
        <v/>
      </c>
      <c r="BU710" s="101" t="str">
        <f t="shared" si="243"/>
        <v/>
      </c>
      <c r="BV710" s="102" t="str">
        <f t="shared" si="241"/>
        <v/>
      </c>
      <c r="BW710" s="98" t="str">
        <f t="shared" si="208"/>
        <v/>
      </c>
      <c r="BX710" s="99"/>
      <c r="BY710" s="4"/>
      <c r="BZ710" s="4"/>
      <c r="CA710" s="4"/>
      <c r="CB710" s="4"/>
      <c r="CC710" s="4"/>
      <c r="CD710" s="4"/>
      <c r="CE710" s="4"/>
      <c r="CF710" s="4"/>
      <c r="CG710" s="5"/>
      <c r="CH710" s="5"/>
      <c r="CI710" s="5"/>
      <c r="CJ710" s="4"/>
      <c r="CK710" s="4"/>
      <c r="CL710" s="4"/>
      <c r="CM710" s="4"/>
      <c r="CN710" s="4"/>
      <c r="CO710" s="4"/>
      <c r="CP710" s="4"/>
      <c r="CQ710" s="4"/>
      <c r="CR710" s="4"/>
      <c r="CS710" s="5"/>
      <c r="CT710" s="5"/>
    </row>
    <row r="711" spans="4:98" ht="21" customHeight="1" x14ac:dyDescent="0.2">
      <c r="D711" s="302">
        <f t="shared" si="230"/>
        <v>0</v>
      </c>
      <c r="F711" s="102">
        <f>$AC$108</f>
        <v>0</v>
      </c>
      <c r="H711" s="102">
        <f>$AE$108</f>
        <v>0</v>
      </c>
      <c r="I711" s="98">
        <f>$AF$108+$AG$108+$AH$108</f>
        <v>0</v>
      </c>
      <c r="J711" s="101">
        <f t="shared" si="231"/>
        <v>0</v>
      </c>
      <c r="K711" s="4">
        <f>$AI$108</f>
        <v>0</v>
      </c>
      <c r="L711" s="102">
        <f>$AK$108</f>
        <v>0</v>
      </c>
      <c r="N711" s="98">
        <f t="shared" si="225"/>
        <v>0</v>
      </c>
      <c r="O711" s="302" t="b">
        <f t="shared" si="232"/>
        <v>1</v>
      </c>
      <c r="P711" s="308" t="e">
        <f t="shared" si="226"/>
        <v>#DIV/0!</v>
      </c>
      <c r="AX711" s="99" t="str">
        <f>$Z$108</f>
        <v/>
      </c>
      <c r="AY711" s="98">
        <v>11</v>
      </c>
      <c r="AZ711" s="98" t="str">
        <f>IF(COUNTIFS($Z$106,"&lt;&gt;"&amp;"",$Z$106,"&lt;&gt;practic?*",$Z$106,"&lt;&gt;*op?ional*",$Z$106,"&lt;&gt;*Disciplin? facultativ?*", $Z$106,"&lt;&gt;*Examen de diplom?*"),$Z$106,"")</f>
        <v/>
      </c>
      <c r="BA711" s="98" t="str">
        <f t="shared" si="227"/>
        <v/>
      </c>
      <c r="BB711" s="98" t="str">
        <f t="shared" si="228"/>
        <v/>
      </c>
      <c r="BC711" s="98" t="str">
        <f>IF($AZ711="","",$AD$108)</f>
        <v/>
      </c>
      <c r="BD711" s="98" t="str">
        <f t="shared" si="242"/>
        <v/>
      </c>
      <c r="BE711" s="101" t="str">
        <f t="shared" si="233"/>
        <v/>
      </c>
      <c r="BF711" s="101" t="str">
        <f t="shared" si="234"/>
        <v/>
      </c>
      <c r="BG711" s="101" t="str">
        <f t="shared" si="229"/>
        <v/>
      </c>
      <c r="BH711" s="98" t="str">
        <f>IF(COUNTIFS($Z$106,"&lt;&gt;"&amp;"",$Z$106,"&lt;&gt;practic?*",$Z$106,"&lt;&gt;*Elaborare proiect de diplom?*",$Z$106,"&lt;&gt;*op?ional*",$Z$106,"&lt;&gt;*Disciplin? facultativ?*", $Z$106,"&lt;&gt;*Examen de diplom?*"),$AE$108,"")</f>
        <v/>
      </c>
      <c r="BI711" s="98" t="str">
        <f>IF(COUNTIFS($Z$106,"&lt;&gt;"&amp;"",$Z$106,"&lt;&gt;practic?*",$Z$106,"&lt;&gt;*Elaborare proiect de diplom?*",$Z$106,"&lt;&gt;*op?ional*",$Z$106,"&lt;&gt;*Disciplin? facultativ?*", $Z$106,"&lt;&gt;*Examen de diplom?*"),($AF$108+$AG$108+$AH$108),"")</f>
        <v/>
      </c>
      <c r="BJ711" s="101" t="str">
        <f t="shared" si="235"/>
        <v/>
      </c>
      <c r="BK711" s="98" t="str">
        <f t="shared" si="236"/>
        <v/>
      </c>
      <c r="BL711" s="98" t="str">
        <f t="shared" si="237"/>
        <v/>
      </c>
      <c r="BM711" s="101" t="str">
        <f t="shared" si="238"/>
        <v/>
      </c>
      <c r="BN711" s="98" t="str">
        <f>IF(AZ711&lt;&gt;"",AI$108,"")</f>
        <v/>
      </c>
      <c r="BO711" s="102" t="str">
        <f>IF(COUNTIF($AZ711,"=*Elaborare proiect de diplom?*"),$AH$108,"")</f>
        <v/>
      </c>
      <c r="BP711" s="101" t="str">
        <f t="shared" si="239"/>
        <v/>
      </c>
      <c r="BQ711" s="98" t="str">
        <f t="shared" si="240"/>
        <v/>
      </c>
      <c r="BR711" s="98" t="str">
        <f>IF(COUNTIFS($Z$106,"&lt;&gt;"&amp;"",$Z$106,"&lt;&gt;practic?*",$Z$106,"&lt;&gt;*op?ional*",$Z$106,"&lt;&gt;*Disciplin? facultativ?*", $Z$106,"&lt;&gt;*Examen de diplom?*"),IF($AK$108&lt;&gt;"",ROUND($AK$108,1),""),"")</f>
        <v/>
      </c>
      <c r="BS711" s="102" t="str">
        <f>IF($AZ711="","",$AC$108)</f>
        <v/>
      </c>
      <c r="BT711" s="98" t="str">
        <f>IF(COUNTIFS($Z$106,"&lt;&gt;"&amp;"",$Z$106,"&lt;&gt;practic?*",$Z$106,"&lt;&gt;*op?ional*",$Z$106,"&lt;&gt;*Disciplin? facultativ?*", $Z$106,"&lt;&gt;*Examen de diplom?*"),$AJ$108,"")</f>
        <v/>
      </c>
      <c r="BU711" s="101" t="str">
        <f t="shared" si="243"/>
        <v/>
      </c>
      <c r="BV711" s="102" t="str">
        <f t="shared" si="241"/>
        <v/>
      </c>
      <c r="BW711" s="98" t="str">
        <f t="shared" si="208"/>
        <v/>
      </c>
      <c r="BX711" s="99"/>
      <c r="BY711" s="4"/>
      <c r="BZ711" s="4"/>
      <c r="CA711" s="4"/>
      <c r="CB711" s="4"/>
      <c r="CC711" s="4"/>
      <c r="CD711" s="4"/>
      <c r="CE711" s="4"/>
      <c r="CF711" s="4"/>
      <c r="CG711" s="5"/>
      <c r="CH711" s="5"/>
      <c r="CI711" s="5"/>
      <c r="CJ711" s="4"/>
      <c r="CK711" s="4"/>
      <c r="CL711" s="4"/>
      <c r="CM711" s="4"/>
      <c r="CN711" s="4"/>
      <c r="CO711" s="4"/>
      <c r="CP711" s="4"/>
      <c r="CQ711" s="4"/>
      <c r="CR711" s="4"/>
      <c r="CS711" s="5"/>
      <c r="CT711" s="5"/>
    </row>
    <row r="712" spans="4:98" ht="21" customHeight="1" x14ac:dyDescent="0.25">
      <c r="F712" s="282">
        <f>D701*F701+D702*F702+D703*F703+D704*F704+D705*F705+D706*F706+D707*F707+D708*F708+D709*F709+D710*F710+D711*F711</f>
        <v>30</v>
      </c>
      <c r="H712" s="259"/>
      <c r="I712" s="259"/>
      <c r="J712" s="259"/>
      <c r="L712" s="259"/>
      <c r="N712" s="282">
        <f>D701*N701+D702*N702+D703*N703+D704*N704+D705*N705+D706*N706+D707*N707+D708*N708+D709*N709+D710*N710+D711*N711</f>
        <v>750</v>
      </c>
      <c r="O712" s="304" t="b">
        <f>AND(O701:O711)</f>
        <v>1</v>
      </c>
      <c r="P712" s="285">
        <f>N712/F712</f>
        <v>25</v>
      </c>
      <c r="AX712" s="258" t="s">
        <v>353</v>
      </c>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3">
        <f>SUM(BS701:BS711)</f>
        <v>22</v>
      </c>
      <c r="BT712" s="261"/>
      <c r="BU712" s="262"/>
      <c r="BV712" s="263"/>
      <c r="BW712" s="98" t="str">
        <f t="shared" si="208"/>
        <v/>
      </c>
      <c r="BX712" s="253"/>
      <c r="BY712" s="264"/>
      <c r="BZ712" s="4"/>
      <c r="CA712" s="4"/>
      <c r="CB712" s="4"/>
      <c r="CC712" s="4"/>
      <c r="CD712" s="4"/>
      <c r="CE712" s="4"/>
      <c r="CF712" s="4"/>
      <c r="CG712" s="5"/>
      <c r="CH712" s="5"/>
      <c r="CI712" s="5"/>
      <c r="CJ712" s="4"/>
      <c r="CK712" s="4"/>
      <c r="CL712" s="4"/>
      <c r="CM712" s="4"/>
      <c r="CN712" s="4"/>
      <c r="CO712" s="4"/>
      <c r="CP712" s="4"/>
      <c r="CQ712" s="4"/>
      <c r="CR712" s="4"/>
      <c r="CS712" s="5"/>
      <c r="CT712" s="5"/>
    </row>
    <row r="713" spans="4:98" ht="21" customHeight="1" x14ac:dyDescent="0.2">
      <c r="D713" s="302">
        <f>IF(AND((F713&gt;0), (N713&gt;0)),1,0)</f>
        <v>1</v>
      </c>
      <c r="F713" s="102">
        <f>$AO$78</f>
        <v>8</v>
      </c>
      <c r="H713" s="102">
        <f>$AQ$78</f>
        <v>0</v>
      </c>
      <c r="I713" s="102">
        <f>$AR$78+$AS$78+$AT$78</f>
        <v>126</v>
      </c>
      <c r="J713" s="101">
        <f>H713+I713</f>
        <v>126</v>
      </c>
      <c r="K713" s="4">
        <f>$AU$78</f>
        <v>0</v>
      </c>
      <c r="L713" s="102">
        <f>$AW$78</f>
        <v>74</v>
      </c>
      <c r="N713" s="98">
        <f t="shared" si="225"/>
        <v>200</v>
      </c>
      <c r="O713" s="302" t="b">
        <f>IF(D713=0,TRUE, IF(N713/25=F713,TRUE,FALSE))</f>
        <v>1</v>
      </c>
      <c r="P713" s="308">
        <f t="shared" si="226"/>
        <v>25</v>
      </c>
      <c r="AX713" s="215" t="str">
        <f>$AL$78</f>
        <v>L061.24.08.S1</v>
      </c>
      <c r="AY713" s="102">
        <v>1</v>
      </c>
      <c r="AZ713" s="102" t="str">
        <f>IF(COUNTIFS($AL$76,"&lt;&gt;"&amp;"",$AL$76,"&lt;&gt;practic?*",$AL$76,"&lt;&gt;*op?ional*",$AL$76,"&lt;&gt;*Disciplin? facultativ?*", $AL$76,"&lt;&gt;*Examen de diplom?*"),$AL$76,"")</f>
        <v>Proiectare de arhitectură 8</v>
      </c>
      <c r="BA713" s="102">
        <f t="shared" ref="BA713:BA723" si="244">IF($AZ713="","",ROUND(RIGHT($AL$75,1)/2,0))</f>
        <v>4</v>
      </c>
      <c r="BB713" s="102" t="str">
        <f t="shared" ref="BB713:BB723" si="245">IF($AZ713="","",RIGHT($AL$75,1))</f>
        <v>8</v>
      </c>
      <c r="BC713" s="102" t="str">
        <f>IF($AZ713="","",$AP$78)</f>
        <v>P-D</v>
      </c>
      <c r="BD713" s="102" t="str">
        <f>IF($AZ713="","","DI")</f>
        <v>DI</v>
      </c>
      <c r="BE713" s="101">
        <f>IF($AZ713&lt;&gt;"",ROUND(BH713/14,1),"")</f>
        <v>0</v>
      </c>
      <c r="BF713" s="101">
        <f>IF($AZ713&lt;&gt;"",ROUND(BI713/14,1),"")</f>
        <v>9</v>
      </c>
      <c r="BG713" s="101">
        <f t="shared" si="229"/>
        <v>9</v>
      </c>
      <c r="BH713" s="102">
        <f>IF(COUNTIFS($AL$76,"&lt;&gt;"&amp;"",$AL$76,"&lt;&gt;practic?*",$AL$76,"&lt;&gt;*Elaborare proiect de diplom?*",$AL$76,"&lt;&gt;*op?ional*",$AL$76,"&lt;&gt;*Disciplin? facultativ?*", $AL$76,"&lt;&gt;*Examen de diplom?*"),$AQ$78,"")</f>
        <v>0</v>
      </c>
      <c r="BI713" s="102">
        <f>IF(COUNTIFS($AL$76,"&lt;&gt;"&amp;"",$AL$76,"&lt;&gt;practic?*",$AL$76,"&lt;&gt;*Elaborare proiect de diplom?*",$AL$76,"&lt;&gt;*op?ional*",$AL$76,"&lt;&gt;*Disciplin? facultativ?*", $AL$76,"&lt;&gt;*Examen de diplom?*"),($AR$78+$AS$78+$AT$78),"")</f>
        <v>126</v>
      </c>
      <c r="BJ713" s="101">
        <f>IF($AZ713&lt;&gt;"",BH713+BI713,"")</f>
        <v>126</v>
      </c>
      <c r="BK713" s="98">
        <f>IF($AZ713&lt;&gt;"",ROUND(BN713/14,1),"")</f>
        <v>0</v>
      </c>
      <c r="BL713" s="98">
        <f>IF($AZ713&lt;&gt;"",ROUND(BO713/14,1),"")</f>
        <v>0</v>
      </c>
      <c r="BM713" s="101">
        <f>IF($AZ713="","",IF($BK713&lt;&gt;"",$BK713,0)+IF($BL713&lt;&gt;"",$BL713,0))</f>
        <v>0</v>
      </c>
      <c r="BN713" s="98">
        <f>IF(AZ713&lt;&gt;"",AU$78,"")</f>
        <v>0</v>
      </c>
      <c r="BO713" s="102" t="str">
        <f>IF(COUNTIF($AZ713,"=*Elaborare proiect de diplom?*"),$AT$78,"0")</f>
        <v>0</v>
      </c>
      <c r="BP713" s="101">
        <f>IF($AZ713="","",IF($BN713&lt;&gt;"",$BN713,0)+IF($BO713&lt;&gt;"",$BO713,0))</f>
        <v>0</v>
      </c>
      <c r="BQ713" s="98">
        <f>IF($AZ713&lt;&gt;"",ROUND(BR713/14,1),"")</f>
        <v>5.3</v>
      </c>
      <c r="BR713" s="102">
        <f>IF(COUNTIFS($AL$76,"&lt;&gt;"&amp;"",$AL$76,"&lt;&gt;practic?*",$AL$76,"&lt;&gt;*op?ional*",$AL$76,"&lt;&gt;*Disciplin? facultativ?*", $AL$76,"&lt;&gt;*Examen de diplom?*"),IF($AW$78&lt;&gt;"",ROUND($AW$78,1),""),"")</f>
        <v>74</v>
      </c>
      <c r="BS713" s="102">
        <f>IF($AZ713="","",$AO$78)</f>
        <v>8</v>
      </c>
      <c r="BT713" s="102" t="str">
        <f>IF(COUNTIFS($AL$76,"&lt;&gt;"&amp;"",$AL$76,"&lt;&gt;practic?*",$AL$76,"&lt;&gt;*op?ional*",$AL$76,"&lt;&gt;*Disciplin? facultativ?*", $AL$76,"&lt;&gt;*Examen de diplom?*"),$AV$78,"")</f>
        <v>DS</v>
      </c>
      <c r="BU713" s="101">
        <f>IF($AZ713="","",IF($BG713&lt;&gt;"",$BG713,0)+IF($BM713&lt;&gt;"",$BM713,0)+IF($BQ713&lt;&gt;"",$BQ713,0))</f>
        <v>14.3</v>
      </c>
      <c r="BV713" s="102">
        <f>IF($AZ713="","",IF($BJ713&lt;&gt;"",$BJ713,0)+IF($BP713&lt;&gt;"",$BP713,0)+IF($BR713&lt;&gt;"",$BR713,0))</f>
        <v>200</v>
      </c>
      <c r="BW713" s="98" t="str">
        <f t="shared" si="208"/>
        <v>2027</v>
      </c>
      <c r="BX713" s="99"/>
    </row>
    <row r="714" spans="4:98" ht="21" customHeight="1" x14ac:dyDescent="0.2">
      <c r="D714" s="302">
        <f t="shared" ref="D714:D723" si="246">IF(AND((F714&gt;0), (N714&gt;0)),1,0)</f>
        <v>1</v>
      </c>
      <c r="F714" s="98">
        <f>$AO$81</f>
        <v>3</v>
      </c>
      <c r="H714" s="98">
        <f>$AQ$81</f>
        <v>0</v>
      </c>
      <c r="I714" s="98">
        <f>$AR$81+$AS$81+$AT$81</f>
        <v>42</v>
      </c>
      <c r="J714" s="101">
        <f t="shared" ref="J714:J723" si="247">H714+I714</f>
        <v>42</v>
      </c>
      <c r="K714" s="4">
        <f>$AU$81</f>
        <v>0</v>
      </c>
      <c r="L714" s="98">
        <f>$AW$81</f>
        <v>33</v>
      </c>
      <c r="N714" s="98">
        <f t="shared" si="225"/>
        <v>75</v>
      </c>
      <c r="O714" s="302" t="b">
        <f t="shared" ref="O714:O723" si="248">IF(D714=0,TRUE, IF(N714/25=F714,TRUE,FALSE))</f>
        <v>1</v>
      </c>
      <c r="P714" s="308">
        <f t="shared" si="226"/>
        <v>25</v>
      </c>
      <c r="AX714" s="99" t="str">
        <f>$AL$81</f>
        <v>L061.24.08.S2-ij</v>
      </c>
      <c r="AY714" s="98">
        <v>2</v>
      </c>
      <c r="AZ714" s="98" t="str">
        <f>IF(COUNTIFS($AL$79,"&lt;&gt;"&amp;"",$AL$79,"&lt;&gt;practic?*",$AL$79,"&lt;&gt;*op?ional*",$AL$79,"&lt;&gt;*Disciplin? facultativ?*", $AL$79,"&lt;&gt;*Examen de diplom?*"),$AL$79,"")</f>
        <v/>
      </c>
      <c r="BA714" s="98" t="str">
        <f t="shared" si="244"/>
        <v/>
      </c>
      <c r="BB714" s="98" t="str">
        <f t="shared" si="245"/>
        <v/>
      </c>
      <c r="BC714" s="98" t="str">
        <f>IF($AZ714="","",$AP$81)</f>
        <v/>
      </c>
      <c r="BD714" s="98" t="str">
        <f>IF($AZ714="","","DI")</f>
        <v/>
      </c>
      <c r="BE714" s="101" t="str">
        <f t="shared" ref="BE714:BE723" si="249">IF($AZ714&lt;&gt;"",ROUND(BH714/14,1),"")</f>
        <v/>
      </c>
      <c r="BF714" s="101" t="str">
        <f t="shared" ref="BF714:BF723" si="250">IF($AZ714&lt;&gt;"",ROUND(BI714/14,1),"")</f>
        <v/>
      </c>
      <c r="BG714" s="101" t="str">
        <f t="shared" si="229"/>
        <v/>
      </c>
      <c r="BH714" s="98" t="str">
        <f>IF(COUNTIFS($AL$79,"&lt;&gt;"&amp;"",$AL$79,"&lt;&gt;practic?*",$AL$79,"&lt;&gt;*Elaborare proiect de diplom?*",$AL$79,"&lt;&gt;*op?ional*",$AL$79,"&lt;&gt;*Disciplin? facultativ?*", $AL$79,"&lt;&gt;*Examen de diplom?*"),$AQ$81,"")</f>
        <v/>
      </c>
      <c r="BI714" s="98" t="str">
        <f>IF(COUNTIFS($AL$79,"&lt;&gt;"&amp;"",$AL$79,"&lt;&gt;practic?*",$AL$79,"&lt;&gt;*Elaborare proiect de diplom?*",$AL$79,"&lt;&gt;*op?ional*",$AL$79,"&lt;&gt;*Disciplin? facultativ?*", $AL$79,"&lt;&gt;*Examen de diplom?*"),($AR$81+$AS$81+$AT$81),"")</f>
        <v/>
      </c>
      <c r="BJ714" s="101" t="str">
        <f t="shared" ref="BJ714:BJ723" si="251">IF($AZ714&lt;&gt;"",BH714+BI714,"")</f>
        <v/>
      </c>
      <c r="BK714" s="98" t="str">
        <f t="shared" ref="BK714:BK723" si="252">IF($AZ714&lt;&gt;"",ROUND(BN714/14,1),"")</f>
        <v/>
      </c>
      <c r="BL714" s="98" t="str">
        <f t="shared" ref="BL714:BL723" si="253">IF($AZ714&lt;&gt;"",ROUND(BO714/14,1),"")</f>
        <v/>
      </c>
      <c r="BM714" s="101" t="str">
        <f t="shared" ref="BM714:BM723" si="254">IF($AZ714="","",IF($BK714&lt;&gt;"",$BK714,0)+IF($BL714&lt;&gt;"",$BL714,0))</f>
        <v/>
      </c>
      <c r="BN714" s="98" t="str">
        <f>IF(AZ714&lt;&gt;"",AU$81,"")</f>
        <v/>
      </c>
      <c r="BO714" s="102" t="str">
        <f>IF(COUNTIF($AZ714,"=*Elaborare proiect de diplom?*"),$AT$81,"0")</f>
        <v>0</v>
      </c>
      <c r="BP714" s="101" t="str">
        <f t="shared" ref="BP714:BP723" si="255">IF($AZ714="","",IF($BN714&lt;&gt;"",$BN714,0)+IF($BO714&lt;&gt;"",$BO714,0))</f>
        <v/>
      </c>
      <c r="BQ714" s="98" t="str">
        <f t="shared" ref="BQ714:BQ723" si="256">IF($AZ714&lt;&gt;"",ROUND(BR714/14,1),"")</f>
        <v/>
      </c>
      <c r="BR714" s="98" t="str">
        <f>IF(COUNTIFS($AL$79,"&lt;&gt;"&amp;"",$AL$79,"&lt;&gt;practic?*",$AL$79,"&lt;&gt;*op?ional*",$AL$79,"&lt;&gt;*Disciplin? facultativ?*", $AL$79,"&lt;&gt;*Examen de diplom?*"),IF($AW$81&lt;&gt;"",ROUND($AW$81,1),""),"")</f>
        <v/>
      </c>
      <c r="BS714" s="98" t="str">
        <f>IF($AZ714="","",$AO$81)</f>
        <v/>
      </c>
      <c r="BT714" s="98" t="str">
        <f>IF(COUNTIFS($AL$79,"&lt;&gt;"&amp;"",$AL$79,"&lt;&gt;practic?*",$AL$79,"&lt;&gt;*op?ional*",$AL$79,"&lt;&gt;*Disciplin? facultativ?*", $AL$79,"&lt;&gt;*Examen de diplom?*"),$AV$81,"")</f>
        <v/>
      </c>
      <c r="BU714" s="101" t="str">
        <f>IF($AZ714="","",IF($BG714&lt;&gt;"",$BG714,0)+IF($BM714&lt;&gt;"",$BM714,0)+IF($BQ714&lt;&gt;"",$BQ714,0))</f>
        <v/>
      </c>
      <c r="BV714" s="102" t="str">
        <f t="shared" ref="BV714:BV723" si="257">IF($AZ714="","",IF($BJ714&lt;&gt;"",$BJ714,0)+IF($BP714&lt;&gt;"",$BP714,0)+IF($BR714&lt;&gt;"",$BR714,0))</f>
        <v/>
      </c>
      <c r="BW714" s="98" t="str">
        <f t="shared" si="208"/>
        <v/>
      </c>
      <c r="BX714" s="99"/>
    </row>
    <row r="715" spans="4:98" ht="21" customHeight="1" x14ac:dyDescent="0.2">
      <c r="D715" s="302">
        <f t="shared" si="246"/>
        <v>1</v>
      </c>
      <c r="F715" s="98">
        <f>$AO$84</f>
        <v>2</v>
      </c>
      <c r="H715" s="98">
        <f>$AQ$84</f>
        <v>14</v>
      </c>
      <c r="I715" s="98">
        <f>$AR$84+$AS$84+$AT$84</f>
        <v>0</v>
      </c>
      <c r="J715" s="101">
        <f t="shared" si="247"/>
        <v>14</v>
      </c>
      <c r="K715" s="4">
        <f>$AU$84</f>
        <v>0</v>
      </c>
      <c r="L715" s="98">
        <f>$AW$84</f>
        <v>36</v>
      </c>
      <c r="N715" s="98">
        <f t="shared" si="225"/>
        <v>50</v>
      </c>
      <c r="O715" s="302" t="b">
        <f t="shared" si="248"/>
        <v>1</v>
      </c>
      <c r="P715" s="308">
        <f t="shared" si="226"/>
        <v>25</v>
      </c>
      <c r="AX715" s="99" t="str">
        <f>$AL$84</f>
        <v>L061.24.08.F3</v>
      </c>
      <c r="AY715" s="98">
        <v>3</v>
      </c>
      <c r="AZ715" s="98" t="str">
        <f>IF(COUNTIFS($AL$82,"&lt;&gt;"&amp;"",$AL$82,"&lt;&gt;practic?*",$AL$82,"&lt;&gt;*op?ional*",$AL$82,"&lt;&gt;*Disciplin? facultativ?*", $AL$82,"&lt;&gt;*Examen de diplom?*"),$AL$82,"")</f>
        <v>Proiectare asist. de calculator 4</v>
      </c>
      <c r="BA715" s="98">
        <f t="shared" si="244"/>
        <v>4</v>
      </c>
      <c r="BB715" s="98" t="str">
        <f t="shared" si="245"/>
        <v>8</v>
      </c>
      <c r="BC715" s="98" t="str">
        <f>IF($AZ715="","",$AP$84)</f>
        <v>C</v>
      </c>
      <c r="BD715" s="102" t="str">
        <f t="shared" ref="BD715:BD723" si="258">IF($AZ715="","","DI")</f>
        <v>DI</v>
      </c>
      <c r="BE715" s="101">
        <f t="shared" si="249"/>
        <v>1</v>
      </c>
      <c r="BF715" s="101">
        <f t="shared" si="250"/>
        <v>0</v>
      </c>
      <c r="BG715" s="101">
        <f t="shared" si="229"/>
        <v>1</v>
      </c>
      <c r="BH715" s="98">
        <f>IF(COUNTIFS($AL$82,"&lt;&gt;"&amp;"",$AL$82,"&lt;&gt;practic?*",$AL$82,"&lt;&gt;*Elaborare proiect de diplom?*",$AL$82,"&lt;&gt;*op?ional*",$AL$82,"&lt;&gt;*Disciplin? facultativ?*", $AL$82,"&lt;&gt;*Examen de diplom?*"),$AQ$84,"")</f>
        <v>14</v>
      </c>
      <c r="BI715" s="98">
        <f>IF(COUNTIFS($AL$82,"&lt;&gt;"&amp;"",$AL$82,"&lt;&gt;practic?*",$AL$82,"&lt;&gt;*Elaborare proiect de diplom?*",$AL$82,"&lt;&gt;*op?ional*",$AL$82,"&lt;&gt;*Disciplin? facultativ?*", $AL$82,"&lt;&gt;*Examen de diplom?*"),($AR$84+$AS$84+$AT$84),"")</f>
        <v>0</v>
      </c>
      <c r="BJ715" s="101">
        <f t="shared" si="251"/>
        <v>14</v>
      </c>
      <c r="BK715" s="98">
        <f t="shared" si="252"/>
        <v>0</v>
      </c>
      <c r="BL715" s="98">
        <f t="shared" si="253"/>
        <v>0</v>
      </c>
      <c r="BM715" s="101">
        <f t="shared" si="254"/>
        <v>0</v>
      </c>
      <c r="BN715" s="98">
        <f>IF(AZ715&lt;&gt;"",AU$84,"")</f>
        <v>0</v>
      </c>
      <c r="BO715" s="102" t="str">
        <f>IF(COUNTIF($AZ715,"=*Elaborare proiect de diplom?*"),$AT$84,"0")</f>
        <v>0</v>
      </c>
      <c r="BP715" s="101">
        <f t="shared" si="255"/>
        <v>0</v>
      </c>
      <c r="BQ715" s="98">
        <f t="shared" si="256"/>
        <v>2.6</v>
      </c>
      <c r="BR715" s="98">
        <f>IF(COUNTIFS($AL$82,"&lt;&gt;"&amp;"",$AL$82,"&lt;&gt;practic?*",$AL$82,"&lt;&gt;*op?ional*",$AL$82,"&lt;&gt;*Disciplin? facultativ?*", $AL$82,"&lt;&gt;*Examen de diplom?*"),IF($AW$84&lt;&gt;"",ROUND($AW$84,1),""),"")</f>
        <v>36</v>
      </c>
      <c r="BS715" s="98">
        <f>IF($AZ715="","",$AO$84)</f>
        <v>2</v>
      </c>
      <c r="BT715" s="98" t="str">
        <f>IF(COUNTIFS($AL$82,"&lt;&gt;"&amp;"",$AL$82,"&lt;&gt;practic?*",$AL$82,"&lt;&gt;*op?ional*",$AL$82,"&lt;&gt;*Disciplin? facultativ?*", $AL$82,"&lt;&gt;*Examen de diplom?*"),$AV$84,"")</f>
        <v>DF</v>
      </c>
      <c r="BU715" s="101">
        <f t="shared" ref="BU715:BU723" si="259">IF($AZ715="","",IF($BG715&lt;&gt;"",$BG715,0)+IF($BM715&lt;&gt;"",$BM715,0)+IF($BQ715&lt;&gt;"",$BQ715,0))</f>
        <v>3.6</v>
      </c>
      <c r="BV715" s="102">
        <f t="shared" si="257"/>
        <v>50</v>
      </c>
      <c r="BW715" s="98" t="str">
        <f t="shared" si="208"/>
        <v>2027</v>
      </c>
      <c r="BX715" s="99"/>
    </row>
    <row r="716" spans="4:98" ht="21" customHeight="1" x14ac:dyDescent="0.2">
      <c r="D716" s="302">
        <f t="shared" si="246"/>
        <v>1</v>
      </c>
      <c r="F716" s="102">
        <f>$AO$87</f>
        <v>3</v>
      </c>
      <c r="H716" s="102">
        <f>$AQ$87</f>
        <v>28</v>
      </c>
      <c r="I716" s="98">
        <f>$AR$87+$AS$87+$AT$87</f>
        <v>14</v>
      </c>
      <c r="J716" s="101">
        <f t="shared" si="247"/>
        <v>42</v>
      </c>
      <c r="K716" s="4">
        <f>$AU$87</f>
        <v>0</v>
      </c>
      <c r="L716" s="102">
        <f>$AW$87</f>
        <v>33</v>
      </c>
      <c r="N716" s="98">
        <f t="shared" si="225"/>
        <v>75</v>
      </c>
      <c r="O716" s="302" t="b">
        <f t="shared" si="248"/>
        <v>1</v>
      </c>
      <c r="P716" s="308">
        <f t="shared" si="226"/>
        <v>25</v>
      </c>
      <c r="AX716" s="99" t="str">
        <f>$AL$87</f>
        <v>L061.24.08.D4</v>
      </c>
      <c r="AY716" s="102">
        <v>4</v>
      </c>
      <c r="AZ716" s="98" t="str">
        <f>IF(COUNTIFS($AL$85,"&lt;&gt;"&amp;"",$AL$85,"&lt;&gt;practic?*",$AL$85,"&lt;&gt;*op?ional*",$AL$85,"&lt;&gt;*Disciplin? facultativ?*", $AL$85,"&lt;&gt;*Examen de diplom?*"),$AL$85,"")</f>
        <v>Proiectarea structurilor 4</v>
      </c>
      <c r="BA716" s="98">
        <f t="shared" si="244"/>
        <v>4</v>
      </c>
      <c r="BB716" s="98" t="str">
        <f t="shared" si="245"/>
        <v>8</v>
      </c>
      <c r="BC716" s="98" t="str">
        <f>IF($AZ716="","",$AP$87)</f>
        <v>E</v>
      </c>
      <c r="BD716" s="98" t="str">
        <f t="shared" si="258"/>
        <v>DI</v>
      </c>
      <c r="BE716" s="101">
        <f t="shared" si="249"/>
        <v>2</v>
      </c>
      <c r="BF716" s="101">
        <f t="shared" si="250"/>
        <v>1</v>
      </c>
      <c r="BG716" s="101">
        <f t="shared" si="229"/>
        <v>3</v>
      </c>
      <c r="BH716" s="98">
        <f>IF(COUNTIFS($AL$85,"&lt;&gt;"&amp;"",$AL$85,"&lt;&gt;practic?*",$AL$85,"&lt;&gt;*Elaborare proiect de diplom?*",$AL$85,"&lt;&gt;*op?ional*",$AL$85,"&lt;&gt;*Disciplin? facultativ?*", $AL$85,"&lt;&gt;*Examen de diplom?*"),$AQ$87,"")</f>
        <v>28</v>
      </c>
      <c r="BI716" s="98">
        <f>IF(COUNTIFS($AL$85,"&lt;&gt;"&amp;"",$AL$85,"&lt;&gt;practic?*",$AL$85,"&lt;&gt;*Elaborare proiect de diplom?*",$AL$85,"&lt;&gt;*op?ional*",$AL$85,"&lt;&gt;*Disciplin? facultativ?*", $AL$85,"&lt;&gt;*Examen de diplom?*"),($AR$87+$AS$87+$AT$87),"")</f>
        <v>14</v>
      </c>
      <c r="BJ716" s="101">
        <f t="shared" si="251"/>
        <v>42</v>
      </c>
      <c r="BK716" s="98">
        <f t="shared" si="252"/>
        <v>0</v>
      </c>
      <c r="BL716" s="98">
        <f t="shared" si="253"/>
        <v>0</v>
      </c>
      <c r="BM716" s="101">
        <f t="shared" si="254"/>
        <v>0</v>
      </c>
      <c r="BN716" s="98">
        <f>IF(AZ716&lt;&gt;"",AU$87,"")</f>
        <v>0</v>
      </c>
      <c r="BO716" s="102" t="str">
        <f>IF(COUNTIF($AZ716,"=*Elaborare proiect de diplom?*"),$AT$87,"0")</f>
        <v>0</v>
      </c>
      <c r="BP716" s="101">
        <f t="shared" si="255"/>
        <v>0</v>
      </c>
      <c r="BQ716" s="98">
        <f t="shared" si="256"/>
        <v>2.4</v>
      </c>
      <c r="BR716" s="98">
        <f>IF(COUNTIFS($AL$85,"&lt;&gt;"&amp;"",$AL$85,"&lt;&gt;practic?*",$AL$85,"&lt;&gt;*op?ional*",$AL$85,"&lt;&gt;*Disciplin? facultativ?*", $AL$85,"&lt;&gt;*Examen de diplom?*"),IF($AW$87&lt;&gt;"",ROUND($AW$87,1),""),"")</f>
        <v>33</v>
      </c>
      <c r="BS716" s="102">
        <f>IF($AZ716="","",$AO$87)</f>
        <v>3</v>
      </c>
      <c r="BT716" s="98" t="str">
        <f>IF(COUNTIFS($AL$85,"&lt;&gt;"&amp;"",$AL$85,"&lt;&gt;practic?*",$AL$85,"&lt;&gt;*op?ional*",$AL$85,"&lt;&gt;*Disciplin? facultativ?*", $AL$85,"&lt;&gt;*Examen de diplom?*"),$AV$87,"")</f>
        <v>DD</v>
      </c>
      <c r="BU716" s="101">
        <f t="shared" si="259"/>
        <v>5.4</v>
      </c>
      <c r="BV716" s="102">
        <f t="shared" si="257"/>
        <v>75</v>
      </c>
      <c r="BW716" s="98" t="str">
        <f t="shared" si="208"/>
        <v>2027</v>
      </c>
      <c r="BX716" s="99"/>
    </row>
    <row r="717" spans="4:98" ht="21" customHeight="1" x14ac:dyDescent="0.2">
      <c r="D717" s="302">
        <f t="shared" si="246"/>
        <v>1</v>
      </c>
      <c r="F717" s="98">
        <f>$AO$90</f>
        <v>3</v>
      </c>
      <c r="H717" s="98">
        <f>$AQ$90</f>
        <v>28</v>
      </c>
      <c r="I717" s="98">
        <f>$AR$90+$AS$90+$AT$90</f>
        <v>14</v>
      </c>
      <c r="J717" s="101">
        <f t="shared" si="247"/>
        <v>42</v>
      </c>
      <c r="K717" s="4">
        <f>$AU$90</f>
        <v>0</v>
      </c>
      <c r="L717" s="98">
        <f>$AW$90</f>
        <v>33</v>
      </c>
      <c r="N717" s="98">
        <f t="shared" si="225"/>
        <v>75</v>
      </c>
      <c r="O717" s="302" t="b">
        <f t="shared" si="248"/>
        <v>1</v>
      </c>
      <c r="P717" s="308">
        <f t="shared" si="226"/>
        <v>25</v>
      </c>
      <c r="AX717" s="99" t="str">
        <f>$AL$90</f>
        <v>L061.24.08.D5</v>
      </c>
      <c r="AY717" s="102">
        <v>5</v>
      </c>
      <c r="AZ717" s="98" t="str">
        <f>IF(COUNTIFS($AL$88,"&lt;&gt;"&amp;"",$AL$88,"&lt;&gt;practic?*",$AL$88,"&lt;&gt;*op?ional*",$AL$88,"&lt;&gt;*Disciplin? facultativ?*", $AL$88,"&lt;&gt;*Examen de diplom?*"),$AL$88,"")</f>
        <v>Tehnologie</v>
      </c>
      <c r="BA717" s="98">
        <f t="shared" si="244"/>
        <v>4</v>
      </c>
      <c r="BB717" s="98" t="str">
        <f t="shared" si="245"/>
        <v>8</v>
      </c>
      <c r="BC717" s="98" t="str">
        <f>IF($AZ717="","",$AP$90)</f>
        <v>E</v>
      </c>
      <c r="BD717" s="102" t="str">
        <f t="shared" si="258"/>
        <v>DI</v>
      </c>
      <c r="BE717" s="101">
        <f t="shared" si="249"/>
        <v>2</v>
      </c>
      <c r="BF717" s="101">
        <f t="shared" si="250"/>
        <v>1</v>
      </c>
      <c r="BG717" s="101">
        <f t="shared" si="229"/>
        <v>3</v>
      </c>
      <c r="BH717" s="98">
        <f>IF(COUNTIFS($AL$88,"&lt;&gt;"&amp;"",$AL$88,"&lt;&gt;practic?*",$AL$88,"&lt;&gt;*Elaborare proiect de diplom?*",$AL$88,"&lt;&gt;*op?ional*",$AL$88,"&lt;&gt;*Disciplin? facultativ?*", $AL$88,"&lt;&gt;*Examen de diplom?*"),$AQ$90,"")</f>
        <v>28</v>
      </c>
      <c r="BI717" s="98">
        <f>IF(COUNTIFS($AL$88,"&lt;&gt;"&amp;"",$AL$88,"&lt;&gt;practic?*",$AL$88,"&lt;&gt;*Elaborare proiect de diplom?*",$AL$88,"&lt;&gt;*op?ional*",$AL$88,"&lt;&gt;*Disciplin? facultativ?*", $AL$88,"&lt;&gt;*Examen de diplom?*"),($AR$90+$AS$90+$AT$90),"")</f>
        <v>14</v>
      </c>
      <c r="BJ717" s="101">
        <f t="shared" si="251"/>
        <v>42</v>
      </c>
      <c r="BK717" s="98">
        <f t="shared" si="252"/>
        <v>0</v>
      </c>
      <c r="BL717" s="98">
        <f t="shared" si="253"/>
        <v>0</v>
      </c>
      <c r="BM717" s="101">
        <f t="shared" si="254"/>
        <v>0</v>
      </c>
      <c r="BN717" s="98">
        <f>IF(AZ717&lt;&gt;"",AU$90,"")</f>
        <v>0</v>
      </c>
      <c r="BO717" s="102" t="str">
        <f>IF(COUNTIF($AZ717,"=*Elaborare proiect de diplom?*"),$AT$90,"0")</f>
        <v>0</v>
      </c>
      <c r="BP717" s="101">
        <f t="shared" si="255"/>
        <v>0</v>
      </c>
      <c r="BQ717" s="98">
        <f t="shared" si="256"/>
        <v>2.4</v>
      </c>
      <c r="BR717" s="98">
        <f>IF(COUNTIFS($AL$88,"&lt;&gt;"&amp;"",$AL$88,"&lt;&gt;practic?*",$AL$88,"&lt;&gt;*op?ional*",$AL$88,"&lt;&gt;*Disciplin? facultativ?*", $AL$88,"&lt;&gt;*Examen de diplom?*"),IF($AW$90&lt;&gt;"",ROUND($AW$90,1),""),"")</f>
        <v>33</v>
      </c>
      <c r="BS717" s="98">
        <f>IF($AZ717="","",$AO$90)</f>
        <v>3</v>
      </c>
      <c r="BT717" s="98" t="str">
        <f>IF(COUNTIFS($AL$88,"&lt;&gt;"&amp;"",$AL$88,"&lt;&gt;practic?*",$AL$88,"&lt;&gt;*op?ional*",$AL$88,"&lt;&gt;*Disciplin? facultativ?*", $AL$88,"&lt;&gt;*Examen de diplom?*"),$AV$90,"")</f>
        <v>DD</v>
      </c>
      <c r="BU717" s="101">
        <f t="shared" si="259"/>
        <v>5.4</v>
      </c>
      <c r="BV717" s="102">
        <f t="shared" si="257"/>
        <v>75</v>
      </c>
      <c r="BW717" s="98" t="str">
        <f t="shared" si="208"/>
        <v>2027</v>
      </c>
      <c r="BX717" s="99"/>
    </row>
    <row r="718" spans="4:98" ht="21" customHeight="1" x14ac:dyDescent="0.2">
      <c r="D718" s="302">
        <f t="shared" si="246"/>
        <v>1</v>
      </c>
      <c r="F718" s="98">
        <f>$AO$93</f>
        <v>3</v>
      </c>
      <c r="H718" s="98">
        <f>$AQ$93</f>
        <v>28</v>
      </c>
      <c r="I718" s="98">
        <f>$AR$93+$AS$93+$AT$93</f>
        <v>14</v>
      </c>
      <c r="J718" s="101">
        <f t="shared" si="247"/>
        <v>42</v>
      </c>
      <c r="K718" s="4">
        <f>$AU$93</f>
        <v>0</v>
      </c>
      <c r="L718" s="98">
        <f>$AW$93</f>
        <v>33</v>
      </c>
      <c r="N718" s="98">
        <f t="shared" si="225"/>
        <v>75</v>
      </c>
      <c r="O718" s="302" t="b">
        <f t="shared" si="248"/>
        <v>1</v>
      </c>
      <c r="P718" s="308">
        <f t="shared" si="226"/>
        <v>25</v>
      </c>
      <c r="AX718" s="99" t="str">
        <f>$AL$93</f>
        <v>L061.24.08.F6</v>
      </c>
      <c r="AY718" s="98">
        <v>6</v>
      </c>
      <c r="AZ718" s="98" t="str">
        <f>IF(COUNTIFS($AL$91,"&lt;&gt;"&amp;"",$AL$91,"&lt;&gt;practic?*",$AL$91,"&lt;&gt;*op?ional*",$AL$91,"&lt;&gt;*Disciplin? facultativ?*", $AL$91,"&lt;&gt;*Examen de diplom?*"),$AL$91,"")</f>
        <v xml:space="preserve">Istoria arhitecturii romanesti moderne </v>
      </c>
      <c r="BA718" s="98">
        <f t="shared" si="244"/>
        <v>4</v>
      </c>
      <c r="BB718" s="98" t="str">
        <f t="shared" si="245"/>
        <v>8</v>
      </c>
      <c r="BC718" s="98" t="str">
        <f>IF($AZ718="","",$AP$93)</f>
        <v>E</v>
      </c>
      <c r="BD718" s="98" t="str">
        <f t="shared" si="258"/>
        <v>DI</v>
      </c>
      <c r="BE718" s="101">
        <f t="shared" si="249"/>
        <v>2</v>
      </c>
      <c r="BF718" s="101">
        <f t="shared" si="250"/>
        <v>1</v>
      </c>
      <c r="BG718" s="101">
        <f t="shared" si="229"/>
        <v>3</v>
      </c>
      <c r="BH718" s="98">
        <f>IF(COUNTIFS($AL$91,"&lt;&gt;"&amp;"",$AL$91,"&lt;&gt;practic?*",$AL$91,"&lt;&gt;*Elaborare proiect de diplom?*",$AL$91,"&lt;&gt;*op?ional*",$AL$91,"&lt;&gt;*Disciplin? facultativ?*", $AL$91,"&lt;&gt;*Examen de diplom?*"),$AQ$93,"")</f>
        <v>28</v>
      </c>
      <c r="BI718" s="98">
        <f>IF(COUNTIFS($AL$91,"&lt;&gt;"&amp;"",$AL$91,"&lt;&gt;practic?*",$AL$91,"&lt;&gt;*Elaborare proiect de diplom?*",$AL$91,"&lt;&gt;*op?ional*",$AL$91,"&lt;&gt;*Disciplin? facultativ?*", $AL$91,"&lt;&gt;*Examen de diplom?*"),($AR$93+$AS$93+$AT$93),"")</f>
        <v>14</v>
      </c>
      <c r="BJ718" s="101">
        <f t="shared" si="251"/>
        <v>42</v>
      </c>
      <c r="BK718" s="98">
        <f t="shared" si="252"/>
        <v>0</v>
      </c>
      <c r="BL718" s="98">
        <f t="shared" si="253"/>
        <v>0</v>
      </c>
      <c r="BM718" s="101">
        <f t="shared" si="254"/>
        <v>0</v>
      </c>
      <c r="BN718" s="98">
        <f>IF(AZ718&lt;&gt;"",AU$93,"")</f>
        <v>0</v>
      </c>
      <c r="BO718" s="102" t="str">
        <f>IF(COUNTIF($AZ718,"=*Elaborare proiect de diplom?*"),$AT$93,"0")</f>
        <v>0</v>
      </c>
      <c r="BP718" s="101">
        <f t="shared" si="255"/>
        <v>0</v>
      </c>
      <c r="BQ718" s="98">
        <f t="shared" si="256"/>
        <v>2.4</v>
      </c>
      <c r="BR718" s="98">
        <f>IF(COUNTIFS($AL$91,"&lt;&gt;"&amp;"",$AL$91,"&lt;&gt;practic?*",$AL$91,"&lt;&gt;*op?ional*",$AL$91,"&lt;&gt;*Disciplin? facultativ?*", $AL$91,"&lt;&gt;*Examen de diplom?*"),IF($AW$93&lt;&gt;"",ROUND($AW$93,1),""),"")</f>
        <v>33</v>
      </c>
      <c r="BS718" s="98">
        <f>IF($AZ718="","",$AO$93)</f>
        <v>3</v>
      </c>
      <c r="BT718" s="98" t="str">
        <f>IF(COUNTIFS($AL$91,"&lt;&gt;"&amp;"",$AL$91,"&lt;&gt;practic?*",$AL$91,"&lt;&gt;*op?ional*",$AL$91,"&lt;&gt;*Disciplin? facultativ?*", $AL$91,"&lt;&gt;*Examen de diplom?*"),$AV$93,"")</f>
        <v>DF</v>
      </c>
      <c r="BU718" s="101">
        <f t="shared" si="259"/>
        <v>5.4</v>
      </c>
      <c r="BV718" s="102">
        <f t="shared" si="257"/>
        <v>75</v>
      </c>
      <c r="BW718" s="98" t="str">
        <f t="shared" si="208"/>
        <v>2027</v>
      </c>
      <c r="BX718" s="99"/>
    </row>
    <row r="719" spans="4:98" ht="21" customHeight="1" x14ac:dyDescent="0.2">
      <c r="D719" s="302">
        <f t="shared" si="246"/>
        <v>1</v>
      </c>
      <c r="F719" s="102">
        <f>$AO$96</f>
        <v>2</v>
      </c>
      <c r="H719" s="102">
        <f>$AQ$96</f>
        <v>28</v>
      </c>
      <c r="I719" s="98">
        <f>$AR$96+$AS$96+$AT$96</f>
        <v>0</v>
      </c>
      <c r="J719" s="101">
        <f t="shared" si="247"/>
        <v>28</v>
      </c>
      <c r="K719" s="4">
        <f>$AU$96</f>
        <v>0</v>
      </c>
      <c r="L719" s="102">
        <f>$AW$96</f>
        <v>22</v>
      </c>
      <c r="N719" s="98">
        <f t="shared" si="225"/>
        <v>50</v>
      </c>
      <c r="O719" s="302" t="b">
        <f t="shared" si="248"/>
        <v>1</v>
      </c>
      <c r="P719" s="308">
        <f t="shared" si="226"/>
        <v>25</v>
      </c>
      <c r="AX719" s="99" t="str">
        <f>$AL$96</f>
        <v>L061.24.08.S7-ij</v>
      </c>
      <c r="AY719" s="98">
        <v>7</v>
      </c>
      <c r="AZ719" s="98" t="str">
        <f>IF(COUNTIFS($AL$94,"&lt;&gt;"&amp;"",$AL$94,"&lt;&gt;practic?*",$AL$94,"&lt;&gt;*op?ional*",$AL$94,"&lt;&gt;*Disciplin? facultativ?*",$AL$94,"&lt;&gt;*Examen de diplom?*"),$AL$94,"")</f>
        <v/>
      </c>
      <c r="BA719" s="98" t="str">
        <f t="shared" si="244"/>
        <v/>
      </c>
      <c r="BB719" s="102" t="str">
        <f t="shared" si="245"/>
        <v/>
      </c>
      <c r="BC719" s="98" t="str">
        <f>IF($AZ719="","",$AP$96)</f>
        <v/>
      </c>
      <c r="BD719" s="102" t="str">
        <f t="shared" si="258"/>
        <v/>
      </c>
      <c r="BE719" s="101" t="str">
        <f t="shared" si="249"/>
        <v/>
      </c>
      <c r="BF719" s="101" t="str">
        <f t="shared" si="250"/>
        <v/>
      </c>
      <c r="BG719" s="101" t="str">
        <f t="shared" si="229"/>
        <v/>
      </c>
      <c r="BH719" s="98" t="str">
        <f>IF(COUNTIFS($AL$94,"&lt;&gt;"&amp;"",$AL$94,"&lt;&gt;practic?*",$AL$94,"&lt;&gt;*Elaborare proiect de diplom?*",$AL$94,"&lt;&gt;*op?ional*",$AL$94,"&lt;&gt;*Disciplin? facultativ?*", $AL$94,"&lt;&gt;*Examen de diplom?*"),$AQ$96,"")</f>
        <v/>
      </c>
      <c r="BI719" s="98" t="str">
        <f>IF(COUNTIFS($AL$94,"&lt;&gt;"&amp;"",$AL$94,"&lt;&gt;practic?*",$AL$94,"&lt;&gt;*Elaborare proiect de diplom?*",$AL$94,"&lt;&gt;*op?ional*",$AL$94,"&lt;&gt;*Disciplin? facultativ?*", $AL$94,"&lt;&gt;*Examen de diplom?*"),($AR$96+$AS$96+$AT$96),"")</f>
        <v/>
      </c>
      <c r="BJ719" s="101" t="str">
        <f t="shared" si="251"/>
        <v/>
      </c>
      <c r="BK719" s="98" t="str">
        <f t="shared" si="252"/>
        <v/>
      </c>
      <c r="BL719" s="98" t="str">
        <f t="shared" si="253"/>
        <v/>
      </c>
      <c r="BM719" s="101" t="str">
        <f t="shared" si="254"/>
        <v/>
      </c>
      <c r="BN719" s="98" t="str">
        <f>IF(AZ719&lt;&gt;"",AU$96,"")</f>
        <v/>
      </c>
      <c r="BO719" s="102" t="str">
        <f>IF(COUNTIF($AZ719,"=*Elaborare proiect de diplom?*"),$AT$96,"0")</f>
        <v>0</v>
      </c>
      <c r="BP719" s="101" t="str">
        <f t="shared" si="255"/>
        <v/>
      </c>
      <c r="BQ719" s="98" t="str">
        <f t="shared" si="256"/>
        <v/>
      </c>
      <c r="BR719" s="98" t="str">
        <f>IF(COUNTIFS($AL$94,"&lt;&gt;"&amp;"",$AL$94,"&lt;&gt;practic?*",$AL$94,"&lt;&gt;*op?ional*",$AL$94,"&lt;&gt;*Disciplin? facultativ?*", $AL$94,"&lt;&gt;*Examen de diplom?*"),IF($AW$96&lt;&gt;"",ROUND($AW$96,1),""),"")</f>
        <v/>
      </c>
      <c r="BS719" s="102" t="str">
        <f>IF($AZ719="","",$AO$96)</f>
        <v/>
      </c>
      <c r="BT719" s="98" t="str">
        <f>IF(COUNTIFS($AL$94,"&lt;&gt;"&amp;"",$AL$94,"&lt;&gt;practic?*",$AL$94,"&lt;&gt;*op?ional*",$AL$94,"&lt;&gt;*Disciplin? facultativ?*", $AL$94,"&lt;&gt;*Examen de diplom?*"),$AV$96,"")</f>
        <v/>
      </c>
      <c r="BU719" s="101" t="str">
        <f t="shared" si="259"/>
        <v/>
      </c>
      <c r="BV719" s="102" t="str">
        <f t="shared" si="257"/>
        <v/>
      </c>
      <c r="BW719" s="98" t="str">
        <f t="shared" si="208"/>
        <v/>
      </c>
      <c r="BX719" s="99"/>
    </row>
    <row r="720" spans="4:98" ht="21" customHeight="1" x14ac:dyDescent="0.2">
      <c r="D720" s="302">
        <f t="shared" si="246"/>
        <v>1</v>
      </c>
      <c r="F720" s="98">
        <f>$AO$99</f>
        <v>3</v>
      </c>
      <c r="H720" s="98">
        <f>$AQ$99</f>
        <v>28</v>
      </c>
      <c r="I720" s="98">
        <f>$AR$99+$AS$99+$AT$99</f>
        <v>14</v>
      </c>
      <c r="J720" s="101">
        <f t="shared" si="247"/>
        <v>42</v>
      </c>
      <c r="K720" s="4">
        <f>$AU$99</f>
        <v>0</v>
      </c>
      <c r="L720" s="98">
        <f>$AW$99</f>
        <v>33</v>
      </c>
      <c r="N720" s="98">
        <f t="shared" si="225"/>
        <v>75</v>
      </c>
      <c r="O720" s="302" t="b">
        <f t="shared" si="248"/>
        <v>1</v>
      </c>
      <c r="P720" s="308">
        <f t="shared" si="226"/>
        <v>25</v>
      </c>
      <c r="AX720" s="99" t="str">
        <f>$AL$99</f>
        <v>L061.24.08.C8-ij</v>
      </c>
      <c r="AY720" s="102">
        <v>8</v>
      </c>
      <c r="AZ720" s="98" t="str">
        <f>IF(COUNTIFS($AL$97,"&lt;&gt;"&amp;"",$AL$97,"&lt;&gt;practic?*",$AL$97,"&lt;&gt;*op?ional*",$AL$97,"&lt;&gt;*Disciplin? facultativ?*", $AL$97,"&lt;&gt;*Examen de diplom?*"),$AL$97,"")</f>
        <v/>
      </c>
      <c r="BA720" s="98" t="str">
        <f t="shared" si="244"/>
        <v/>
      </c>
      <c r="BB720" s="98" t="str">
        <f t="shared" si="245"/>
        <v/>
      </c>
      <c r="BC720" s="98" t="str">
        <f>IF($AZ720="","",$AP$99)</f>
        <v/>
      </c>
      <c r="BD720" s="98" t="str">
        <f t="shared" si="258"/>
        <v/>
      </c>
      <c r="BE720" s="101" t="str">
        <f t="shared" si="249"/>
        <v/>
      </c>
      <c r="BF720" s="101" t="str">
        <f t="shared" si="250"/>
        <v/>
      </c>
      <c r="BG720" s="101" t="str">
        <f t="shared" si="229"/>
        <v/>
      </c>
      <c r="BH720" s="98" t="str">
        <f>IF(COUNTIFS($AL$97,"&lt;&gt;"&amp;"",$AL$97,"&lt;&gt;practic?*",$AL$97,"&lt;&gt;*Elaborare proiect de diplom?*",$AL$97,"&lt;&gt;*op?ional*",$AL$97,"&lt;&gt;*Disciplin? facultativ?*", $AL$97,"&lt;&gt;*Examen de diplom?*"),$AQ$99,"")</f>
        <v/>
      </c>
      <c r="BI720" s="98" t="str">
        <f>IF(COUNTIFS($AL$97,"&lt;&gt;"&amp;"",$AL$97,"&lt;&gt;practic?*",$AL$97,"&lt;&gt;*Elaborare proiect de diplom?*",$AL$97,"&lt;&gt;*op?ional*",$AL$97,"&lt;&gt;*Disciplin? facultativ?*", $AL$97,"&lt;&gt;*Examen de diplom?*"),($AR$99+$AS$99+$AT$99),"")</f>
        <v/>
      </c>
      <c r="BJ720" s="101" t="str">
        <f t="shared" si="251"/>
        <v/>
      </c>
      <c r="BK720" s="98" t="str">
        <f t="shared" si="252"/>
        <v/>
      </c>
      <c r="BL720" s="98" t="str">
        <f t="shared" si="253"/>
        <v/>
      </c>
      <c r="BM720" s="101" t="str">
        <f t="shared" si="254"/>
        <v/>
      </c>
      <c r="BN720" s="98" t="str">
        <f>IF(AZ720&lt;&gt;"",AU$99,"")</f>
        <v/>
      </c>
      <c r="BO720" s="102" t="str">
        <f>IF(COUNTIF($AZ720,"=*Elaborare proiect de diplom?*"),$AT$99,"0")</f>
        <v>0</v>
      </c>
      <c r="BP720" s="101" t="str">
        <f t="shared" si="255"/>
        <v/>
      </c>
      <c r="BQ720" s="98" t="str">
        <f t="shared" si="256"/>
        <v/>
      </c>
      <c r="BR720" s="98" t="str">
        <f>IF(COUNTIFS($AL$97,"&lt;&gt;"&amp;"",$AL$97,"&lt;&gt;practic?*",$AL$97,"&lt;&gt;*op?ional*",$AL$97,"&lt;&gt;*Disciplin? facultativ?*", $AL$97,"&lt;&gt;*Examen de diplom?*"),IF($AW$99&lt;&gt;"",ROUND($AW$99,1),""),"")</f>
        <v/>
      </c>
      <c r="BS720" s="98" t="str">
        <f>IF($AZ720="","",$AO$99)</f>
        <v/>
      </c>
      <c r="BT720" s="98" t="str">
        <f>IF(COUNTIFS($AL$97,"&lt;&gt;"&amp;"",$AL$97,"&lt;&gt;practic?*",$AL$97,"&lt;&gt;*op?ional*",$AL$97,"&lt;&gt;*Disciplin? facultativ?*", $AL$97,"&lt;&gt;*Examen de diplom?*"),$AV$99,"")</f>
        <v/>
      </c>
      <c r="BU720" s="101" t="str">
        <f t="shared" si="259"/>
        <v/>
      </c>
      <c r="BV720" s="102" t="str">
        <f t="shared" si="257"/>
        <v/>
      </c>
      <c r="BW720" s="98" t="str">
        <f t="shared" si="208"/>
        <v/>
      </c>
      <c r="BX720" s="99"/>
    </row>
    <row r="721" spans="2:76" ht="21" customHeight="1" x14ac:dyDescent="0.2">
      <c r="D721" s="302">
        <f t="shared" si="246"/>
        <v>1</v>
      </c>
      <c r="F721" s="98">
        <f>$AO$102</f>
        <v>2</v>
      </c>
      <c r="H721" s="98">
        <f>$AQ$102</f>
        <v>0</v>
      </c>
      <c r="I721" s="98">
        <f>$AR$102+$AS$102+$AT$102</f>
        <v>0</v>
      </c>
      <c r="J721" s="101">
        <f t="shared" si="247"/>
        <v>0</v>
      </c>
      <c r="K721" s="4">
        <f>$AU$102</f>
        <v>50</v>
      </c>
      <c r="L721" s="98">
        <f>$AW$102</f>
        <v>0</v>
      </c>
      <c r="N721" s="98">
        <f t="shared" si="225"/>
        <v>50</v>
      </c>
      <c r="O721" s="302" t="b">
        <f t="shared" si="248"/>
        <v>1</v>
      </c>
      <c r="P721" s="308">
        <f t="shared" si="226"/>
        <v>25</v>
      </c>
      <c r="AX721" s="99" t="str">
        <f>$AL$102</f>
        <v>L061.24.08.D9</v>
      </c>
      <c r="AY721" s="102">
        <v>9</v>
      </c>
      <c r="AZ721" s="98" t="str">
        <f>IF(COUNTIFS($AL$100,"&lt;&gt;"&amp;"",$AL$100,"&lt;&gt;practic?*",$AL$100,"&lt;&gt;*op?ional*",$AL$100,"&lt;&gt;*Disciplin? facultativ?*", $AL$100,"&lt;&gt;*Examen de diplom?*"),$AL$100,"")</f>
        <v/>
      </c>
      <c r="BA721" s="98" t="str">
        <f t="shared" si="244"/>
        <v/>
      </c>
      <c r="BB721" s="98" t="str">
        <f t="shared" si="245"/>
        <v/>
      </c>
      <c r="BC721" s="98" t="str">
        <f>IF($AZ721="","",$AP$102)</f>
        <v/>
      </c>
      <c r="BD721" s="98" t="str">
        <f t="shared" si="258"/>
        <v/>
      </c>
      <c r="BE721" s="101" t="str">
        <f t="shared" si="249"/>
        <v/>
      </c>
      <c r="BF721" s="101" t="str">
        <f t="shared" si="250"/>
        <v/>
      </c>
      <c r="BG721" s="101" t="str">
        <f t="shared" si="229"/>
        <v/>
      </c>
      <c r="BH721" s="98" t="str">
        <f>IF(COUNTIFS($AL$100,"&lt;&gt;"&amp;"",$AL$100,"&lt;&gt;practic?*",$AL$100,"&lt;&gt;*Elaborare proiect de diplom?*",$AL$100,"&lt;&gt;*op?ional*",$AL$100,"&lt;&gt;*Disciplin? facultativ?*", $AL$100,"&lt;&gt;*Examen de diplom?*"),$AQ$102,"")</f>
        <v/>
      </c>
      <c r="BI721" s="98" t="str">
        <f>IF(COUNTIFS($AL$100,"&lt;&gt;"&amp;"",$AL$100,"&lt;&gt;practic?*",$AL$100,"&lt;&gt;*Elaborare proiect de diplom?*",$AL$100,"&lt;&gt;*op?ional*",$AL$100,"&lt;&gt;*Disciplin? facultativ?*", $AL$100,"&lt;&gt;*Examen de diplom?*"),($AR$102+$AS$102+$AT$102),"")</f>
        <v/>
      </c>
      <c r="BJ721" s="101" t="str">
        <f t="shared" si="251"/>
        <v/>
      </c>
      <c r="BK721" s="98" t="str">
        <f t="shared" si="252"/>
        <v/>
      </c>
      <c r="BL721" s="98" t="str">
        <f t="shared" si="253"/>
        <v/>
      </c>
      <c r="BM721" s="101" t="str">
        <f t="shared" si="254"/>
        <v/>
      </c>
      <c r="BN721" s="98" t="str">
        <f>IF(AZ721&lt;&gt;"",AU$102,"")</f>
        <v/>
      </c>
      <c r="BO721" s="102" t="str">
        <f>IF(COUNTIF($AZ721,"=*Elaborare proiect de diplom?*"),$AT$102,"0")</f>
        <v>0</v>
      </c>
      <c r="BP721" s="101" t="str">
        <f t="shared" si="255"/>
        <v/>
      </c>
      <c r="BQ721" s="98" t="str">
        <f t="shared" si="256"/>
        <v/>
      </c>
      <c r="BR721" s="98" t="str">
        <f>IF(COUNTIFS($AL$100,"&lt;&gt;"&amp;"",$AL$100,"&lt;&gt;practic?*",$AL$100,"&lt;&gt;*op?ional*",$AL$100,"&lt;&gt;*Disciplin? facultativ?*", $AL$100,"&lt;&gt;*Examen de diplom?*"),IF($AW$102&lt;&gt;"",ROUND($AW$102,1),""),"")</f>
        <v/>
      </c>
      <c r="BS721" s="98" t="str">
        <f>IF($AZ721="","",$AO$102)</f>
        <v/>
      </c>
      <c r="BT721" s="98" t="str">
        <f>IF(COUNTIFS($AL$100,"&lt;&gt;"&amp;"",$AL$100,"&lt;&gt;practic?*",$AL$100,"&lt;&gt;*op?ional*",$AL$100,"&lt;&gt;*Disciplin? facultativ?*", $AL$100,"&lt;&gt;*Examen de diplom?*"),$AV$102,"")</f>
        <v/>
      </c>
      <c r="BU721" s="101" t="str">
        <f t="shared" si="259"/>
        <v/>
      </c>
      <c r="BV721" s="102" t="str">
        <f t="shared" si="257"/>
        <v/>
      </c>
      <c r="BW721" s="98" t="str">
        <f t="shared" si="208"/>
        <v/>
      </c>
      <c r="BX721" s="99"/>
    </row>
    <row r="722" spans="2:76" ht="21" customHeight="1" x14ac:dyDescent="0.2">
      <c r="D722" s="302">
        <f t="shared" si="246"/>
        <v>1</v>
      </c>
      <c r="F722" s="98">
        <f>$AO$105</f>
        <v>1</v>
      </c>
      <c r="H722" s="98">
        <f>$AQ$105</f>
        <v>0</v>
      </c>
      <c r="I722" s="98">
        <f>$AR$105+$AS$105+$AT$105</f>
        <v>0</v>
      </c>
      <c r="J722" s="101">
        <f t="shared" si="247"/>
        <v>0</v>
      </c>
      <c r="K722" s="4">
        <f>$AU$105</f>
        <v>0</v>
      </c>
      <c r="L722" s="98">
        <f>$AW$105</f>
        <v>25</v>
      </c>
      <c r="N722" s="98">
        <f t="shared" si="225"/>
        <v>25</v>
      </c>
      <c r="O722" s="302" t="b">
        <f t="shared" si="248"/>
        <v>1</v>
      </c>
      <c r="P722" s="308">
        <f t="shared" si="226"/>
        <v>25</v>
      </c>
      <c r="AX722" s="99" t="str">
        <f>$AL$105</f>
        <v>L061.24.08.F10</v>
      </c>
      <c r="AY722" s="98">
        <v>10</v>
      </c>
      <c r="AZ722" s="98" t="str">
        <f>IF(COUNTIFS($AL$103,"&lt;&gt;"&amp;"",$AL$103,"&lt;&gt;practic?*",$AL$103,"&lt;&gt;*op?ional*",$AL$103,"&lt;&gt;*Disciplin? facultativ?*",$AL$103,"&lt;&gt;*Examen de diplom?*"),$AL$103,"")</f>
        <v>Proiect de verificare 4</v>
      </c>
      <c r="BA722" s="98">
        <f t="shared" si="244"/>
        <v>4</v>
      </c>
      <c r="BB722" s="98" t="str">
        <f t="shared" si="245"/>
        <v>8</v>
      </c>
      <c r="BC722" s="98" t="str">
        <f>IF($AZ722="","",$AP$105)</f>
        <v>E</v>
      </c>
      <c r="BD722" s="102" t="str">
        <f t="shared" si="258"/>
        <v>DI</v>
      </c>
      <c r="BE722" s="101">
        <f t="shared" si="249"/>
        <v>0</v>
      </c>
      <c r="BF722" s="101">
        <f t="shared" si="250"/>
        <v>0</v>
      </c>
      <c r="BG722" s="101">
        <f t="shared" si="229"/>
        <v>0</v>
      </c>
      <c r="BH722" s="98">
        <f>IF(COUNTIFS($AL$103,"&lt;&gt;"&amp;"",$AL$103,"&lt;&gt;practic?*",$AL$103,"&lt;&gt;*Elaborare proiect de diplom?*",$AL$103,"&lt;&gt;*op?ional*",$AL$103,"&lt;&gt;*Disciplin? facultativ?*", $AL$103,"&lt;&gt;*Examen de diplom?*"),$AQ$105,"")</f>
        <v>0</v>
      </c>
      <c r="BI722" s="98">
        <f>IF(COUNTIFS($AL$103,"&lt;&gt;"&amp;"",$AL$103,"&lt;&gt;practic?*",$AL$103,"&lt;&gt;*Elaborare proiect de diplom?*",$AL$103,"&lt;&gt;*op?ional*",$AL$103,"&lt;&gt;*Disciplin? facultativ?*", $AL$103,"&lt;&gt;*Examen de diplom?*"),($AR$105+$AS$105+$AT$105),"")</f>
        <v>0</v>
      </c>
      <c r="BJ722" s="101">
        <f t="shared" si="251"/>
        <v>0</v>
      </c>
      <c r="BK722" s="98">
        <f t="shared" si="252"/>
        <v>0</v>
      </c>
      <c r="BL722" s="98">
        <f t="shared" si="253"/>
        <v>0</v>
      </c>
      <c r="BM722" s="101">
        <f t="shared" si="254"/>
        <v>0</v>
      </c>
      <c r="BN722" s="98">
        <f>IF(AZ722&lt;&gt;"",AU$105,"")</f>
        <v>0</v>
      </c>
      <c r="BO722" s="102" t="str">
        <f>IF(COUNTIF($AZ722,"=*Elaborare proiect de diplom?*"),$AT$105,"0")</f>
        <v>0</v>
      </c>
      <c r="BP722" s="101">
        <f t="shared" si="255"/>
        <v>0</v>
      </c>
      <c r="BQ722" s="98">
        <f t="shared" si="256"/>
        <v>1.8</v>
      </c>
      <c r="BR722" s="98">
        <f>IF(COUNTIFS($AL$103,"&lt;&gt;"&amp;"",$AL$103,"&lt;&gt;practic?*",$AL$103,"&lt;&gt;*op?ional*",$AL$103,"&lt;&gt;*Disciplin? facultativ?*", $AL$103,"&lt;&gt;*Examen de diplom?*"),IF($AW$105&lt;&gt;"",ROUND($AW$105,1),""),"")</f>
        <v>25</v>
      </c>
      <c r="BS722" s="98">
        <f>IF($AZ722="","",$AO$105)</f>
        <v>1</v>
      </c>
      <c r="BT722" s="98" t="str">
        <f>IF(COUNTIFS($AL$103,"&lt;&gt;"&amp;"",$AL$103,"&lt;&gt;practic?*",$AL$103,"&lt;&gt;*op?ional*",$AL$103,"&lt;&gt;*Disciplin? facultativ?*", $AL$103,"&lt;&gt;*Examen de diplom?*"),$AV$105,"")</f>
        <v>DF</v>
      </c>
      <c r="BU722" s="101">
        <f t="shared" si="259"/>
        <v>1.8</v>
      </c>
      <c r="BV722" s="102">
        <f t="shared" si="257"/>
        <v>25</v>
      </c>
      <c r="BW722" s="98" t="str">
        <f t="shared" si="208"/>
        <v>2027</v>
      </c>
      <c r="BX722" s="99"/>
    </row>
    <row r="723" spans="2:76" ht="21" customHeight="1" x14ac:dyDescent="0.2">
      <c r="D723" s="302">
        <f t="shared" si="246"/>
        <v>0</v>
      </c>
      <c r="F723" s="102">
        <f>$AO$108</f>
        <v>0</v>
      </c>
      <c r="H723" s="102">
        <f>$AQ$108</f>
        <v>0</v>
      </c>
      <c r="I723" s="98">
        <f>$AR$108+$AS$108+$AT$108</f>
        <v>0</v>
      </c>
      <c r="J723" s="101">
        <f t="shared" si="247"/>
        <v>0</v>
      </c>
      <c r="K723" s="4">
        <f>$AU$108</f>
        <v>0</v>
      </c>
      <c r="L723" s="102">
        <f>$AW$108</f>
        <v>0</v>
      </c>
      <c r="N723" s="98">
        <f t="shared" si="225"/>
        <v>0</v>
      </c>
      <c r="O723" s="302" t="b">
        <f t="shared" si="248"/>
        <v>1</v>
      </c>
      <c r="P723" s="308" t="e">
        <f t="shared" si="226"/>
        <v>#DIV/0!</v>
      </c>
      <c r="AX723" s="99" t="str">
        <f>$AL$108</f>
        <v>L061.24.08.f11-ij</v>
      </c>
      <c r="AY723" s="98">
        <v>11</v>
      </c>
      <c r="AZ723" s="98" t="str">
        <f>IF(COUNTIFS($AL$106,"&lt;&gt;"&amp;"",$AL$106,"&lt;&gt;practic?*",$AL$106,"&lt;&gt;*op?ional*",$AL$106,"&lt;&gt;*Disciplin? facultativ?*", $AL$106,"&lt;&gt;*Examen de diplom?*"),$AL$106,"")</f>
        <v/>
      </c>
      <c r="BA723" s="98" t="str">
        <f t="shared" si="244"/>
        <v/>
      </c>
      <c r="BB723" s="98" t="str">
        <f t="shared" si="245"/>
        <v/>
      </c>
      <c r="BC723" s="98" t="str">
        <f>IF($AZ723="","",$AP$108)</f>
        <v/>
      </c>
      <c r="BD723" s="98" t="str">
        <f t="shared" si="258"/>
        <v/>
      </c>
      <c r="BE723" s="101" t="str">
        <f t="shared" si="249"/>
        <v/>
      </c>
      <c r="BF723" s="101" t="str">
        <f t="shared" si="250"/>
        <v/>
      </c>
      <c r="BG723" s="101" t="str">
        <f t="shared" si="229"/>
        <v/>
      </c>
      <c r="BH723" s="98" t="str">
        <f>IF(COUNTIFS($AL$106,"&lt;&gt;"&amp;"",$AL$106,"&lt;&gt;practic?*",$AL$106,"&lt;&gt;*Elaborare proiect de diplom?*",$AL$106,"&lt;&gt;*op?ional*",$AL$106,"&lt;&gt;*Disciplin? facultativ?*", $AL$106,"&lt;&gt;*Examen de diplom?*"),$AQ$108,"")</f>
        <v/>
      </c>
      <c r="BI723" s="98" t="str">
        <f>IF(COUNTIFS($AL$106,"&lt;&gt;"&amp;"",$AL$106,"&lt;&gt;practic?*",$AL$106,"&lt;&gt;*Elaborare proiect de diplom?*",$AL$106,"&lt;&gt;*op?ional*",$AL$106,"&lt;&gt;*Disciplin? facultativ?*", $AL$106,"&lt;&gt;*Examen de diplom?*"),($AR$108+$AS$108+$AT$108),"")</f>
        <v/>
      </c>
      <c r="BJ723" s="101" t="str">
        <f t="shared" si="251"/>
        <v/>
      </c>
      <c r="BK723" s="98" t="str">
        <f t="shared" si="252"/>
        <v/>
      </c>
      <c r="BL723" s="98" t="str">
        <f t="shared" si="253"/>
        <v/>
      </c>
      <c r="BM723" s="101" t="str">
        <f t="shared" si="254"/>
        <v/>
      </c>
      <c r="BN723" s="98" t="str">
        <f>IF(AZ723&lt;&gt;"",AU$108,"")</f>
        <v/>
      </c>
      <c r="BO723" s="102" t="str">
        <f>IF(COUNTIF($AZ723,"=*Elaborare proiect de diplom?*"),$AT$108,"0")</f>
        <v>0</v>
      </c>
      <c r="BP723" s="101" t="str">
        <f t="shared" si="255"/>
        <v/>
      </c>
      <c r="BQ723" s="98" t="str">
        <f t="shared" si="256"/>
        <v/>
      </c>
      <c r="BR723" s="98" t="str">
        <f>IF(COUNTIFS($AL$106,"&lt;&gt;"&amp;"",$AL$106,"&lt;&gt;practic?*",$AL$106,"&lt;&gt;*op?ional*",$AL$106,"&lt;&gt;*Disciplin? facultativ?*", $AL$106,"&lt;&gt;*Examen de diplom?*"),IF($AW$108&lt;&gt;"",ROUND($AW$108,1),""),"")</f>
        <v/>
      </c>
      <c r="BS723" s="102" t="str">
        <f>IF($AZ723="","",$AO$108)</f>
        <v/>
      </c>
      <c r="BT723" s="98" t="str">
        <f>IF(COUNTIFS($AL$106,"&lt;&gt;"&amp;"",$AL$106,"&lt;&gt;practic?*",$AL$106,"&lt;&gt;*op?ional*",$AL$106,"&lt;&gt;*Disciplin? facultativ?*", $AL$106,"&lt;&gt;*Examen de diplom?*"),$AV$108,"")</f>
        <v/>
      </c>
      <c r="BU723" s="101" t="str">
        <f t="shared" si="259"/>
        <v/>
      </c>
      <c r="BV723" s="102" t="str">
        <f t="shared" si="257"/>
        <v/>
      </c>
      <c r="BW723" s="98" t="str">
        <f t="shared" si="208"/>
        <v/>
      </c>
      <c r="BX723" s="99"/>
    </row>
    <row r="724" spans="2:76" ht="21" customHeight="1" x14ac:dyDescent="0.25">
      <c r="D724" s="295"/>
      <c r="F724" s="282">
        <f>D713*F713+D714*F714+D715*F715+D716*F716+D717*F717+D718*F718+D719*F719+D720*F720+D721*F721+D722*F722+D723*F723</f>
        <v>30</v>
      </c>
      <c r="L724" s="6"/>
      <c r="N724" s="282">
        <f>D713*N713+D714*N714+D715*N715+D716*N716+D717*N717+D718*N718+D719*N719+D720*N720+D721*N721+D722*N722+D723*N723</f>
        <v>750</v>
      </c>
      <c r="O724" s="304" t="b">
        <f>AND(O713:O723)</f>
        <v>1</v>
      </c>
      <c r="P724" s="285">
        <f>N724/F724</f>
        <v>25</v>
      </c>
      <c r="AX724" s="258" t="s">
        <v>354</v>
      </c>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3">
        <f>SUM(BS713:BS723)</f>
        <v>20</v>
      </c>
      <c r="BT724" s="261"/>
      <c r="BU724" s="262"/>
      <c r="BV724" s="263"/>
      <c r="BW724" s="98" t="str">
        <f t="shared" si="208"/>
        <v/>
      </c>
      <c r="BX724" s="253"/>
    </row>
    <row r="725" spans="2:76" ht="21" customHeight="1" x14ac:dyDescent="0.25">
      <c r="F725" s="210" t="s">
        <v>318</v>
      </c>
      <c r="H725" s="210" t="s">
        <v>334</v>
      </c>
      <c r="I725" s="210" t="s">
        <v>335</v>
      </c>
      <c r="J725" s="210" t="s">
        <v>336</v>
      </c>
      <c r="L725" s="210" t="s">
        <v>321</v>
      </c>
      <c r="N725" s="210" t="s">
        <v>322</v>
      </c>
      <c r="O725" s="301" t="s">
        <v>323</v>
      </c>
      <c r="P725" s="264"/>
      <c r="AX725" s="210" t="s">
        <v>324</v>
      </c>
      <c r="AY725" s="210" t="s">
        <v>325</v>
      </c>
      <c r="AZ725" s="210" t="s">
        <v>326</v>
      </c>
      <c r="BA725" s="210" t="s">
        <v>327</v>
      </c>
      <c r="BB725" s="210" t="s">
        <v>328</v>
      </c>
      <c r="BC725" s="210" t="s">
        <v>329</v>
      </c>
      <c r="BD725" s="210" t="s">
        <v>330</v>
      </c>
      <c r="BE725" s="210" t="s">
        <v>331</v>
      </c>
      <c r="BF725" s="210" t="s">
        <v>332</v>
      </c>
      <c r="BG725" s="210" t="s">
        <v>333</v>
      </c>
      <c r="BH725" s="210" t="s">
        <v>334</v>
      </c>
      <c r="BI725" s="210" t="s">
        <v>335</v>
      </c>
      <c r="BJ725" s="210" t="s">
        <v>336</v>
      </c>
      <c r="BK725" s="214" t="s">
        <v>337</v>
      </c>
      <c r="BL725" s="252" t="s">
        <v>338</v>
      </c>
      <c r="BM725" s="210" t="s">
        <v>339</v>
      </c>
      <c r="BN725" s="251" t="s">
        <v>340</v>
      </c>
      <c r="BO725" s="214" t="s">
        <v>341</v>
      </c>
      <c r="BP725" s="210" t="s">
        <v>342</v>
      </c>
      <c r="BQ725" s="210" t="s">
        <v>343</v>
      </c>
      <c r="BR725" s="210" t="s">
        <v>321</v>
      </c>
      <c r="BS725" s="210" t="s">
        <v>318</v>
      </c>
      <c r="BT725" s="210" t="s">
        <v>344</v>
      </c>
      <c r="BU725" s="210" t="s">
        <v>345</v>
      </c>
      <c r="BV725" s="210" t="s">
        <v>346</v>
      </c>
      <c r="BW725" s="98" t="e">
        <f t="shared" si="208"/>
        <v>#VALUE!</v>
      </c>
      <c r="BX725" s="210"/>
    </row>
    <row r="726" spans="2:76" ht="21" customHeight="1" x14ac:dyDescent="0.2">
      <c r="B726" s="4" t="s">
        <v>355</v>
      </c>
      <c r="D726" s="302">
        <f>IF(AND((F726&gt;0), (N726&gt;0)),1,0)</f>
        <v>1</v>
      </c>
      <c r="F726" s="102">
        <f>$E$129</f>
        <v>9</v>
      </c>
      <c r="H726" s="102">
        <f>$G$129</f>
        <v>0</v>
      </c>
      <c r="I726" s="102">
        <f>$H$129+$I$129+$J$129</f>
        <v>126</v>
      </c>
      <c r="J726" s="101">
        <f>H726+I726</f>
        <v>126</v>
      </c>
      <c r="K726" s="4">
        <f>$K$129</f>
        <v>0</v>
      </c>
      <c r="L726" s="102">
        <f>$M$129</f>
        <v>99</v>
      </c>
      <c r="N726" s="98">
        <f t="shared" ref="N726:N748" si="260">IF(ISNUMBER(L726+K726+J726), L726+K726+J726,0)</f>
        <v>225</v>
      </c>
      <c r="O726" s="302" t="b">
        <f>IF(D726=0,TRUE, IF(N726/25=F726,TRUE,FALSE))</f>
        <v>1</v>
      </c>
      <c r="P726" s="308">
        <f t="shared" ref="P726:P736" si="261">N726/F726</f>
        <v>25</v>
      </c>
      <c r="AX726" s="215" t="str">
        <f>$B$129</f>
        <v>L061.24.09.S1</v>
      </c>
      <c r="AY726" s="102">
        <v>1</v>
      </c>
      <c r="AZ726" s="102" t="str">
        <f>IF(COUNTIFS($B$127,"&lt;&gt;"&amp;"",$B$127,"&lt;&gt;practic?*",$B$127,"&lt;&gt;*op?ional*",$B$127,"&lt;&gt;*Disciplin? facultativ?*", $B$127,"&lt;&gt;*Examen de diplom?*"),$B$127,"")</f>
        <v>Proiectare de arhitectură 9</v>
      </c>
      <c r="BA726" s="102">
        <f>IF($AZ726="","",ROUND(RIGHT($B$126,1)/2,0))</f>
        <v>5</v>
      </c>
      <c r="BB726" s="102" t="str">
        <f>IF($AZ726="","",RIGHT($B$126,1))</f>
        <v>9</v>
      </c>
      <c r="BC726" s="102" t="str">
        <f>IF($AZ726="","",$F$129)</f>
        <v>P-D</v>
      </c>
      <c r="BD726" s="102" t="str">
        <f>IF($AZ726="","","DI")</f>
        <v>DI</v>
      </c>
      <c r="BE726" s="101">
        <f>IF($AZ726&lt;&gt;"",ROUND(BH726/14,1),"")</f>
        <v>0</v>
      </c>
      <c r="BF726" s="101">
        <f>IF($AZ726&lt;&gt;"",ROUND(BI726/14,1),"")</f>
        <v>9</v>
      </c>
      <c r="BG726" s="101">
        <f>IF($AZ726&lt;&gt;"",BE726+BF726,"")</f>
        <v>9</v>
      </c>
      <c r="BH726" s="102">
        <f>IF(COUNTIFS($B$127,"&lt;&gt;"&amp;"",$B$127,"&lt;&gt;practic?*",$B$127,"&lt;&gt;*Elaborare proiect de diplom?*",$B$127,"&lt;&gt;*op?ional*",$B$127,"&lt;&gt;*Disciplin? facultativ?*", $B$127,"&lt;&gt;*Examen de diplom?*"),$G$129,"")</f>
        <v>0</v>
      </c>
      <c r="BI726" s="102">
        <f>IF(COUNTIFS($B$127,"&lt;&gt;"&amp;"",$B$127,"&lt;&gt;practic?*",$B$127,"&lt;&gt;*Elaborare proiect de diplom?*",$B$127,"&lt;&gt;*op?ional*",$B$127,"&lt;&gt;*Disciplin? facultativ?*", $B$127,"&lt;&gt;*Examen de diplom?*"),($H$129+$I$129+$J$129),"")</f>
        <v>126</v>
      </c>
      <c r="BJ726" s="101">
        <f>IF($AZ726&lt;&gt;"",BH726+BI726,"")</f>
        <v>126</v>
      </c>
      <c r="BK726" s="98">
        <f>IF($AZ726&lt;&gt;"",ROUND(BN726/14,1),"")</f>
        <v>0</v>
      </c>
      <c r="BL726" s="98">
        <f>IF($AZ726&lt;&gt;"",ROUND(BO726/14,1),"")</f>
        <v>0</v>
      </c>
      <c r="BM726" s="101">
        <f>IF($AZ726="","",IF($BK726&lt;&gt;"",$BK726,0)+IF($BL726&lt;&gt;"",$BL726,0))</f>
        <v>0</v>
      </c>
      <c r="BN726" s="98">
        <f>IF(AZ726&lt;&gt;"",K$129,"")</f>
        <v>0</v>
      </c>
      <c r="BO726" s="102" t="str">
        <f>IF(COUNTIF($AZ726,"=*Elaborare proiect de diplom?*"),$J$129,"0")</f>
        <v>0</v>
      </c>
      <c r="BP726" s="101">
        <f>IF($AZ726="","",IF($BN726&lt;&gt;"",$BN726,0)+IF($BO726&lt;&gt;"",$BO726,0))</f>
        <v>0</v>
      </c>
      <c r="BQ726" s="98">
        <f>IF($AZ726&lt;&gt;"",ROUND(BR726/14,1),"")</f>
        <v>7.1</v>
      </c>
      <c r="BR726" s="102">
        <f>IF(COUNTIFS($B$127,"&lt;&gt;"&amp;"",$B$127,"&lt;&gt;practic?*",$B$127,"&lt;&gt;*op?ional*",$B$127,"&lt;&gt;*Disciplin? facultativ?*", $B$127,"&lt;&gt;*Examen de diplom?*"),IF($M$129&lt;&gt;"",ROUND($M$129,1),""),"")</f>
        <v>99</v>
      </c>
      <c r="BS726" s="102">
        <f>IF($AZ726="","",$E$129)</f>
        <v>9</v>
      </c>
      <c r="BT726" s="102" t="str">
        <f>IF(COUNTIFS($B$127,"&lt;&gt;"&amp;"",$B$127,"&lt;&gt;practic?*",$B$127,"&lt;&gt;*op?ional*",$B$127,"&lt;&gt;*Disciplin? facultativ?*", $B$127,"&lt;&gt;*Examen de diplom?*"),$L$129,"")</f>
        <v>DS</v>
      </c>
      <c r="BU726" s="101">
        <f>IF($AZ726="","",IF($BG726&lt;&gt;"",$BG726,0)+IF($BM726&lt;&gt;"",$BM726,0)+IF($BQ726&lt;&gt;"",$BQ726,0))</f>
        <v>16.100000000000001</v>
      </c>
      <c r="BV726" s="102">
        <f>IF($AZ726="","",IF($BJ726&lt;&gt;"",$BJ726,0)+IF($BP726&lt;&gt;"",$BP726,0)+IF($BR726&lt;&gt;"",$BR726,0))</f>
        <v>225</v>
      </c>
      <c r="BW726" s="98" t="str">
        <f t="shared" si="208"/>
        <v>2028</v>
      </c>
      <c r="BX726" s="99"/>
    </row>
    <row r="727" spans="2:76" ht="21" customHeight="1" x14ac:dyDescent="0.25">
      <c r="B727" s="110"/>
      <c r="C727" s="110"/>
      <c r="D727" s="302">
        <f t="shared" ref="D727:D736" si="262">IF(AND((F727&gt;0), (N727&gt;0)),1,0)</f>
        <v>1</v>
      </c>
      <c r="F727" s="98">
        <f>$E$132</f>
        <v>3</v>
      </c>
      <c r="H727" s="98">
        <f>$G$132</f>
        <v>0</v>
      </c>
      <c r="I727" s="98">
        <f>$H$132+$I$132+$J$132</f>
        <v>42</v>
      </c>
      <c r="J727" s="101">
        <f t="shared" ref="J727:J736" si="263">H727+I727</f>
        <v>42</v>
      </c>
      <c r="K727" s="4">
        <f>$K$132</f>
        <v>0</v>
      </c>
      <c r="L727" s="98">
        <f>$M$132</f>
        <v>33</v>
      </c>
      <c r="N727" s="98">
        <f t="shared" si="260"/>
        <v>75</v>
      </c>
      <c r="O727" s="302" t="b">
        <f t="shared" ref="O727:O736" si="264">IF(D727=0,TRUE, IF(N727/25=F727,TRUE,FALSE))</f>
        <v>1</v>
      </c>
      <c r="P727" s="308">
        <f t="shared" si="261"/>
        <v>25</v>
      </c>
      <c r="AX727" s="99" t="str">
        <f>$B$132</f>
        <v>L061.24.09.S2-ij</v>
      </c>
      <c r="AY727" s="98">
        <v>2</v>
      </c>
      <c r="AZ727" s="98" t="str">
        <f>IF(COUNTIFS($B$130,"&lt;&gt;"&amp;"",$B$130,"&lt;&gt;practic?*",$B$130,"&lt;&gt;*op?ional*",$B$130,"&lt;&gt;*Disciplin? facultativ?*", $B$130,"&lt;&gt;*Examen de diplom?*"),$B$130,"")</f>
        <v/>
      </c>
      <c r="BA727" s="102" t="str">
        <f t="shared" ref="BA727:BA736" si="265">IF($AZ727="","",ROUND(RIGHT($B$126,1)/2,0))</f>
        <v/>
      </c>
      <c r="BB727" s="102" t="str">
        <f t="shared" ref="BB727:BB736" si="266">IF($AZ727="","",RIGHT($B$126,1))</f>
        <v/>
      </c>
      <c r="BC727" s="98" t="str">
        <f>IF($AZ727="","",$F$132)</f>
        <v/>
      </c>
      <c r="BD727" s="98" t="str">
        <f>IF($AZ727="","","DI")</f>
        <v/>
      </c>
      <c r="BE727" s="101" t="str">
        <f t="shared" ref="BE727:BE736" si="267">IF($AZ727&lt;&gt;"",ROUND(BH727/14,1),"")</f>
        <v/>
      </c>
      <c r="BF727" s="101" t="str">
        <f t="shared" ref="BF727:BF736" si="268">IF($AZ727&lt;&gt;"",ROUND(BI727/14,1),"")</f>
        <v/>
      </c>
      <c r="BG727" s="101" t="str">
        <f t="shared" ref="BG727:BG736" si="269">IF($AZ727&lt;&gt;"",BE727+BF727,"")</f>
        <v/>
      </c>
      <c r="BH727" s="98" t="str">
        <f>IF(COUNTIFS($B$130,"&lt;&gt;"&amp;"",$B$130,"&lt;&gt;practic?*",$B$130,"&lt;&gt;*Elaborare proiect de diplom?*",$B$130,"&lt;&gt;*op?ional*",$B$130,"&lt;&gt;*Disciplin? facultativ?*", $B$130,"&lt;&gt;*Examen de diplom?*"),$G$132,"")</f>
        <v/>
      </c>
      <c r="BI727" s="98" t="str">
        <f>IF(COUNTIFS($B$130,"&lt;&gt;"&amp;"",$B$130,"&lt;&gt;practic?*",$B$130,"&lt;&gt;*Elaborare proiect de diplom?*",$B$130,"&lt;&gt;*op?ional*",$B$130,"&lt;&gt;*Disciplin? facultativ?*", $B$130,"&lt;&gt;*Examen de diplom?*"),($H$132+$I$132+$J$132),"")</f>
        <v/>
      </c>
      <c r="BJ727" s="101" t="str">
        <f t="shared" ref="BJ727:BJ736" si="270">IF($AZ727&lt;&gt;"",BH727+BI727,"")</f>
        <v/>
      </c>
      <c r="BK727" s="98" t="str">
        <f t="shared" ref="BK727:BK736" si="271">IF($AZ727&lt;&gt;"",ROUND(BN727/14,1),"")</f>
        <v/>
      </c>
      <c r="BL727" s="98" t="str">
        <f t="shared" ref="BL727:BL736" si="272">IF($AZ727&lt;&gt;"",ROUND(BO727/14,1),"")</f>
        <v/>
      </c>
      <c r="BM727" s="101" t="str">
        <f t="shared" ref="BM727:BM736" si="273">IF($AZ727="","",IF($BK727&lt;&gt;"",$BK727,0)+IF($BL727&lt;&gt;"",$BL727,0))</f>
        <v/>
      </c>
      <c r="BN727" s="98" t="str">
        <f>IF(AZ727&lt;&gt;"",K$132,"")</f>
        <v/>
      </c>
      <c r="BO727" s="102" t="str">
        <f>IF(COUNTIF($AZ727,"=*Elaborare proiect de diplom?*"),$J$132,"0")</f>
        <v>0</v>
      </c>
      <c r="BP727" s="101" t="str">
        <f t="shared" ref="BP727:BP736" si="274">IF($AZ727="","",IF($BN727&lt;&gt;"",$BN727,0)+IF($BO727&lt;&gt;"",$BO727,0))</f>
        <v/>
      </c>
      <c r="BQ727" s="98" t="str">
        <f t="shared" ref="BQ727:BQ736" si="275">IF($AZ727&lt;&gt;"",ROUND(BR727/14,1),"")</f>
        <v/>
      </c>
      <c r="BR727" s="98" t="str">
        <f>IF(COUNTIFS($B$130,"&lt;&gt;"&amp;"",$B$130,"&lt;&gt;practic?*",$B$130,"&lt;&gt;*op?ional*",$B$130,"&lt;&gt;*Disciplin? facultativ?*", $B$130,"&lt;&gt;*Examen de diplom?*"),IF($M$132&lt;&gt;"",ROUND($M$132,1),""),"")</f>
        <v/>
      </c>
      <c r="BS727" s="98" t="str">
        <f>IF($AZ727="","",$E$132)</f>
        <v/>
      </c>
      <c r="BT727" s="98" t="str">
        <f>IF(COUNTIFS($B$130,"&lt;&gt;"&amp;"",$B$130,"&lt;&gt;practic?*",$B$130,"&lt;&gt;*op?ional*",$B$130,"&lt;&gt;*Disciplin? facultativ?*", $B$130,"&lt;&gt;*Examen de diplom?*"),$L$132,"")</f>
        <v/>
      </c>
      <c r="BU727" s="101" t="str">
        <f>IF($AZ727="","",IF($BG727&lt;&gt;"",$BG727,0)+IF($BM727&lt;&gt;"",$BM727,0)+IF($BQ727&lt;&gt;"",$BQ727,0))</f>
        <v/>
      </c>
      <c r="BV727" s="102" t="str">
        <f t="shared" ref="BV727:BV736" si="276">IF($AZ727="","",IF($BJ727&lt;&gt;"",$BJ727,0)+IF($BP727&lt;&gt;"",$BP727,0)+IF($BR727&lt;&gt;"",$BR727,0))</f>
        <v/>
      </c>
      <c r="BW727" s="98" t="str">
        <f t="shared" si="208"/>
        <v/>
      </c>
      <c r="BX727" s="99"/>
    </row>
    <row r="728" spans="2:76" ht="21" customHeight="1" x14ac:dyDescent="0.2">
      <c r="D728" s="302">
        <f t="shared" si="262"/>
        <v>1</v>
      </c>
      <c r="F728" s="98">
        <f>$E$135</f>
        <v>2</v>
      </c>
      <c r="H728" s="98">
        <f>$G$135</f>
        <v>28</v>
      </c>
      <c r="I728" s="98">
        <f>$H$135+$I$135+$J$135</f>
        <v>0</v>
      </c>
      <c r="J728" s="101">
        <f t="shared" si="263"/>
        <v>28</v>
      </c>
      <c r="K728" s="4">
        <f>$K$135</f>
        <v>0</v>
      </c>
      <c r="L728" s="98">
        <f>$M$135</f>
        <v>22</v>
      </c>
      <c r="N728" s="98">
        <f t="shared" si="260"/>
        <v>50</v>
      </c>
      <c r="O728" s="302" t="b">
        <f t="shared" si="264"/>
        <v>1</v>
      </c>
      <c r="P728" s="308">
        <f t="shared" si="261"/>
        <v>25</v>
      </c>
      <c r="AX728" s="99" t="str">
        <f>$B$135</f>
        <v>L061.24.09.S3-ij</v>
      </c>
      <c r="AY728" s="98">
        <v>3</v>
      </c>
      <c r="AZ728" s="98" t="str">
        <f>IF(COUNTIFS($B$133,"&lt;&gt;"&amp;"",$B$133,"&lt;&gt;practic?*",$B$133,"&lt;&gt;*op?ional*",$B$133,"&lt;&gt;*Disciplin? facultativ?*", $B$133,"&lt;&gt;*Examen de diplom?*"),$B$133,"")</f>
        <v/>
      </c>
      <c r="BA728" s="102" t="str">
        <f t="shared" si="265"/>
        <v/>
      </c>
      <c r="BB728" s="102" t="str">
        <f t="shared" si="266"/>
        <v/>
      </c>
      <c r="BC728" s="98" t="str">
        <f>IF($AZ728="","",$F$135)</f>
        <v/>
      </c>
      <c r="BD728" s="102" t="str">
        <f t="shared" ref="BD728:BD736" si="277">IF($AZ728="","","DI")</f>
        <v/>
      </c>
      <c r="BE728" s="101" t="str">
        <f t="shared" si="267"/>
        <v/>
      </c>
      <c r="BF728" s="101" t="str">
        <f t="shared" si="268"/>
        <v/>
      </c>
      <c r="BG728" s="101" t="str">
        <f t="shared" si="269"/>
        <v/>
      </c>
      <c r="BH728" s="98" t="str">
        <f>IF(COUNTIFS($B$133,"&lt;&gt;"&amp;"",$B$133,"&lt;&gt;practic?*",$B$133,"&lt;&gt;*Elaborare proiect de diplom?*",$B$133,"&lt;&gt;*op?ional*",$B$133,"&lt;&gt;*Disciplin? facultativ?*", $B$133,"&lt;&gt;*Examen de diplom?*"),$G$135,"")</f>
        <v/>
      </c>
      <c r="BI728" s="98" t="str">
        <f>IF(COUNTIFS($B$133,"&lt;&gt;"&amp;"",$B$133,"&lt;&gt;practic?*",$B$133,"&lt;&gt;*Elaborare proiect de diplom?*",$B$133,"&lt;&gt;*op?ional*",$B$133,"&lt;&gt;*Disciplin? facultativ?*", $B$133,"&lt;&gt;*Examen de diplom?*"),($H$135+$I$135+$J$135),"")</f>
        <v/>
      </c>
      <c r="BJ728" s="101" t="str">
        <f t="shared" si="270"/>
        <v/>
      </c>
      <c r="BK728" s="98" t="str">
        <f t="shared" si="271"/>
        <v/>
      </c>
      <c r="BL728" s="98" t="str">
        <f t="shared" si="272"/>
        <v/>
      </c>
      <c r="BM728" s="101" t="str">
        <f t="shared" si="273"/>
        <v/>
      </c>
      <c r="BN728" s="98" t="str">
        <f>IF(AZ728&lt;&gt;"",K$135,"")</f>
        <v/>
      </c>
      <c r="BO728" s="102" t="str">
        <f>IF(COUNTIF($AZ728,"=*Elaborare proiect de diplom?*"),$J$135,"0")</f>
        <v>0</v>
      </c>
      <c r="BP728" s="101" t="str">
        <f t="shared" si="274"/>
        <v/>
      </c>
      <c r="BQ728" s="98" t="str">
        <f t="shared" si="275"/>
        <v/>
      </c>
      <c r="BR728" s="98" t="str">
        <f>IF(COUNTIFS($B$133,"&lt;&gt;"&amp;"",$B$133,"&lt;&gt;practic?*",$B$133,"&lt;&gt;*op?ional*",$B$133,"&lt;&gt;*Disciplin? facultativ?*", $B$133,"&lt;&gt;*Examen de diplom?*"),IF($M$135&lt;&gt;"",ROUND($M$135,1),""),"")</f>
        <v/>
      </c>
      <c r="BS728" s="98" t="str">
        <f>IF($AZ728="","",$E$135)</f>
        <v/>
      </c>
      <c r="BT728" s="98" t="str">
        <f>IF(COUNTIFS($B$133,"&lt;&gt;"&amp;"",$B$133,"&lt;&gt;practic?*",$B$133,"&lt;&gt;*op?ional*",$B$133,"&lt;&gt;*Disciplin? facultativ?*", $B$133,"&lt;&gt;*Examen de diplom?*"),$L$135,"")</f>
        <v/>
      </c>
      <c r="BU728" s="101" t="str">
        <f t="shared" ref="BU728:BU736" si="278">IF($AZ728="","",IF($BG728&lt;&gt;"",$BG728,0)+IF($BM728&lt;&gt;"",$BM728,0)+IF($BQ728&lt;&gt;"",$BQ728,0))</f>
        <v/>
      </c>
      <c r="BV728" s="102" t="str">
        <f t="shared" si="276"/>
        <v/>
      </c>
      <c r="BW728" s="98" t="str">
        <f t="shared" si="208"/>
        <v/>
      </c>
      <c r="BX728" s="99"/>
    </row>
    <row r="729" spans="2:76" ht="21" customHeight="1" x14ac:dyDescent="0.2">
      <c r="D729" s="302">
        <f t="shared" si="262"/>
        <v>1</v>
      </c>
      <c r="F729" s="102">
        <f>$E$138</f>
        <v>3</v>
      </c>
      <c r="H729" s="102">
        <f>$G$138</f>
        <v>28</v>
      </c>
      <c r="I729" s="98">
        <f>$H$138+$I$138+$J$138</f>
        <v>0</v>
      </c>
      <c r="J729" s="101">
        <f t="shared" si="263"/>
        <v>28</v>
      </c>
      <c r="K729" s="4">
        <f>$K$138</f>
        <v>0</v>
      </c>
      <c r="L729" s="102">
        <f>$M$138</f>
        <v>47</v>
      </c>
      <c r="N729" s="98">
        <f t="shared" si="260"/>
        <v>75</v>
      </c>
      <c r="O729" s="302" t="b">
        <f t="shared" si="264"/>
        <v>1</v>
      </c>
      <c r="P729" s="308">
        <f t="shared" si="261"/>
        <v>25</v>
      </c>
      <c r="AX729" s="99" t="str">
        <f>$B$138</f>
        <v>L061.24.09.F4</v>
      </c>
      <c r="AY729" s="102">
        <v>4</v>
      </c>
      <c r="AZ729" s="98" t="str">
        <f>IF(COUNTIFS($B$136,"&lt;&gt;"&amp;"",$B$136,"&lt;&gt;practic?*",$B$136,"&lt;&gt;*op?ional*",$B$136,"&lt;&gt;*Disciplin? facultativ?*", $B$136,"&lt;&gt;*Examen de diplom?*"),$B$136,"")</f>
        <v>Drept urbanistic</v>
      </c>
      <c r="BA729" s="102">
        <f t="shared" si="265"/>
        <v>5</v>
      </c>
      <c r="BB729" s="102" t="str">
        <f t="shared" si="266"/>
        <v>9</v>
      </c>
      <c r="BC729" s="98" t="str">
        <f>IF($AZ729="","",$F$138)</f>
        <v>E</v>
      </c>
      <c r="BD729" s="98" t="str">
        <f t="shared" si="277"/>
        <v>DI</v>
      </c>
      <c r="BE729" s="101">
        <f t="shared" si="267"/>
        <v>2</v>
      </c>
      <c r="BF729" s="101">
        <f t="shared" si="268"/>
        <v>0</v>
      </c>
      <c r="BG729" s="101">
        <f t="shared" si="269"/>
        <v>2</v>
      </c>
      <c r="BH729" s="98">
        <f>IF(COUNTIFS($B$136,"&lt;&gt;"&amp;"",$B$136,"&lt;&gt;practic?*",$B$136,"&lt;&gt;*Elaborare proiect de diplom?*",$B$136,"&lt;&gt;*op?ional*",$B$136,"&lt;&gt;*Disciplin? facultativ?*", $B$136,"&lt;&gt;*Examen de diplom?*"),$G$138,"")</f>
        <v>28</v>
      </c>
      <c r="BI729" s="98">
        <f>IF(COUNTIFS($B$136,"&lt;&gt;"&amp;"",$B$136,"&lt;&gt;practic?*",$B$136,"&lt;&gt;*Elaborare proiect de diplom?*",$B$136,"&lt;&gt;*op?ional*",$B$136,"&lt;&gt;*Disciplin? facultativ?*", $B$136,"&lt;&gt;*Examen de diplom?*"),($H$138+$I$138+$J$138),"")</f>
        <v>0</v>
      </c>
      <c r="BJ729" s="101">
        <f t="shared" si="270"/>
        <v>28</v>
      </c>
      <c r="BK729" s="98">
        <f t="shared" si="271"/>
        <v>0</v>
      </c>
      <c r="BL729" s="98">
        <f t="shared" si="272"/>
        <v>0</v>
      </c>
      <c r="BM729" s="101">
        <f t="shared" si="273"/>
        <v>0</v>
      </c>
      <c r="BN729" s="98">
        <f>IF(AZ729&lt;&gt;"",K$138,"")</f>
        <v>0</v>
      </c>
      <c r="BO729" s="102" t="str">
        <f>IF(COUNTIF($AZ729,"=*Elaborare proiect de diplom?*"),$J$138,"0")</f>
        <v>0</v>
      </c>
      <c r="BP729" s="101">
        <f t="shared" si="274"/>
        <v>0</v>
      </c>
      <c r="BQ729" s="98">
        <f t="shared" si="275"/>
        <v>3.4</v>
      </c>
      <c r="BR729" s="98">
        <f>IF(COUNTIFS($B$136,"&lt;&gt;"&amp;"",$B$136,"&lt;&gt;practic?*",$B$136,"&lt;&gt;*op?ional*",$B$136,"&lt;&gt;*Disciplin? facultativ?*", $B$136,"&lt;&gt;*Examen de diplom?*"),IF($M$138&lt;&gt;"",ROUND($M$138,1),""),"")</f>
        <v>47</v>
      </c>
      <c r="BS729" s="102">
        <f>IF($AZ729="","",$E$138)</f>
        <v>3</v>
      </c>
      <c r="BT729" s="98" t="str">
        <f>IF(COUNTIFS($B$136,"&lt;&gt;"&amp;"",$B$136,"&lt;&gt;practic?*",$B$136,"&lt;&gt;*op?ional*",$B$136,"&lt;&gt;*Disciplin? facultativ?*", $B$136,"&lt;&gt;*Examen de diplom?*"),$L$138,"")</f>
        <v>DF</v>
      </c>
      <c r="BU729" s="101">
        <f t="shared" si="278"/>
        <v>5.4</v>
      </c>
      <c r="BV729" s="102">
        <f t="shared" si="276"/>
        <v>75</v>
      </c>
      <c r="BW729" s="98" t="str">
        <f t="shared" si="208"/>
        <v>2028</v>
      </c>
      <c r="BX729" s="99"/>
    </row>
    <row r="730" spans="2:76" ht="21" customHeight="1" x14ac:dyDescent="0.2">
      <c r="D730" s="302">
        <f t="shared" si="262"/>
        <v>1</v>
      </c>
      <c r="F730" s="98">
        <f>$E$141</f>
        <v>3</v>
      </c>
      <c r="H730" s="98">
        <f>$G$141</f>
        <v>28</v>
      </c>
      <c r="I730" s="98">
        <f>$H$141+$I$141+$J$141</f>
        <v>14</v>
      </c>
      <c r="J730" s="101">
        <f t="shared" si="263"/>
        <v>42</v>
      </c>
      <c r="K730" s="4">
        <f>$K$141</f>
        <v>0</v>
      </c>
      <c r="L730" s="98">
        <f>$M$141</f>
        <v>33</v>
      </c>
      <c r="N730" s="98">
        <f t="shared" si="260"/>
        <v>75</v>
      </c>
      <c r="O730" s="302" t="b">
        <f t="shared" si="264"/>
        <v>1</v>
      </c>
      <c r="P730" s="308">
        <f t="shared" si="261"/>
        <v>25</v>
      </c>
      <c r="AX730" s="99" t="str">
        <f>$B$141</f>
        <v>L061.24.09.D5</v>
      </c>
      <c r="AY730" s="98">
        <v>5</v>
      </c>
      <c r="AZ730" s="98" t="str">
        <f>IF(COUNTIFS($B$139,"&lt;&gt;"&amp;"",$B$139,"&lt;&gt;practic?*",$B$139,"&lt;&gt;*op?ional*",$B$139,"&lt;&gt;*Disciplin? facultativ?*", $B$139,"&lt;&gt;*Examen de diplom?*"),$B$139,"")</f>
        <v>Instalatii si PSI</v>
      </c>
      <c r="BA730" s="102">
        <f t="shared" si="265"/>
        <v>5</v>
      </c>
      <c r="BB730" s="102" t="str">
        <f t="shared" si="266"/>
        <v>9</v>
      </c>
      <c r="BC730" s="98" t="str">
        <f>IF($AZ730="","",$F$141)</f>
        <v>E</v>
      </c>
      <c r="BD730" s="102" t="str">
        <f t="shared" si="277"/>
        <v>DI</v>
      </c>
      <c r="BE730" s="101">
        <f t="shared" si="267"/>
        <v>2</v>
      </c>
      <c r="BF730" s="101">
        <f t="shared" si="268"/>
        <v>1</v>
      </c>
      <c r="BG730" s="101">
        <f t="shared" si="269"/>
        <v>3</v>
      </c>
      <c r="BH730" s="98">
        <f>IF(COUNTIFS($B$139,"&lt;&gt;"&amp;"",$B$139,"&lt;&gt;practic?*",$B$139,"&lt;&gt;*Elaborare proiect de diplom?*",$B$139,"&lt;&gt;*op?ional*",$B$139,"&lt;&gt;*Disciplin? facultativ?*", $B$139,"&lt;&gt;*Examen de diplom?*"),$G$141,"")</f>
        <v>28</v>
      </c>
      <c r="BI730" s="98">
        <f>IF(COUNTIFS($B$139,"&lt;&gt;"&amp;"",$B$139,"&lt;&gt;practic?*",$B$139,"&lt;&gt;*Elaborare proiect de diplom?*",$B$139,"&lt;&gt;*op?ional*",$B$139,"&lt;&gt;*Disciplin? facultativ?*", $B$139,"&lt;&gt;*Examen de diplom?*"),($H$141+$I$141+$J$141),"")</f>
        <v>14</v>
      </c>
      <c r="BJ730" s="101">
        <f t="shared" si="270"/>
        <v>42</v>
      </c>
      <c r="BK730" s="98">
        <f t="shared" si="271"/>
        <v>0</v>
      </c>
      <c r="BL730" s="98">
        <f t="shared" si="272"/>
        <v>0</v>
      </c>
      <c r="BM730" s="101">
        <f t="shared" si="273"/>
        <v>0</v>
      </c>
      <c r="BN730" s="98">
        <f>IF(AZ730&lt;&gt;"",K$141,"")</f>
        <v>0</v>
      </c>
      <c r="BO730" s="102" t="str">
        <f>IF(COUNTIF($AZ730,"=*Elaborare proiect de diplom?*"),$J$141,"0")</f>
        <v>0</v>
      </c>
      <c r="BP730" s="101">
        <f t="shared" si="274"/>
        <v>0</v>
      </c>
      <c r="BQ730" s="98">
        <f t="shared" si="275"/>
        <v>2.4</v>
      </c>
      <c r="BR730" s="98">
        <f>IF(COUNTIFS($B$139,"&lt;&gt;"&amp;"",$B$139,"&lt;&gt;practic?*",$B$139,"&lt;&gt;*op?ional*",$B$139,"&lt;&gt;*Disciplin? facultativ?*", $B$139,"&lt;&gt;*Examen de diplom?*"),IF($M$141&lt;&gt;"",ROUND($M$141,1),""),"")</f>
        <v>33</v>
      </c>
      <c r="BS730" s="98">
        <f>IF($AZ730="","",$E$141)</f>
        <v>3</v>
      </c>
      <c r="BT730" s="98" t="str">
        <f>IF(COUNTIFS($B$139,"&lt;&gt;"&amp;"",$B$139,"&lt;&gt;practic?*",$B$139,"&lt;&gt;*op?ional*",$B$139,"&lt;&gt;*Disciplin? facultativ?*", $B$139,"&lt;&gt;*Examen de diplom?*"),$L$141,"")</f>
        <v>DD</v>
      </c>
      <c r="BU730" s="101">
        <f t="shared" si="278"/>
        <v>5.4</v>
      </c>
      <c r="BV730" s="102">
        <f t="shared" si="276"/>
        <v>75</v>
      </c>
      <c r="BW730" s="98" t="str">
        <f t="shared" si="208"/>
        <v>2028</v>
      </c>
      <c r="BX730" s="99"/>
    </row>
    <row r="731" spans="2:76" ht="21" customHeight="1" x14ac:dyDescent="0.2">
      <c r="D731" s="302">
        <f t="shared" si="262"/>
        <v>1</v>
      </c>
      <c r="F731" s="98">
        <f>$E$144</f>
        <v>3</v>
      </c>
      <c r="H731" s="98">
        <f>$G$144</f>
        <v>28</v>
      </c>
      <c r="I731" s="98">
        <f>$H$144+$I$144+$J$144</f>
        <v>14</v>
      </c>
      <c r="J731" s="101">
        <f t="shared" si="263"/>
        <v>42</v>
      </c>
      <c r="K731" s="4">
        <f>$K$144</f>
        <v>0</v>
      </c>
      <c r="L731" s="98">
        <f>$M$144</f>
        <v>33</v>
      </c>
      <c r="N731" s="98">
        <f t="shared" si="260"/>
        <v>75</v>
      </c>
      <c r="O731" s="302" t="b">
        <f t="shared" si="264"/>
        <v>1</v>
      </c>
      <c r="P731" s="308">
        <f t="shared" si="261"/>
        <v>25</v>
      </c>
      <c r="AX731" s="99" t="str">
        <f>$B$144</f>
        <v>L061.24.09.D6-ij</v>
      </c>
      <c r="AY731" s="98">
        <v>6</v>
      </c>
      <c r="AZ731" s="98" t="str">
        <f>IF(COUNTIFS($B$142,"&lt;&gt;"&amp;"",$B$142,"&lt;&gt;practic?*",$B$142,"&lt;&gt;*op?ional*",$B$142,"&lt;&gt;*Disciplin? facultativ?*", $B$142,"&lt;&gt;*Examen de diplom?*"),$B$142,"")</f>
        <v/>
      </c>
      <c r="BA731" s="102" t="str">
        <f t="shared" si="265"/>
        <v/>
      </c>
      <c r="BB731" s="102" t="str">
        <f t="shared" si="266"/>
        <v/>
      </c>
      <c r="BC731" s="98" t="str">
        <f>IF($AZ731="","",$F$144)</f>
        <v/>
      </c>
      <c r="BD731" s="98" t="str">
        <f t="shared" si="277"/>
        <v/>
      </c>
      <c r="BE731" s="101" t="str">
        <f t="shared" si="267"/>
        <v/>
      </c>
      <c r="BF731" s="101" t="str">
        <f t="shared" si="268"/>
        <v/>
      </c>
      <c r="BG731" s="101" t="str">
        <f t="shared" si="269"/>
        <v/>
      </c>
      <c r="BH731" s="98" t="str">
        <f>IF(COUNTIFS($B$142,"&lt;&gt;"&amp;"",$B$142,"&lt;&gt;practic?*",$B$142,"&lt;&gt;*Elaborare proiect de diplom?*",$B$142,"&lt;&gt;*op?ional*",$B$142,"&lt;&gt;*Disciplin? facultativ?*", $B$142,"&lt;&gt;*Examen de diplom?*"),$G$144,"")</f>
        <v/>
      </c>
      <c r="BI731" s="98" t="str">
        <f>IF(COUNTIFS($B$142,"&lt;&gt;"&amp;"",$B$142,"&lt;&gt;practic?*",$B$142,"&lt;&gt;*Elaborare proiect de diplom?*",$B$142,"&lt;&gt;*op?ional*",$B$142,"&lt;&gt;*Disciplin? facultativ?*", $B$142,"&lt;&gt;*Examen de diplom?*"),($H$144+$I$144+$J$144),"")</f>
        <v/>
      </c>
      <c r="BJ731" s="101" t="str">
        <f t="shared" si="270"/>
        <v/>
      </c>
      <c r="BK731" s="98" t="str">
        <f t="shared" si="271"/>
        <v/>
      </c>
      <c r="BL731" s="98" t="str">
        <f t="shared" si="272"/>
        <v/>
      </c>
      <c r="BM731" s="101" t="str">
        <f t="shared" si="273"/>
        <v/>
      </c>
      <c r="BN731" s="98" t="str">
        <f>IF(AZ731&lt;&gt;"",K$144,"")</f>
        <v/>
      </c>
      <c r="BO731" s="102" t="str">
        <f>IF(COUNTIF($AZ731,"=*Elaborare proiect de diplom?*"),$J$144,"0")</f>
        <v>0</v>
      </c>
      <c r="BP731" s="101" t="str">
        <f t="shared" si="274"/>
        <v/>
      </c>
      <c r="BQ731" s="98" t="str">
        <f t="shared" si="275"/>
        <v/>
      </c>
      <c r="BR731" s="98" t="str">
        <f>IF(COUNTIFS($B$142,"&lt;&gt;"&amp;"",$B$142,"&lt;&gt;practic?*",$B$142,"&lt;&gt;*op?ional*",$B$142,"&lt;&gt;*Disciplin? facultativ?*", $B$142,"&lt;&gt;*Examen de diplom?*"),IF($M$144&lt;&gt;"",ROUND($M$144,1),""),"")</f>
        <v/>
      </c>
      <c r="BS731" s="98" t="str">
        <f>IF($AZ731="","",$E$144)</f>
        <v/>
      </c>
      <c r="BT731" s="98" t="str">
        <f>IF(COUNTIFS($B$142,"&lt;&gt;"&amp;"",$B$142,"&lt;&gt;practic?*",$B$142,"&lt;&gt;*op?ional*",$B$142,"&lt;&gt;*Disciplin? facultativ?*", $B$142,"&lt;&gt;*Examen de diplom?*"),$L$144,"")</f>
        <v/>
      </c>
      <c r="BU731" s="101" t="str">
        <f t="shared" si="278"/>
        <v/>
      </c>
      <c r="BV731" s="102" t="str">
        <f t="shared" si="276"/>
        <v/>
      </c>
      <c r="BW731" s="98" t="str">
        <f t="shared" si="208"/>
        <v/>
      </c>
      <c r="BX731" s="99"/>
    </row>
    <row r="732" spans="2:76" ht="21" customHeight="1" x14ac:dyDescent="0.2">
      <c r="D732" s="302">
        <f t="shared" si="262"/>
        <v>1</v>
      </c>
      <c r="F732" s="102">
        <f>$E$147</f>
        <v>3</v>
      </c>
      <c r="H732" s="102">
        <f>$G$147</f>
        <v>28</v>
      </c>
      <c r="I732" s="98">
        <f>$H$147+$I$147+$J$147</f>
        <v>14</v>
      </c>
      <c r="J732" s="101">
        <f t="shared" si="263"/>
        <v>42</v>
      </c>
      <c r="K732" s="4">
        <f>$K$147</f>
        <v>0</v>
      </c>
      <c r="L732" s="102">
        <f>$M$147</f>
        <v>33</v>
      </c>
      <c r="N732" s="98">
        <f t="shared" si="260"/>
        <v>75</v>
      </c>
      <c r="O732" s="302" t="b">
        <f t="shared" si="264"/>
        <v>1</v>
      </c>
      <c r="P732" s="308">
        <f t="shared" si="261"/>
        <v>25</v>
      </c>
      <c r="AX732" s="99" t="str">
        <f>$B$147</f>
        <v>L061.24.09.U7</v>
      </c>
      <c r="AY732" s="102">
        <v>7</v>
      </c>
      <c r="AZ732" s="98" t="str">
        <f>IF(COUNTIFS($B$145,"&lt;&gt;"&amp;"",$B$145,"&lt;&gt;practic?*",$B$145,"&lt;&gt;*op?ional*",$B$145,"&lt;&gt;*Disciplin? facultativ?*",$B$145,"&lt;&gt;*Examen de diplom?*"),$B$145,"")</f>
        <v>Compoziţie urbană</v>
      </c>
      <c r="BA732" s="102">
        <f t="shared" si="265"/>
        <v>5</v>
      </c>
      <c r="BB732" s="102" t="str">
        <f t="shared" si="266"/>
        <v>9</v>
      </c>
      <c r="BC732" s="98" t="str">
        <f>IF($AZ732="","",$F$147)</f>
        <v>E</v>
      </c>
      <c r="BD732" s="102" t="str">
        <f t="shared" si="277"/>
        <v>DI</v>
      </c>
      <c r="BE732" s="101">
        <f t="shared" si="267"/>
        <v>2</v>
      </c>
      <c r="BF732" s="101">
        <f t="shared" si="268"/>
        <v>1</v>
      </c>
      <c r="BG732" s="101">
        <f t="shared" si="269"/>
        <v>3</v>
      </c>
      <c r="BH732" s="98">
        <f>IF(COUNTIFS($B$145,"&lt;&gt;"&amp;"",$B$145,"&lt;&gt;practic?*",$B$145,"&lt;&gt;*Elaborare proiect de diplom?*",$B$145,"&lt;&gt;*op?ional*",$B$145,"&lt;&gt;*Disciplin? facultativ?*", $B$145,"&lt;&gt;*Examen de diplom?*"),$G$147,"")</f>
        <v>28</v>
      </c>
      <c r="BI732" s="98">
        <f>IF(COUNTIFS($B$145,"&lt;&gt;"&amp;"",$B$145,"&lt;&gt;practic?*",$B$145,"&lt;&gt;*Elaborare proiect de diplom?*",$B$145,"&lt;&gt;*op?ional*",$B$145,"&lt;&gt;*Disciplin? facultativ?*", $B$145,"&lt;&gt;*Examen de diplom?*"),($H$147+$I$147+$J$147),"")</f>
        <v>14</v>
      </c>
      <c r="BJ732" s="101">
        <f t="shared" si="270"/>
        <v>42</v>
      </c>
      <c r="BK732" s="98">
        <f t="shared" si="271"/>
        <v>0</v>
      </c>
      <c r="BL732" s="98">
        <f t="shared" si="272"/>
        <v>0</v>
      </c>
      <c r="BM732" s="101">
        <f t="shared" si="273"/>
        <v>0</v>
      </c>
      <c r="BN732" s="98">
        <f>IF(AZ732&lt;&gt;"",K$147,"")</f>
        <v>0</v>
      </c>
      <c r="BO732" s="102" t="str">
        <f>IF(COUNTIF($AZ732,"=*Elaborare proiect de diplom?*"),$J$147,"0")</f>
        <v>0</v>
      </c>
      <c r="BP732" s="101">
        <f t="shared" si="274"/>
        <v>0</v>
      </c>
      <c r="BQ732" s="98">
        <f t="shared" si="275"/>
        <v>2.4</v>
      </c>
      <c r="BR732" s="98">
        <f>IF(COUNTIFS($B$145,"&lt;&gt;"&amp;"",$B$145,"&lt;&gt;practic?*",$B$145,"&lt;&gt;*op?ional*",$B$145,"&lt;&gt;*Disciplin? facultativ?*", $B$145,"&lt;&gt;*Examen de diplom?*"),IF($M$147&lt;&gt;"",ROUND($M$147,1),""),"")</f>
        <v>33</v>
      </c>
      <c r="BS732" s="102">
        <f>IF($AZ732="","",$E$147)</f>
        <v>3</v>
      </c>
      <c r="BT732" s="98" t="str">
        <f>IF(COUNTIFS($B$145,"&lt;&gt;"&amp;"",$B$145,"&lt;&gt;practic?*",$B$145,"&lt;&gt;*op?ional*",$B$145,"&lt;&gt;*Disciplin? facultativ?*", $B$145,"&lt;&gt;*Examen de diplom?*"),$L$147,"")</f>
        <v>DU</v>
      </c>
      <c r="BU732" s="101">
        <f t="shared" si="278"/>
        <v>5.4</v>
      </c>
      <c r="BV732" s="102">
        <f t="shared" si="276"/>
        <v>75</v>
      </c>
      <c r="BW732" s="98" t="str">
        <f t="shared" si="208"/>
        <v>2028</v>
      </c>
      <c r="BX732" s="99"/>
    </row>
    <row r="733" spans="2:76" ht="21" customHeight="1" x14ac:dyDescent="0.2">
      <c r="D733" s="302">
        <f t="shared" si="262"/>
        <v>1</v>
      </c>
      <c r="F733" s="98">
        <f>$E$150</f>
        <v>4</v>
      </c>
      <c r="H733" s="98">
        <f>$G$150</f>
        <v>28</v>
      </c>
      <c r="I733" s="98">
        <f>$H$150+$I$150+$J$150</f>
        <v>14</v>
      </c>
      <c r="J733" s="101">
        <f t="shared" si="263"/>
        <v>42</v>
      </c>
      <c r="K733" s="4">
        <f>$K$150</f>
        <v>0</v>
      </c>
      <c r="L733" s="98">
        <f>$M$150</f>
        <v>58</v>
      </c>
      <c r="N733" s="98">
        <f t="shared" si="260"/>
        <v>100</v>
      </c>
      <c r="O733" s="302" t="b">
        <f t="shared" si="264"/>
        <v>1</v>
      </c>
      <c r="P733" s="308">
        <f t="shared" si="261"/>
        <v>25</v>
      </c>
      <c r="AX733" s="99" t="str">
        <f>$B$150</f>
        <v>L061.24.09.U8</v>
      </c>
      <c r="AY733" s="98">
        <v>8</v>
      </c>
      <c r="AZ733" s="98" t="str">
        <f>IF(COUNTIFS($B$148,"&lt;&gt;"&amp;"",$B$148,"&lt;&gt;practic?*",$B$148,"&lt;&gt;*op?ional*",$B$148,"&lt;&gt;*Disciplin? facultativ?*", $B$148,"&lt;&gt;*Examen de diplom?*"),$B$148,"")</f>
        <v>Exercitarea profesiei</v>
      </c>
      <c r="BA733" s="102">
        <f t="shared" si="265"/>
        <v>5</v>
      </c>
      <c r="BB733" s="102" t="str">
        <f t="shared" si="266"/>
        <v>9</v>
      </c>
      <c r="BC733" s="98" t="str">
        <f>IF($AZ733="","",$F$150)</f>
        <v>E</v>
      </c>
      <c r="BD733" s="98" t="str">
        <f t="shared" si="277"/>
        <v>DI</v>
      </c>
      <c r="BE733" s="101">
        <f t="shared" si="267"/>
        <v>2</v>
      </c>
      <c r="BF733" s="101">
        <f t="shared" si="268"/>
        <v>1</v>
      </c>
      <c r="BG733" s="101">
        <f t="shared" si="269"/>
        <v>3</v>
      </c>
      <c r="BH733" s="98">
        <f>IF(COUNTIFS($B$148,"&lt;&gt;"&amp;"",$B$148,"&lt;&gt;practic?*",$B$148,"&lt;&gt;*Elaborare proiect de diplom?*",$B$148,"&lt;&gt;*op?ional*",$B$148,"&lt;&gt;*Disciplin? facultativ?*", $B$148,"&lt;&gt;*Examen de diplom?*"),$G$150,"")</f>
        <v>28</v>
      </c>
      <c r="BI733" s="98">
        <f>IF(COUNTIFS($B$148,"&lt;&gt;"&amp;"",$B$148,"&lt;&gt;practic?*",$B$148,"&lt;&gt;*Elaborare proiect de diplom?*",$B$148,"&lt;&gt;*op?ional*",$B$148,"&lt;&gt;*Disciplin? facultativ?*", $B$148,"&lt;&gt;*Examen de diplom?*"),($H$150+$I$150+$J$150),"")</f>
        <v>14</v>
      </c>
      <c r="BJ733" s="101">
        <f t="shared" si="270"/>
        <v>42</v>
      </c>
      <c r="BK733" s="98">
        <f t="shared" si="271"/>
        <v>0</v>
      </c>
      <c r="BL733" s="98">
        <f t="shared" si="272"/>
        <v>0</v>
      </c>
      <c r="BM733" s="101">
        <f t="shared" si="273"/>
        <v>0</v>
      </c>
      <c r="BN733" s="98">
        <f>IF(AZ733&lt;&gt;"",K$150,"")</f>
        <v>0</v>
      </c>
      <c r="BO733" s="102" t="str">
        <f>IF(COUNTIF($AZ733,"=*Elaborare proiect de diplom?*"),$J$150,"0")</f>
        <v>0</v>
      </c>
      <c r="BP733" s="101">
        <f t="shared" si="274"/>
        <v>0</v>
      </c>
      <c r="BQ733" s="98">
        <f t="shared" si="275"/>
        <v>4.0999999999999996</v>
      </c>
      <c r="BR733" s="98">
        <f>IF(COUNTIFS($B$148,"&lt;&gt;"&amp;"",$B$148,"&lt;&gt;practic?*",$B$148,"&lt;&gt;*op?ional*",$B$148,"&lt;&gt;*Disciplin? facultativ?*", $B$148,"&lt;&gt;*Examen de diplom?*"),IF($M$150&lt;&gt;"",ROUND($M$150,1),""),"")</f>
        <v>58</v>
      </c>
      <c r="BS733" s="98">
        <f>IF($AZ733="","",$E$150)</f>
        <v>4</v>
      </c>
      <c r="BT733" s="98" t="str">
        <f>IF(COUNTIFS($B$148,"&lt;&gt;"&amp;"",$B$148,"&lt;&gt;practic?*",$B$148,"&lt;&gt;*op?ional*",$B$148,"&lt;&gt;*Disciplin? facultativ?*", $B$148,"&lt;&gt;*Examen de diplom?*"),$L$150,"")</f>
        <v>DU</v>
      </c>
      <c r="BU733" s="101">
        <f t="shared" si="278"/>
        <v>7.1</v>
      </c>
      <c r="BV733" s="102">
        <f t="shared" si="276"/>
        <v>100</v>
      </c>
      <c r="BW733" s="98" t="str">
        <f t="shared" si="208"/>
        <v>2028</v>
      </c>
      <c r="BX733" s="99"/>
    </row>
    <row r="734" spans="2:76" ht="21" customHeight="1" x14ac:dyDescent="0.2">
      <c r="D734" s="302">
        <f t="shared" si="262"/>
        <v>0</v>
      </c>
      <c r="F734" s="98">
        <f>$E$153</f>
        <v>0</v>
      </c>
      <c r="H734" s="98">
        <f>$G$153</f>
        <v>0</v>
      </c>
      <c r="I734" s="98">
        <f>$H$153+$I$153+$J$153</f>
        <v>0</v>
      </c>
      <c r="J734" s="101">
        <f t="shared" si="263"/>
        <v>0</v>
      </c>
      <c r="K734" s="4">
        <f>$K$153</f>
        <v>0</v>
      </c>
      <c r="L734" s="98">
        <f>$M$153</f>
        <v>0</v>
      </c>
      <c r="N734" s="98">
        <f t="shared" si="260"/>
        <v>0</v>
      </c>
      <c r="O734" s="302" t="b">
        <f t="shared" si="264"/>
        <v>1</v>
      </c>
      <c r="P734" s="308" t="e">
        <f t="shared" si="261"/>
        <v>#DIV/0!</v>
      </c>
      <c r="AX734" s="99" t="str">
        <f>$B$153</f>
        <v/>
      </c>
      <c r="AY734" s="98">
        <v>9</v>
      </c>
      <c r="AZ734" s="98" t="str">
        <f>IF(COUNTIFS($B$151,"&lt;&gt;"&amp;"",$B$151,"&lt;&gt;practic?*",$B$151,"&lt;&gt;*op?ional*",$B$151,"&lt;&gt;*Disciplin? facultativ?*", $B$151,"&lt;&gt;*Examen de diplom?*"),$B$151,"")</f>
        <v/>
      </c>
      <c r="BA734" s="102" t="str">
        <f t="shared" si="265"/>
        <v/>
      </c>
      <c r="BB734" s="102" t="str">
        <f t="shared" si="266"/>
        <v/>
      </c>
      <c r="BC734" s="98" t="str">
        <f>IF($AZ734="","",$F$153)</f>
        <v/>
      </c>
      <c r="BD734" s="98" t="str">
        <f t="shared" si="277"/>
        <v/>
      </c>
      <c r="BE734" s="101" t="str">
        <f t="shared" si="267"/>
        <v/>
      </c>
      <c r="BF734" s="101" t="str">
        <f t="shared" si="268"/>
        <v/>
      </c>
      <c r="BG734" s="101" t="str">
        <f t="shared" si="269"/>
        <v/>
      </c>
      <c r="BH734" s="98" t="str">
        <f>IF(COUNTIFS($B$151,"&lt;&gt;"&amp;"",$B$151,"&lt;&gt;practic?*",$B$151,"&lt;&gt;*Elaborare proiect de diplom?*",$B$151,"&lt;&gt;*op?ional*",$B$151,"&lt;&gt;*Disciplin? facultativ?*", $B$151,"&lt;&gt;*Examen de diplom?*"),$G$153,"")</f>
        <v/>
      </c>
      <c r="BI734" s="98" t="str">
        <f>IF(COUNTIFS($B$151,"&lt;&gt;"&amp;"",$B$151,"&lt;&gt;practic?*",$B$151,"&lt;&gt;*Elaborare proiect de diplom?*",$B$151,"&lt;&gt;*op?ional*",$B$151,"&lt;&gt;*Disciplin? facultativ?*", $B$151,"&lt;&gt;*Examen de diplom?*"),($H$153+$I$153+$J$153),"")</f>
        <v/>
      </c>
      <c r="BJ734" s="101" t="str">
        <f t="shared" si="270"/>
        <v/>
      </c>
      <c r="BK734" s="98" t="str">
        <f t="shared" si="271"/>
        <v/>
      </c>
      <c r="BL734" s="98" t="str">
        <f t="shared" si="272"/>
        <v/>
      </c>
      <c r="BM734" s="101" t="str">
        <f t="shared" si="273"/>
        <v/>
      </c>
      <c r="BN734" s="98" t="str">
        <f>IF(AZ734&lt;&gt;"",K$153,"")</f>
        <v/>
      </c>
      <c r="BO734" s="102" t="str">
        <f>IF(COUNTIF($AZ734,"=*Elaborare proiect de diplom?*"),$J$153,"0")</f>
        <v>0</v>
      </c>
      <c r="BP734" s="101" t="str">
        <f t="shared" si="274"/>
        <v/>
      </c>
      <c r="BQ734" s="98" t="str">
        <f t="shared" si="275"/>
        <v/>
      </c>
      <c r="BR734" s="98" t="str">
        <f>IF(COUNTIFS($B$151,"&lt;&gt;"&amp;"",$B$151,"&lt;&gt;practic?*",$B$151,"&lt;&gt;*op?ional*",$B$151,"&lt;&gt;*Disciplin? facultativ?*", $B$151,"&lt;&gt;*Examen de diplom?*"),IF($M$153&lt;&gt;"",ROUND($M$153,1),""),"")</f>
        <v/>
      </c>
      <c r="BS734" s="98" t="str">
        <f>IF($AZ734="","",$E$153)</f>
        <v/>
      </c>
      <c r="BT734" s="98" t="str">
        <f>IF(COUNTIFS($B$151,"&lt;&gt;"&amp;"",$B$151,"&lt;&gt;practic?*",$B$151,"&lt;&gt;*op?ional*",$B$151,"&lt;&gt;*Disciplin? facultativ?*", $B$151,"&lt;&gt;*Examen de diplom?*"),$L$153,"")</f>
        <v/>
      </c>
      <c r="BU734" s="101" t="str">
        <f t="shared" si="278"/>
        <v/>
      </c>
      <c r="BV734" s="102" t="str">
        <f t="shared" si="276"/>
        <v/>
      </c>
      <c r="BW734" s="98" t="str">
        <f t="shared" si="208"/>
        <v/>
      </c>
      <c r="BX734" s="99"/>
    </row>
    <row r="735" spans="2:76" ht="21" customHeight="1" x14ac:dyDescent="0.2">
      <c r="D735" s="302">
        <f t="shared" si="262"/>
        <v>0</v>
      </c>
      <c r="F735" s="98">
        <f>$E$156</f>
        <v>0</v>
      </c>
      <c r="H735" s="98">
        <f>$G$156</f>
        <v>0</v>
      </c>
      <c r="I735" s="98">
        <f>$H$156+$I$156+$J$156</f>
        <v>0</v>
      </c>
      <c r="J735" s="101">
        <f t="shared" si="263"/>
        <v>0</v>
      </c>
      <c r="K735" s="4">
        <f>$K$156</f>
        <v>0</v>
      </c>
      <c r="L735" s="98">
        <f>$M$156</f>
        <v>0</v>
      </c>
      <c r="N735" s="98">
        <f t="shared" si="260"/>
        <v>0</v>
      </c>
      <c r="O735" s="302" t="b">
        <f t="shared" si="264"/>
        <v>1</v>
      </c>
      <c r="P735" s="308" t="e">
        <f t="shared" si="261"/>
        <v>#DIV/0!</v>
      </c>
      <c r="AX735" s="99" t="str">
        <f>$B$156</f>
        <v/>
      </c>
      <c r="AY735" s="98">
        <v>10</v>
      </c>
      <c r="AZ735" s="98" t="str">
        <f>IF(COUNTIFS($B$154,"&lt;&gt;"&amp;"",$B$154,"&lt;&gt;practic?*",$B$154,"&lt;&gt;*op?ional*",$B$154,"&lt;&gt;*Disciplin? facultativ?*",$B$154,"&lt;&gt;*Examen de diplom?*"),$B$154,"")</f>
        <v/>
      </c>
      <c r="BA735" s="102" t="str">
        <f t="shared" si="265"/>
        <v/>
      </c>
      <c r="BB735" s="102" t="str">
        <f t="shared" si="266"/>
        <v/>
      </c>
      <c r="BC735" s="98" t="str">
        <f>IF($AZ735="","",$F$156)</f>
        <v/>
      </c>
      <c r="BD735" s="102" t="str">
        <f t="shared" si="277"/>
        <v/>
      </c>
      <c r="BE735" s="101" t="str">
        <f t="shared" si="267"/>
        <v/>
      </c>
      <c r="BF735" s="101" t="str">
        <f t="shared" si="268"/>
        <v/>
      </c>
      <c r="BG735" s="101" t="str">
        <f t="shared" si="269"/>
        <v/>
      </c>
      <c r="BH735" s="98" t="str">
        <f>IF(COUNTIFS($B$154,"&lt;&gt;"&amp;"",$B$154,"&lt;&gt;practic?*",$B$154,"&lt;&gt;*Elaborare proiect de diplom?*",$B$154,"&lt;&gt;*op?ional*",$B$154,"&lt;&gt;*Disciplin? facultativ?*", $B$154,"&lt;&gt;*Examen de diplom?*"),$G$156,"")</f>
        <v/>
      </c>
      <c r="BI735" s="98" t="str">
        <f>IF(COUNTIFS($B$154,"&lt;&gt;"&amp;"",$B$154,"&lt;&gt;practic?*",$B$154,"&lt;&gt;*Elaborare proiect de diplom?*",$B$154,"&lt;&gt;*op?ional*",$B$154,"&lt;&gt;*Disciplin? facultativ?*", $B$154,"&lt;&gt;*Examen de diplom?*"),($H$156+$I$156+$J$156),"")</f>
        <v/>
      </c>
      <c r="BJ735" s="101" t="str">
        <f t="shared" si="270"/>
        <v/>
      </c>
      <c r="BK735" s="98" t="str">
        <f t="shared" si="271"/>
        <v/>
      </c>
      <c r="BL735" s="98" t="str">
        <f t="shared" si="272"/>
        <v/>
      </c>
      <c r="BM735" s="101" t="str">
        <f t="shared" si="273"/>
        <v/>
      </c>
      <c r="BN735" s="98" t="str">
        <f>IF(AZ735&lt;&gt;"",K$156,"")</f>
        <v/>
      </c>
      <c r="BO735" s="102" t="str">
        <f>IF(COUNTIF($AZ735,"=*Elaborare proiect de diplom?*"),$J$156,"0")</f>
        <v>0</v>
      </c>
      <c r="BP735" s="101" t="str">
        <f t="shared" si="274"/>
        <v/>
      </c>
      <c r="BQ735" s="98" t="str">
        <f t="shared" si="275"/>
        <v/>
      </c>
      <c r="BR735" s="98" t="str">
        <f>IF(COUNTIFS($B$154,"&lt;&gt;"&amp;"",$B$154,"&lt;&gt;practic?*",$B$154,"&lt;&gt;*op?ional*",$B$154,"&lt;&gt;*Disciplin? facultativ?*", $B$154,"&lt;&gt;*Examen de diplom?*"),IF($M$156&lt;&gt;"",ROUND($M$156,1),""),"")</f>
        <v/>
      </c>
      <c r="BS735" s="98" t="str">
        <f>IF($AZ735="","",$E$156)</f>
        <v/>
      </c>
      <c r="BT735" s="98" t="str">
        <f>IF(COUNTIFS($B$154,"&lt;&gt;"&amp;"",$B$154,"&lt;&gt;practic?*",$B$154,"&lt;&gt;*op?ional*",$B$154,"&lt;&gt;*Disciplin? facultativ?*", $B$154,"&lt;&gt;*Examen de diplom?*"),$L$156,"")</f>
        <v/>
      </c>
      <c r="BU735" s="101" t="str">
        <f t="shared" si="278"/>
        <v/>
      </c>
      <c r="BV735" s="102" t="str">
        <f t="shared" si="276"/>
        <v/>
      </c>
      <c r="BW735" s="98" t="str">
        <f t="shared" si="208"/>
        <v/>
      </c>
      <c r="BX735" s="99"/>
    </row>
    <row r="736" spans="2:76" ht="21" customHeight="1" x14ac:dyDescent="0.2">
      <c r="D736" s="302">
        <f t="shared" si="262"/>
        <v>0</v>
      </c>
      <c r="F736" s="102">
        <f>$E$159</f>
        <v>0</v>
      </c>
      <c r="H736" s="102">
        <f>$G$159</f>
        <v>0</v>
      </c>
      <c r="I736" s="98">
        <f>$H$159+$I$159+$J$159</f>
        <v>0</v>
      </c>
      <c r="J736" s="101">
        <f t="shared" si="263"/>
        <v>0</v>
      </c>
      <c r="K736" s="4">
        <f>$K$159</f>
        <v>0</v>
      </c>
      <c r="L736" s="102">
        <f>$M$159</f>
        <v>0</v>
      </c>
      <c r="N736" s="98">
        <f t="shared" si="260"/>
        <v>0</v>
      </c>
      <c r="O736" s="302" t="b">
        <f t="shared" si="264"/>
        <v>1</v>
      </c>
      <c r="P736" s="308" t="e">
        <f t="shared" si="261"/>
        <v>#DIV/0!</v>
      </c>
      <c r="AX736" s="99" t="str">
        <f>$B$159</f>
        <v/>
      </c>
      <c r="AY736" s="98">
        <v>11</v>
      </c>
      <c r="AZ736" s="98" t="str">
        <f>IF(COUNTIFS($B$157,"&lt;&gt;"&amp;"",$B$157,"&lt;&gt;practic?*",$B$157,"&lt;&gt;*op?ional*",$B$157,"&lt;&gt;*Disciplin? facultativ?*", $B$157,"&lt;&gt;*Examen de diplom?*"),$B$157,"")</f>
        <v/>
      </c>
      <c r="BA736" s="102" t="str">
        <f t="shared" si="265"/>
        <v/>
      </c>
      <c r="BB736" s="102" t="str">
        <f t="shared" si="266"/>
        <v/>
      </c>
      <c r="BC736" s="98" t="str">
        <f>IF($AZ736="","",$F$159)</f>
        <v/>
      </c>
      <c r="BD736" s="98" t="str">
        <f t="shared" si="277"/>
        <v/>
      </c>
      <c r="BE736" s="101" t="str">
        <f t="shared" si="267"/>
        <v/>
      </c>
      <c r="BF736" s="101" t="str">
        <f t="shared" si="268"/>
        <v/>
      </c>
      <c r="BG736" s="101" t="str">
        <f t="shared" si="269"/>
        <v/>
      </c>
      <c r="BH736" s="98" t="str">
        <f>IF(COUNTIFS($B$157,"&lt;&gt;"&amp;"",$B$157,"&lt;&gt;practic?*",$B$157,"&lt;&gt;*Elaborare proiect de diplom?*",$B$157,"&lt;&gt;*op?ional*",$B$157,"&lt;&gt;*Disciplin? facultativ?*", $B$157,"&lt;&gt;*Examen de diplom?*"),$G$159,"")</f>
        <v/>
      </c>
      <c r="BI736" s="98" t="str">
        <f>IF(COUNTIFS($B$157,"&lt;&gt;"&amp;"",$B$157,"&lt;&gt;practic?*",$B$157,"&lt;&gt;*Elaborare proiect de diplom?*",$B$157,"&lt;&gt;*op?ional*",$B$157,"&lt;&gt;*Disciplin? facultativ?*", $B$157,"&lt;&gt;*Examen de diplom?*"),($H$159+$I$159+$J$159),"")</f>
        <v/>
      </c>
      <c r="BJ736" s="101" t="str">
        <f t="shared" si="270"/>
        <v/>
      </c>
      <c r="BK736" s="98" t="str">
        <f t="shared" si="271"/>
        <v/>
      </c>
      <c r="BL736" s="98" t="str">
        <f t="shared" si="272"/>
        <v/>
      </c>
      <c r="BM736" s="101" t="str">
        <f t="shared" si="273"/>
        <v/>
      </c>
      <c r="BN736" s="98" t="str">
        <f>IF(AZ736&lt;&gt;"",K$159,"")</f>
        <v/>
      </c>
      <c r="BO736" s="102" t="str">
        <f>IF(COUNTIF($AZ736,"=*Elaborare proiect de diplom?*"),$J$159,"0")</f>
        <v>0</v>
      </c>
      <c r="BP736" s="101" t="str">
        <f t="shared" si="274"/>
        <v/>
      </c>
      <c r="BQ736" s="98" t="str">
        <f t="shared" si="275"/>
        <v/>
      </c>
      <c r="BR736" s="98" t="str">
        <f>IF(COUNTIFS($B$157,"&lt;&gt;"&amp;"",$B$157,"&lt;&gt;practic?*",$B$157,"&lt;&gt;*op?ional*",$B$157,"&lt;&gt;*Disciplin? facultativ?*", $B$157,"&lt;&gt;*Examen de diplom?*"),IF($M$159&lt;&gt;"",ROUND($M$159,1),""),"")</f>
        <v/>
      </c>
      <c r="BS736" s="102" t="str">
        <f>IF($AZ736="","",$E$159)</f>
        <v/>
      </c>
      <c r="BT736" s="98" t="str">
        <f>IF(COUNTIFS($B$157,"&lt;&gt;"&amp;"",$B$157,"&lt;&gt;practic?*",$B$157,"&lt;&gt;*op?ional*",$B$157,"&lt;&gt;*Disciplin? facultativ?*", $B$157,"&lt;&gt;*Examen de diplom?*"),$L$159,"")</f>
        <v/>
      </c>
      <c r="BU736" s="101" t="str">
        <f t="shared" si="278"/>
        <v/>
      </c>
      <c r="BV736" s="102" t="str">
        <f t="shared" si="276"/>
        <v/>
      </c>
      <c r="BW736" s="98" t="str">
        <f t="shared" si="208"/>
        <v/>
      </c>
      <c r="BX736" s="99"/>
    </row>
    <row r="737" spans="4:76" ht="21" customHeight="1" x14ac:dyDescent="0.25">
      <c r="F737" s="282">
        <f>D726*F726+D727*F727+D728*F728+D729*F729+D730*F730+D731*F731+D732*F732+D733*F733+D734*F734+D735*F735+D736*F736</f>
        <v>30</v>
      </c>
      <c r="H737" s="259"/>
      <c r="I737" s="259"/>
      <c r="J737" s="259"/>
      <c r="L737" s="259"/>
      <c r="N737" s="282">
        <f>D726*N726+D727*N727+D728*N728+D729*N729+D730*N730+D731*N731+D732*N732+D733*N733+D734*N734+D735*N735+D736*N736</f>
        <v>750</v>
      </c>
      <c r="O737" s="304" t="b">
        <f>AND(O726:O736)</f>
        <v>1</v>
      </c>
      <c r="P737" s="285">
        <f>N737/F737</f>
        <v>25</v>
      </c>
      <c r="AX737" s="258" t="s">
        <v>356</v>
      </c>
      <c r="AY737" s="259"/>
      <c r="AZ737" s="259"/>
      <c r="BA737" s="259"/>
      <c r="BB737" s="259"/>
      <c r="BC737" s="259"/>
      <c r="BD737" s="259"/>
      <c r="BE737" s="259"/>
      <c r="BF737" s="259"/>
      <c r="BG737" s="259"/>
      <c r="BH737" s="259"/>
      <c r="BI737" s="259"/>
      <c r="BJ737" s="259"/>
      <c r="BK737" s="259"/>
      <c r="BL737" s="259"/>
      <c r="BM737" s="259"/>
      <c r="BN737" s="259"/>
      <c r="BO737" s="259"/>
      <c r="BP737" s="259"/>
      <c r="BQ737" s="259"/>
      <c r="BR737" s="259"/>
      <c r="BS737" s="253">
        <f>SUM(BS726:BS736)</f>
        <v>22</v>
      </c>
      <c r="BT737" s="261"/>
      <c r="BU737" s="262"/>
      <c r="BV737" s="263"/>
      <c r="BW737" s="98" t="str">
        <f t="shared" si="208"/>
        <v/>
      </c>
      <c r="BX737" s="253"/>
    </row>
    <row r="738" spans="4:76" ht="21" customHeight="1" x14ac:dyDescent="0.2">
      <c r="D738" s="302">
        <f>IF(AND((F738&gt;0), (N738&gt;0)),1,0)</f>
        <v>1</v>
      </c>
      <c r="F738" s="102">
        <f>$Q$129</f>
        <v>8</v>
      </c>
      <c r="H738" s="102">
        <f>$S$129</f>
        <v>0</v>
      </c>
      <c r="I738" s="102">
        <f>$T$129+$U$129+$V$129</f>
        <v>126</v>
      </c>
      <c r="J738" s="101">
        <f>H738+I738</f>
        <v>126</v>
      </c>
      <c r="K738" s="4">
        <f>$W$129</f>
        <v>0</v>
      </c>
      <c r="L738" s="102">
        <f>$Y$129</f>
        <v>74</v>
      </c>
      <c r="N738" s="98">
        <f t="shared" si="260"/>
        <v>200</v>
      </c>
      <c r="O738" s="302" t="b">
        <f>IF(D738=0,TRUE, IF(N738/25=F738,TRUE,FALSE))</f>
        <v>1</v>
      </c>
      <c r="P738" s="308">
        <f t="shared" ref="P738:P748" si="279">N738/F738</f>
        <v>25</v>
      </c>
      <c r="AX738" s="215" t="str">
        <f>$N$129</f>
        <v>L061.24.10.S1</v>
      </c>
      <c r="AY738" s="102">
        <v>1</v>
      </c>
      <c r="AZ738" s="102" t="str">
        <f>IF(COUNTIFS($N$127,"&lt;&gt;"&amp;"",$N$127,"&lt;&gt;practic?*",$N$127,"&lt;&gt;*op?ional*",$N$127,"&lt;&gt;*Disciplin? facultativ?*", $N$127,"&lt;&gt;*Examen de diplom?*"),$N$127,"")</f>
        <v>Proiectare de arhitectură 10</v>
      </c>
      <c r="BA738" s="102">
        <f>IF($AZ738="","",ROUND(RIGHT($N$126,2)/2,0))</f>
        <v>5</v>
      </c>
      <c r="BB738" s="102" t="str">
        <f>IF($AZ738="","",RIGHT($N$126,2))</f>
        <v>10</v>
      </c>
      <c r="BC738" s="102" t="str">
        <f>IF($AZ738="","",$R$129)</f>
        <v>P-D</v>
      </c>
      <c r="BD738" s="102" t="str">
        <f>IF($AZ738="","","DI")</f>
        <v>DI</v>
      </c>
      <c r="BE738" s="101">
        <f>IF($AZ738&lt;&gt;"",ROUND(BH738/14,1),"")</f>
        <v>0</v>
      </c>
      <c r="BF738" s="101">
        <f>IF($AZ738&lt;&gt;"",ROUND(BI738/14,1),"")</f>
        <v>9</v>
      </c>
      <c r="BG738" s="101">
        <f t="shared" ref="BG738:BG748" si="280">IF($AZ738&lt;&gt;"",BE738+BF738,"")</f>
        <v>9</v>
      </c>
      <c r="BH738" s="102">
        <f>IF(COUNTIFS($N$127,"&lt;&gt;"&amp;"",$N$127,"&lt;&gt;practic?*",$N$127,"&lt;&gt;*Elaborare proiect de diplom?*",$N$127,"&lt;&gt;*op?ional*",$N$127,"&lt;&gt;*Disciplin? facultativ?*", $N$127,"&lt;&gt;*Examen de diplom?*"),$S$129,"")</f>
        <v>0</v>
      </c>
      <c r="BI738" s="102">
        <f>IF(COUNTIFS($N$127,"&lt;&gt;"&amp;"",$N$127,"&lt;&gt;practic?*",$N$127,"&lt;&gt;*Elaborare proiect de diplom?*",$N$127,"&lt;&gt;*op?ional*",$N$127,"&lt;&gt;*Disciplin? facultativ?*", $N$127,"&lt;&gt;*Examen de diplom?*"),($T$129+$U$129+$V$129),"")</f>
        <v>126</v>
      </c>
      <c r="BJ738" s="101">
        <f>IF($AZ738&lt;&gt;"",BH738+BI738,"")</f>
        <v>126</v>
      </c>
      <c r="BK738" s="98">
        <f>IF($AZ738&lt;&gt;"",ROUND(BN738/14,1),"")</f>
        <v>0</v>
      </c>
      <c r="BL738" s="98">
        <f>IF($AZ738&lt;&gt;"",ROUND(BO738/14,1),"")</f>
        <v>0</v>
      </c>
      <c r="BM738" s="101">
        <f>IF($AZ738="","",IF($BK738&lt;&gt;"",$BK738,0)+IF($BL738&lt;&gt;"",$BL738,0))</f>
        <v>0</v>
      </c>
      <c r="BN738" s="98">
        <f>IF(AZ738&lt;&gt;"",W$129,"")</f>
        <v>0</v>
      </c>
      <c r="BO738" s="102" t="str">
        <f>IF(COUNTIF($AZ738,"=*Elaborare proiect de diplom?*"),$V$129,"0")</f>
        <v>0</v>
      </c>
      <c r="BP738" s="101">
        <f>IF($AZ738="","",IF($BN738&lt;&gt;"",$BN738,0)+IF($BO738&lt;&gt;"",$BO738,0))</f>
        <v>0</v>
      </c>
      <c r="BQ738" s="98">
        <f>IF($AZ738&lt;&gt;"",ROUND(BR738/14,1),"")</f>
        <v>5.3</v>
      </c>
      <c r="BR738" s="102">
        <f>IF(COUNTIFS($N$127,"&lt;&gt;"&amp;"",$N$127,"&lt;&gt;practic?*",$N$127,"&lt;&gt;*op?ional*",$N$127,"&lt;&gt;*Disciplin? facultativ?*", $N$127,"&lt;&gt;*Examen de diplom?*"),IF($Y$129&lt;&gt;"",ROUND($Y$129,1),""),"")</f>
        <v>74</v>
      </c>
      <c r="BS738" s="102">
        <f>IF($AZ738="","",$Q$129)</f>
        <v>8</v>
      </c>
      <c r="BT738" s="102" t="str">
        <f>IF(COUNTIFS($N$127,"&lt;&gt;"&amp;"",$N$127,"&lt;&gt;practic?*",$N$127,"&lt;&gt;*op?ional*",$N$127,"&lt;&gt;*Disciplin? facultativ?*", $N$127,"&lt;&gt;*Examen de diplom?*"),$X$129,"")</f>
        <v>DS</v>
      </c>
      <c r="BU738" s="101">
        <f>IF($AZ738="","",IF($BG738&lt;&gt;"",$BG738,0)+IF($BM738&lt;&gt;"",$BM738,0)+IF($BQ738&lt;&gt;"",$BQ738,0))</f>
        <v>14.3</v>
      </c>
      <c r="BV738" s="102">
        <f>IF($AZ738="","",IF($BJ738&lt;&gt;"",$BJ738,0)+IF($BP738&lt;&gt;"",$BP738,0)+IF($BR738&lt;&gt;"",$BR738,0))</f>
        <v>200</v>
      </c>
      <c r="BW738" s="98" t="str">
        <f t="shared" si="208"/>
        <v>2028</v>
      </c>
      <c r="BX738" s="99"/>
    </row>
    <row r="739" spans="4:76" ht="21" customHeight="1" x14ac:dyDescent="0.2">
      <c r="D739" s="302">
        <f t="shared" ref="D739:D748" si="281">IF(AND((F739&gt;0), (N739&gt;0)),1,0)</f>
        <v>1</v>
      </c>
      <c r="F739" s="98">
        <f>$Q$132</f>
        <v>3</v>
      </c>
      <c r="H739" s="98">
        <f>$S$132</f>
        <v>0</v>
      </c>
      <c r="I739" s="98">
        <f>$T$132+$U$132+$V$132</f>
        <v>42</v>
      </c>
      <c r="J739" s="101">
        <f t="shared" ref="J739:J748" si="282">H739+I739</f>
        <v>42</v>
      </c>
      <c r="K739" s="4">
        <f>$W$132</f>
        <v>0</v>
      </c>
      <c r="L739" s="98">
        <f>$Y$132</f>
        <v>33</v>
      </c>
      <c r="N739" s="98">
        <f t="shared" si="260"/>
        <v>75</v>
      </c>
      <c r="O739" s="302" t="b">
        <f t="shared" ref="O739:O748" si="283">IF(D739=0,TRUE, IF(N739/25=F739,TRUE,FALSE))</f>
        <v>1</v>
      </c>
      <c r="P739" s="308">
        <f t="shared" si="279"/>
        <v>25</v>
      </c>
      <c r="AX739" s="99" t="str">
        <f>$N$132</f>
        <v>L061.24.10.S2-ij</v>
      </c>
      <c r="AY739" s="98">
        <v>2</v>
      </c>
      <c r="AZ739" s="98" t="str">
        <f>IF(COUNTIFS($N$130,"&lt;&gt;"&amp;"",$N$130,"&lt;&gt;practic?*",$N$130,"&lt;&gt;*op?ional*",$N$130,"&lt;&gt;*Disciplin? facultativ?*", $N$130,"&lt;&gt;*Examen de diplom?*"),$N$130,"")</f>
        <v/>
      </c>
      <c r="BA739" s="102" t="str">
        <f t="shared" ref="BA739:BA747" si="284">IF($AZ739="","",ROUND(RIGHT($N$126,2)/2,0))</f>
        <v/>
      </c>
      <c r="BB739" s="102" t="str">
        <f t="shared" ref="BB739:BB747" si="285">IF($AZ739="","",RIGHT($N$126,2))</f>
        <v/>
      </c>
      <c r="BC739" s="98" t="str">
        <f>IF($AZ739="","",$R$132)</f>
        <v/>
      </c>
      <c r="BD739" s="98" t="str">
        <f>IF($AZ739="","","DI")</f>
        <v/>
      </c>
      <c r="BE739" s="101" t="str">
        <f t="shared" ref="BE739:BE748" si="286">IF($AZ739&lt;&gt;"",ROUND(BH739/14,1),"")</f>
        <v/>
      </c>
      <c r="BF739" s="101" t="str">
        <f t="shared" ref="BF739:BF748" si="287">IF($AZ739&lt;&gt;"",ROUND(BI739/14,1),"")</f>
        <v/>
      </c>
      <c r="BG739" s="101" t="str">
        <f t="shared" si="280"/>
        <v/>
      </c>
      <c r="BH739" s="98" t="str">
        <f>IF(COUNTIFS($N$130,"&lt;&gt;"&amp;"",$N$130,"&lt;&gt;practic?*",$N$130,"&lt;&gt;*Elaborare proiect de diplom?*",$N$130,"&lt;&gt;*op?ional*",$N$130,"&lt;&gt;*Disciplin? facultativ?*", $N$130,"&lt;&gt;*Examen de diplom?*"),$S$132,"")</f>
        <v/>
      </c>
      <c r="BI739" s="98" t="str">
        <f>IF(COUNTIFS($N$130,"&lt;&gt;"&amp;"",$N$130,"&lt;&gt;practic?*",$N$130,"&lt;&gt;*Elaborare proiect de diplom?*",$N$130,"&lt;&gt;*op?ional*",$N$130,"&lt;&gt;*Disciplin? facultativ?*", $N$130,"&lt;&gt;*Examen de diplom?*"),($T$132+$U$132+$V$132),"")</f>
        <v/>
      </c>
      <c r="BJ739" s="101" t="str">
        <f t="shared" ref="BJ739:BJ748" si="288">IF($AZ739&lt;&gt;"",BH739+BI739,"")</f>
        <v/>
      </c>
      <c r="BK739" s="98" t="str">
        <f t="shared" ref="BK739:BK748" si="289">IF($AZ739&lt;&gt;"",ROUND(BN739/14,1),"")</f>
        <v/>
      </c>
      <c r="BL739" s="98" t="str">
        <f t="shared" ref="BL739:BL748" si="290">IF($AZ739&lt;&gt;"",ROUND(BO739/14,1),"")</f>
        <v/>
      </c>
      <c r="BM739" s="101" t="str">
        <f t="shared" ref="BM739:BM748" si="291">IF($AZ739="","",IF($BK739&lt;&gt;"",$BK739,0)+IF($BL739&lt;&gt;"",$BL739,0))</f>
        <v/>
      </c>
      <c r="BN739" s="98" t="str">
        <f>IF(AZ739&lt;&gt;"",W$132,"")</f>
        <v/>
      </c>
      <c r="BO739" s="102" t="str">
        <f>IF(COUNTIF($AZ739,"=*Elaborare proiect de diplom?*"),$V$132,"0")</f>
        <v>0</v>
      </c>
      <c r="BP739" s="101" t="str">
        <f t="shared" ref="BP739:BP748" si="292">IF($AZ739="","",IF($BN739&lt;&gt;"",$BN739,0)+IF($BO739&lt;&gt;"",$BO739,0))</f>
        <v/>
      </c>
      <c r="BQ739" s="98" t="str">
        <f t="shared" ref="BQ739:BQ748" si="293">IF($AZ739&lt;&gt;"",ROUND(BR739/14,1),"")</f>
        <v/>
      </c>
      <c r="BR739" s="98" t="str">
        <f>IF(COUNTIFS($N$130,"&lt;&gt;"&amp;"",$N$130,"&lt;&gt;practic?*",$N$130,"&lt;&gt;*op?ional*",$N$130,"&lt;&gt;*Disciplin? facultativ?*", $N$130,"&lt;&gt;*Examen de diplom?*"),IF($Y$132&lt;&gt;"",ROUND($Y$132,1),""),"")</f>
        <v/>
      </c>
      <c r="BS739" s="98" t="str">
        <f>IF($AZ739="","",$Q$132)</f>
        <v/>
      </c>
      <c r="BT739" s="98" t="str">
        <f>IF(COUNTIFS($N$130,"&lt;&gt;"&amp;"",$N$130,"&lt;&gt;practic?*",$N$130,"&lt;&gt;*op?ional*",$N$130,"&lt;&gt;*Disciplin? facultativ?*", $N$130,"&lt;&gt;*Examen de diplom?*"),$X$132,"")</f>
        <v/>
      </c>
      <c r="BU739" s="101" t="str">
        <f>IF($AZ739="","",IF($BG739&lt;&gt;"",$BG739,0)+IF($BM739&lt;&gt;"",$BM739,0)+IF($BQ739&lt;&gt;"",$BQ739,0))</f>
        <v/>
      </c>
      <c r="BV739" s="102" t="str">
        <f t="shared" ref="BV739:BV748" si="294">IF($AZ739="","",IF($BJ739&lt;&gt;"",$BJ739,0)+IF($BP739&lt;&gt;"",$BP739,0)+IF($BR739&lt;&gt;"",$BR739,0))</f>
        <v/>
      </c>
      <c r="BW739" s="98" t="str">
        <f t="shared" si="208"/>
        <v/>
      </c>
      <c r="BX739" s="99"/>
    </row>
    <row r="740" spans="4:76" ht="21" customHeight="1" x14ac:dyDescent="0.2">
      <c r="D740" s="302">
        <f t="shared" si="281"/>
        <v>1</v>
      </c>
      <c r="F740" s="98">
        <f>$Q$135</f>
        <v>2</v>
      </c>
      <c r="H740" s="98">
        <f>$S$135</f>
        <v>28</v>
      </c>
      <c r="I740" s="98">
        <f>$T$135+$U$135+$V$135</f>
        <v>0</v>
      </c>
      <c r="J740" s="101">
        <f t="shared" si="282"/>
        <v>28</v>
      </c>
      <c r="K740" s="4">
        <f>$W$135</f>
        <v>0</v>
      </c>
      <c r="L740" s="98">
        <f>$Y$135</f>
        <v>22</v>
      </c>
      <c r="N740" s="98">
        <f t="shared" si="260"/>
        <v>50</v>
      </c>
      <c r="O740" s="302" t="b">
        <f t="shared" si="283"/>
        <v>1</v>
      </c>
      <c r="P740" s="308">
        <f t="shared" si="279"/>
        <v>25</v>
      </c>
      <c r="AX740" s="99" t="str">
        <f>$N$135</f>
        <v>L061.24.10.S3-ij</v>
      </c>
      <c r="AY740" s="98">
        <v>3</v>
      </c>
      <c r="AZ740" s="98" t="str">
        <f>IF(COUNTIFS($N$133,"&lt;&gt;"&amp;"",$N$133,"&lt;&gt;practic?*",$N$133,"&lt;&gt;*op?ional*",$N$133,"&lt;&gt;*Disciplin? facultativ?*", $N$133,"&lt;&gt;*Examen de diplom?*"),$N$133,"")</f>
        <v/>
      </c>
      <c r="BA740" s="102" t="str">
        <f t="shared" si="284"/>
        <v/>
      </c>
      <c r="BB740" s="102" t="str">
        <f t="shared" si="285"/>
        <v/>
      </c>
      <c r="BC740" s="98" t="str">
        <f>IF($AZ740="","",$R$135)</f>
        <v/>
      </c>
      <c r="BD740" s="102" t="str">
        <f t="shared" ref="BD740:BD748" si="295">IF($AZ740="","","DI")</f>
        <v/>
      </c>
      <c r="BE740" s="101" t="str">
        <f t="shared" si="286"/>
        <v/>
      </c>
      <c r="BF740" s="101" t="str">
        <f t="shared" si="287"/>
        <v/>
      </c>
      <c r="BG740" s="101" t="str">
        <f t="shared" si="280"/>
        <v/>
      </c>
      <c r="BH740" s="98" t="str">
        <f>IF(COUNTIFS($N$133,"&lt;&gt;"&amp;"",$N$133,"&lt;&gt;practic?*",$N$133,"&lt;&gt;*Elaborare proiect de diplom?*",$N$133,"&lt;&gt;*op?ional*",$N$133,"&lt;&gt;*Disciplin? facultativ?*", $N$133,"&lt;&gt;*Examen de diplom?*"),$S$135,"")</f>
        <v/>
      </c>
      <c r="BI740" s="98" t="str">
        <f>IF(COUNTIFS($N$133,"&lt;&gt;"&amp;"",$N$133,"&lt;&gt;practic?*",$N$133,"&lt;&gt;*Elaborare proiect de diplom?*",$N$133,"&lt;&gt;*op?ional*",$N$133,"&lt;&gt;*Disciplin? facultativ?*", $N$133,"&lt;&gt;*Examen de diplom?*"),($T$135+$U$135+$V$135),"")</f>
        <v/>
      </c>
      <c r="BJ740" s="101" t="str">
        <f t="shared" si="288"/>
        <v/>
      </c>
      <c r="BK740" s="98" t="str">
        <f t="shared" si="289"/>
        <v/>
      </c>
      <c r="BL740" s="98" t="str">
        <f t="shared" si="290"/>
        <v/>
      </c>
      <c r="BM740" s="101" t="str">
        <f t="shared" si="291"/>
        <v/>
      </c>
      <c r="BN740" s="98" t="str">
        <f>IF(AZ740&lt;&gt;"",W$135,"")</f>
        <v/>
      </c>
      <c r="BO740" s="102" t="str">
        <f>IF(COUNTIF($AZ740,"=*Elaborare proiect de diplom?*"),$V$135,"0")</f>
        <v>0</v>
      </c>
      <c r="BP740" s="101" t="str">
        <f t="shared" si="292"/>
        <v/>
      </c>
      <c r="BQ740" s="98" t="str">
        <f t="shared" si="293"/>
        <v/>
      </c>
      <c r="BR740" s="98" t="str">
        <f>IF(COUNTIFS($N$133,"&lt;&gt;"&amp;"",$N$133,"&lt;&gt;practic?*",$N$133,"&lt;&gt;*op?ional*",$N$133,"&lt;&gt;*Disciplin? facultativ?*", $N$133,"&lt;&gt;*Examen de diplom?*"),IF($Y$135&lt;&gt;"",ROUND($Y$135,1),""),"")</f>
        <v/>
      </c>
      <c r="BS740" s="98" t="str">
        <f>IF($AZ740="","",$Q$135)</f>
        <v/>
      </c>
      <c r="BT740" s="98" t="str">
        <f>IF(COUNTIFS($N$133,"&lt;&gt;"&amp;"",$N$133,"&lt;&gt;practic?*",$N$133,"&lt;&gt;*op?ional*",$N$133,"&lt;&gt;*Disciplin? facultativ?*", $N$133,"&lt;&gt;*Examen de diplom?*"),$X$135,"")</f>
        <v/>
      </c>
      <c r="BU740" s="101" t="str">
        <f t="shared" ref="BU740:BU748" si="296">IF($AZ740="","",IF($BG740&lt;&gt;"",$BG740,0)+IF($BM740&lt;&gt;"",$BM740,0)+IF($BQ740&lt;&gt;"",$BQ740,0))</f>
        <v/>
      </c>
      <c r="BV740" s="102" t="str">
        <f t="shared" si="294"/>
        <v/>
      </c>
      <c r="BW740" s="98" t="str">
        <f t="shared" si="208"/>
        <v/>
      </c>
      <c r="BX740" s="99"/>
    </row>
    <row r="741" spans="4:76" ht="21" customHeight="1" x14ac:dyDescent="0.2">
      <c r="D741" s="302">
        <f t="shared" si="281"/>
        <v>1</v>
      </c>
      <c r="F741" s="102">
        <f>$Q$138</f>
        <v>3</v>
      </c>
      <c r="H741" s="102">
        <f>$S$138</f>
        <v>28</v>
      </c>
      <c r="I741" s="98">
        <f>$T$138+$U$138+$V$138</f>
        <v>0</v>
      </c>
      <c r="J741" s="101">
        <f t="shared" si="282"/>
        <v>28</v>
      </c>
      <c r="K741" s="4">
        <f>$W$138</f>
        <v>0</v>
      </c>
      <c r="L741" s="102">
        <f>$Y$138</f>
        <v>47</v>
      </c>
      <c r="N741" s="98">
        <f t="shared" si="260"/>
        <v>75</v>
      </c>
      <c r="O741" s="302" t="b">
        <f t="shared" si="283"/>
        <v>1</v>
      </c>
      <c r="P741" s="308">
        <f t="shared" si="279"/>
        <v>25</v>
      </c>
      <c r="AX741" s="99" t="str">
        <f>$N$138</f>
        <v>L061.24.10.S4</v>
      </c>
      <c r="AY741" s="102">
        <v>4</v>
      </c>
      <c r="AZ741" s="98" t="str">
        <f>IF(COUNTIFS($N$136,"&lt;&gt;"&amp;"",$N$136,"&lt;&gt;practic?*",$N$136,"&lt;&gt;*op?ional*",$N$136,"&lt;&gt;*Disciplin? facultativ?*", $N$136,"&lt;&gt;*Examen de diplom?*"),$N$136,"")</f>
        <v>Legislatie in proiectare</v>
      </c>
      <c r="BA741" s="102">
        <f t="shared" si="284"/>
        <v>5</v>
      </c>
      <c r="BB741" s="102" t="str">
        <f t="shared" si="285"/>
        <v>10</v>
      </c>
      <c r="BC741" s="98" t="str">
        <f>IF($AZ741="","",$R$138)</f>
        <v>E</v>
      </c>
      <c r="BD741" s="98" t="str">
        <f t="shared" si="295"/>
        <v>DI</v>
      </c>
      <c r="BE741" s="101">
        <f t="shared" si="286"/>
        <v>2</v>
      </c>
      <c r="BF741" s="101">
        <f t="shared" si="287"/>
        <v>0</v>
      </c>
      <c r="BG741" s="101">
        <f t="shared" si="280"/>
        <v>2</v>
      </c>
      <c r="BH741" s="98">
        <f>IF(COUNTIFS($N$136,"&lt;&gt;"&amp;"",$N$136,"&lt;&gt;practic?*",$N$136,"&lt;&gt;*Elaborare proiect de diplom?*",$N$136,"&lt;&gt;*op?ional*",$N$136,"&lt;&gt;*Disciplin? facultativ?*", $N$136,"&lt;&gt;*Examen de diplom?*"),$S$138,"")</f>
        <v>28</v>
      </c>
      <c r="BI741" s="98">
        <f>IF(COUNTIFS($N$136,"&lt;&gt;"&amp;"",$N$136,"&lt;&gt;practic?*",$N$136,"&lt;&gt;*Elaborare proiect de diplom?*",$N$136,"&lt;&gt;*op?ional*",$N$136,"&lt;&gt;*Disciplin? facultativ?*", $N$136,"&lt;&gt;*Examen de diplom?*"),($T$138+$U$138+$V$138),"")</f>
        <v>0</v>
      </c>
      <c r="BJ741" s="101">
        <f t="shared" si="288"/>
        <v>28</v>
      </c>
      <c r="BK741" s="98">
        <f t="shared" si="289"/>
        <v>0</v>
      </c>
      <c r="BL741" s="98">
        <f t="shared" si="290"/>
        <v>0</v>
      </c>
      <c r="BM741" s="101">
        <f t="shared" si="291"/>
        <v>0</v>
      </c>
      <c r="BN741" s="98">
        <f>IF(AZ741&lt;&gt;"",W$138,"")</f>
        <v>0</v>
      </c>
      <c r="BO741" s="102" t="str">
        <f>IF(COUNTIF($AZ741,"=*Elaborare proiect de diplom?*"),$V$138,"0")</f>
        <v>0</v>
      </c>
      <c r="BP741" s="101">
        <f t="shared" si="292"/>
        <v>0</v>
      </c>
      <c r="BQ741" s="98">
        <f t="shared" si="293"/>
        <v>3.4</v>
      </c>
      <c r="BR741" s="98">
        <f>IF(COUNTIFS($N$136,"&lt;&gt;"&amp;"",$N$136,"&lt;&gt;practic?*",$N$136,"&lt;&gt;*op?ional*",$N$136,"&lt;&gt;*Disciplin? facultativ?*", $N$136,"&lt;&gt;*Examen de diplom?*"),IF($Y$138&lt;&gt;"",ROUND($Y$138,1),""),"")</f>
        <v>47</v>
      </c>
      <c r="BS741" s="102">
        <f>IF($AZ741="","",$Q$138)</f>
        <v>3</v>
      </c>
      <c r="BT741" s="98" t="str">
        <f>IF(COUNTIFS($N$136,"&lt;&gt;"&amp;"",$N$136,"&lt;&gt;practic?*",$N$136,"&lt;&gt;*op?ional*",$N$136,"&lt;&gt;*Disciplin? facultativ?*", $N$136,"&lt;&gt;*Examen de diplom?*"),$X$138,"")</f>
        <v>DS</v>
      </c>
      <c r="BU741" s="101">
        <f t="shared" si="296"/>
        <v>5.4</v>
      </c>
      <c r="BV741" s="102">
        <f t="shared" si="294"/>
        <v>75</v>
      </c>
      <c r="BW741" s="98" t="str">
        <f t="shared" si="208"/>
        <v>2028</v>
      </c>
      <c r="BX741" s="99"/>
    </row>
    <row r="742" spans="4:76" ht="21" customHeight="1" x14ac:dyDescent="0.2">
      <c r="D742" s="302">
        <f t="shared" si="281"/>
        <v>1</v>
      </c>
      <c r="F742" s="98">
        <f>$Q$141</f>
        <v>2</v>
      </c>
      <c r="H742" s="98">
        <f>$S$141</f>
        <v>28</v>
      </c>
      <c r="I742" s="98">
        <f>$T$141+$U$141+$V$141</f>
        <v>14</v>
      </c>
      <c r="J742" s="101">
        <f t="shared" si="282"/>
        <v>42</v>
      </c>
      <c r="K742" s="4">
        <f>$W$141</f>
        <v>0</v>
      </c>
      <c r="L742" s="98">
        <f>$Y$141</f>
        <v>8</v>
      </c>
      <c r="N742" s="98">
        <f t="shared" si="260"/>
        <v>50</v>
      </c>
      <c r="O742" s="302" t="b">
        <f t="shared" si="283"/>
        <v>1</v>
      </c>
      <c r="P742" s="308">
        <f t="shared" si="279"/>
        <v>25</v>
      </c>
      <c r="AX742" s="99" t="str">
        <f>$N$141</f>
        <v>L061.24.10.C5</v>
      </c>
      <c r="AY742" s="102">
        <v>5</v>
      </c>
      <c r="AZ742" s="98" t="str">
        <f>IF(COUNTIFS($N$139,"&lt;&gt;"&amp;"",$N$139,"&lt;&gt;practic?*",$N$139,"&lt;&gt;*op?ional*",$N$139,"&lt;&gt;*Disciplin? facultativ?*", $N$139,"&lt;&gt;*Examen de diplom?*"),$N$139,"")</f>
        <v>Eficienta economica a proiectului</v>
      </c>
      <c r="BA742" s="102">
        <f t="shared" si="284"/>
        <v>5</v>
      </c>
      <c r="BB742" s="102" t="str">
        <f t="shared" si="285"/>
        <v>10</v>
      </c>
      <c r="BC742" s="98" t="str">
        <f>IF($AZ742="","",$R$141)</f>
        <v>C</v>
      </c>
      <c r="BD742" s="102" t="str">
        <f t="shared" si="295"/>
        <v>DI</v>
      </c>
      <c r="BE742" s="101">
        <f t="shared" si="286"/>
        <v>2</v>
      </c>
      <c r="BF742" s="101">
        <f t="shared" si="287"/>
        <v>1</v>
      </c>
      <c r="BG742" s="101">
        <f t="shared" si="280"/>
        <v>3</v>
      </c>
      <c r="BH742" s="98">
        <f>IF(COUNTIFS($N$139,"&lt;&gt;"&amp;"",$N$139,"&lt;&gt;practic?*",$N$139,"&lt;&gt;*Elaborare proiect de diplom?*",$N$139,"&lt;&gt;*op?ional*",$N$139,"&lt;&gt;*Disciplin? facultativ?*", $N$139,"&lt;&gt;*Examen de diplom?*"),$S$141,"")</f>
        <v>28</v>
      </c>
      <c r="BI742" s="98">
        <f>IF(COUNTIFS($N$139,"&lt;&gt;"&amp;"",$N$139,"&lt;&gt;practic?*",$N$139,"&lt;&gt;*Elaborare proiect de diplom?*",$N$139,"&lt;&gt;*op?ional*",$N$139,"&lt;&gt;*Disciplin? facultativ?*", $N$139,"&lt;&gt;*Examen de diplom?*"),($T$141+$U$141+$V$141),"")</f>
        <v>14</v>
      </c>
      <c r="BJ742" s="101">
        <f t="shared" si="288"/>
        <v>42</v>
      </c>
      <c r="BK742" s="98">
        <f t="shared" si="289"/>
        <v>0</v>
      </c>
      <c r="BL742" s="98">
        <f t="shared" si="290"/>
        <v>0</v>
      </c>
      <c r="BM742" s="101">
        <f t="shared" si="291"/>
        <v>0</v>
      </c>
      <c r="BN742" s="98">
        <f>IF(AZ742&lt;&gt;"",W$141,"")</f>
        <v>0</v>
      </c>
      <c r="BO742" s="102" t="str">
        <f>IF(COUNTIF($AZ742,"=*Elaborare proiect de diplom?*"),$V$141,"0")</f>
        <v>0</v>
      </c>
      <c r="BP742" s="101">
        <f t="shared" si="292"/>
        <v>0</v>
      </c>
      <c r="BQ742" s="98">
        <f t="shared" si="293"/>
        <v>0.6</v>
      </c>
      <c r="BR742" s="98">
        <f>IF(COUNTIFS($N$139,"&lt;&gt;"&amp;"",$N$139,"&lt;&gt;practic?*",$N$139,"&lt;&gt;*op?ional*",$N$139,"&lt;&gt;*Disciplin? facultativ?*", $N$139,"&lt;&gt;*Examen de diplom?*"),IF($Y$141&lt;&gt;"",ROUND($Y$141,1),""),"")</f>
        <v>8</v>
      </c>
      <c r="BS742" s="98">
        <f>IF($AZ742="","",$Q$141)</f>
        <v>2</v>
      </c>
      <c r="BT742" s="98" t="str">
        <f>IF(COUNTIFS($N$139,"&lt;&gt;"&amp;"",$N$139,"&lt;&gt;practic?*",$N$139,"&lt;&gt;*op?ional*",$N$139,"&lt;&gt;*Disciplin? facultativ?*", $N$139,"&lt;&gt;*Examen de diplom?*"),$X$141,"")</f>
        <v>DC</v>
      </c>
      <c r="BU742" s="101">
        <f t="shared" si="296"/>
        <v>3.6</v>
      </c>
      <c r="BV742" s="102">
        <f t="shared" si="294"/>
        <v>50</v>
      </c>
      <c r="BW742" s="98" t="str">
        <f t="shared" si="208"/>
        <v>2028</v>
      </c>
      <c r="BX742" s="99"/>
    </row>
    <row r="743" spans="4:76" ht="21" customHeight="1" x14ac:dyDescent="0.2">
      <c r="D743" s="302">
        <f t="shared" si="281"/>
        <v>1</v>
      </c>
      <c r="F743" s="98">
        <f>$Q$144</f>
        <v>3</v>
      </c>
      <c r="H743" s="98">
        <f>$S$144</f>
        <v>28</v>
      </c>
      <c r="I743" s="98">
        <f>$T$144+$U$144+$V$144</f>
        <v>14</v>
      </c>
      <c r="J743" s="101">
        <f t="shared" si="282"/>
        <v>42</v>
      </c>
      <c r="K743" s="4">
        <f>$W$144</f>
        <v>0</v>
      </c>
      <c r="L743" s="98">
        <f>$Y$144</f>
        <v>33</v>
      </c>
      <c r="N743" s="98">
        <f t="shared" si="260"/>
        <v>75</v>
      </c>
      <c r="O743" s="302" t="b">
        <f t="shared" si="283"/>
        <v>1</v>
      </c>
      <c r="P743" s="308">
        <f t="shared" si="279"/>
        <v>25</v>
      </c>
      <c r="AX743" s="99" t="str">
        <f>$N$144</f>
        <v>L061.24.10.D6-ij</v>
      </c>
      <c r="AY743" s="98">
        <v>6</v>
      </c>
      <c r="AZ743" s="98" t="str">
        <f>IF(COUNTIFS($N$142,"&lt;&gt;"&amp;"",$N$142,"&lt;&gt;practic?*",$N$142,"&lt;&gt;*op?ional*",$N$142,"&lt;&gt;*Disciplin? facultativ?*", $N$142,"&lt;&gt;*Examen de diplom?*"),$N$142,"")</f>
        <v/>
      </c>
      <c r="BA743" s="102" t="str">
        <f t="shared" si="284"/>
        <v/>
      </c>
      <c r="BB743" s="102" t="str">
        <f t="shared" si="285"/>
        <v/>
      </c>
      <c r="BC743" s="98" t="str">
        <f>IF($AZ743="","",$R$144)</f>
        <v/>
      </c>
      <c r="BD743" s="98" t="str">
        <f t="shared" si="295"/>
        <v/>
      </c>
      <c r="BE743" s="101" t="str">
        <f t="shared" si="286"/>
        <v/>
      </c>
      <c r="BF743" s="101" t="str">
        <f t="shared" si="287"/>
        <v/>
      </c>
      <c r="BG743" s="101" t="str">
        <f t="shared" si="280"/>
        <v/>
      </c>
      <c r="BH743" s="98" t="str">
        <f>IF(COUNTIFS($N$142,"&lt;&gt;"&amp;"",$N$142,"&lt;&gt;practic?*",$N$142,"&lt;&gt;*Elaborare proiect de diplom?*",$N$142,"&lt;&gt;*op?ional*",$N$142,"&lt;&gt;*Disciplin? facultativ?*", $N$142,"&lt;&gt;*Examen de diplom?*"),$S$144,"")</f>
        <v/>
      </c>
      <c r="BI743" s="98" t="str">
        <f>IF(COUNTIFS($N$142,"&lt;&gt;"&amp;"",$N$142,"&lt;&gt;practic?*",$N$142,"&lt;&gt;*Elaborare proiect de diplom?*",$N$142,"&lt;&gt;*op?ional*",$N$142,"&lt;&gt;*Disciplin? facultativ?*", $N$142,"&lt;&gt;*Examen de diplom?*"),($T$144+$U$144+$V$144),"")</f>
        <v/>
      </c>
      <c r="BJ743" s="101" t="str">
        <f t="shared" si="288"/>
        <v/>
      </c>
      <c r="BK743" s="98" t="str">
        <f t="shared" si="289"/>
        <v/>
      </c>
      <c r="BL743" s="98" t="str">
        <f t="shared" si="290"/>
        <v/>
      </c>
      <c r="BM743" s="101" t="str">
        <f t="shared" si="291"/>
        <v/>
      </c>
      <c r="BN743" s="98" t="str">
        <f>IF(AZ743&lt;&gt;"",W$144,"")</f>
        <v/>
      </c>
      <c r="BO743" s="102" t="str">
        <f>IF(COUNTIF($AZ743,"=*Elaborare proiect de diplom?*"),$V$144,"0")</f>
        <v>0</v>
      </c>
      <c r="BP743" s="101" t="str">
        <f t="shared" si="292"/>
        <v/>
      </c>
      <c r="BQ743" s="98" t="str">
        <f t="shared" si="293"/>
        <v/>
      </c>
      <c r="BR743" s="98" t="str">
        <f>IF(COUNTIFS($N$142,"&lt;&gt;"&amp;"",$N$142,"&lt;&gt;practic?*",$N$142,"&lt;&gt;*op?ional*",$N$142,"&lt;&gt;*Disciplin? facultativ?*", $N$142,"&lt;&gt;*Examen de diplom?*"),IF($Y$144&lt;&gt;"",ROUND($Y$144,1),""),"")</f>
        <v/>
      </c>
      <c r="BS743" s="98" t="str">
        <f>IF($AZ743="","",$Q$144)</f>
        <v/>
      </c>
      <c r="BT743" s="98" t="str">
        <f>IF(COUNTIFS($N$142,"&lt;&gt;"&amp;"",$N$142,"&lt;&gt;practic?*",$N$142,"&lt;&gt;*op?ional*",$N$142,"&lt;&gt;*Disciplin? facultativ?*", $N$142,"&lt;&gt;*Examen de diplom?*"),$X$144,"")</f>
        <v/>
      </c>
      <c r="BU743" s="101" t="str">
        <f t="shared" si="296"/>
        <v/>
      </c>
      <c r="BV743" s="102" t="str">
        <f t="shared" si="294"/>
        <v/>
      </c>
      <c r="BW743" s="98" t="str">
        <f t="shared" si="208"/>
        <v/>
      </c>
      <c r="BX743" s="99"/>
    </row>
    <row r="744" spans="4:76" ht="21" customHeight="1" x14ac:dyDescent="0.2">
      <c r="D744" s="302">
        <f t="shared" si="281"/>
        <v>1</v>
      </c>
      <c r="F744" s="102">
        <f>$Q$147</f>
        <v>3</v>
      </c>
      <c r="H744" s="102">
        <f>$S$147</f>
        <v>28</v>
      </c>
      <c r="I744" s="98">
        <f>$T$147+$U$147+$V$147</f>
        <v>14</v>
      </c>
      <c r="J744" s="101">
        <f t="shared" si="282"/>
        <v>42</v>
      </c>
      <c r="K744" s="4">
        <f>$W$147</f>
        <v>0</v>
      </c>
      <c r="L744" s="102">
        <f>$Y$147</f>
        <v>33</v>
      </c>
      <c r="N744" s="98">
        <f t="shared" si="260"/>
        <v>75</v>
      </c>
      <c r="O744" s="302" t="b">
        <f t="shared" si="283"/>
        <v>1</v>
      </c>
      <c r="P744" s="308">
        <f t="shared" si="279"/>
        <v>25</v>
      </c>
      <c r="AX744" s="99" t="str">
        <f>$N$147</f>
        <v>L061.24.10.U7</v>
      </c>
      <c r="AY744" s="98">
        <v>7</v>
      </c>
      <c r="AZ744" s="98" t="str">
        <f>IF(COUNTIFS($N$145,"&lt;&gt;"&amp;"",$N$145,"&lt;&gt;practic?*",$N$145,"&lt;&gt;*op?ional*",$N$145,"&lt;&gt;*Disciplin? facultativ?*",$N$145,"&lt;&gt;*Examen de diplom?*"),$N$145,"")</f>
        <v xml:space="preserve">Teorii si metode contemporane </v>
      </c>
      <c r="BA744" s="102">
        <f t="shared" si="284"/>
        <v>5</v>
      </c>
      <c r="BB744" s="102" t="str">
        <f t="shared" si="285"/>
        <v>10</v>
      </c>
      <c r="BC744" s="98" t="str">
        <f>IF($AZ744="","",$R$147)</f>
        <v>E</v>
      </c>
      <c r="BD744" s="102" t="str">
        <f t="shared" si="295"/>
        <v>DI</v>
      </c>
      <c r="BE744" s="101">
        <f t="shared" si="286"/>
        <v>2</v>
      </c>
      <c r="BF744" s="101">
        <f t="shared" si="287"/>
        <v>1</v>
      </c>
      <c r="BG744" s="101">
        <f t="shared" si="280"/>
        <v>3</v>
      </c>
      <c r="BH744" s="98">
        <f>IF(COUNTIFS($N$145,"&lt;&gt;"&amp;"",$N$145,"&lt;&gt;practic?*",$N$145,"&lt;&gt;*Elaborare proiect de diplom?*",$N$145,"&lt;&gt;*op?ional*",$N$145,"&lt;&gt;*Disciplin? facultativ?*", $N$145,"&lt;&gt;*Examen de diplom?*"),$S$147,"")</f>
        <v>28</v>
      </c>
      <c r="BI744" s="98">
        <f>IF(COUNTIFS($N$145,"&lt;&gt;"&amp;"",$N$145,"&lt;&gt;practic?*",$N$145,"&lt;&gt;*Elaborare proiect de diplom?*",$N$145,"&lt;&gt;*op?ional*",$N$145,"&lt;&gt;*Disciplin? facultativ?*", $N$145,"&lt;&gt;*Examen de diplom?*"),($T$147+$U$147+$V$147),"")</f>
        <v>14</v>
      </c>
      <c r="BJ744" s="101">
        <f t="shared" si="288"/>
        <v>42</v>
      </c>
      <c r="BK744" s="98">
        <f t="shared" si="289"/>
        <v>0</v>
      </c>
      <c r="BL744" s="98">
        <f t="shared" si="290"/>
        <v>0</v>
      </c>
      <c r="BM744" s="101">
        <f t="shared" si="291"/>
        <v>0</v>
      </c>
      <c r="BN744" s="98">
        <f>IF(AZ744&lt;&gt;"",W$147,"")</f>
        <v>0</v>
      </c>
      <c r="BO744" s="102" t="str">
        <f>IF(COUNTIF($AZ744,"=*Elaborare proiect de diplom?*"),$V$147,"0")</f>
        <v>0</v>
      </c>
      <c r="BP744" s="101">
        <f t="shared" si="292"/>
        <v>0</v>
      </c>
      <c r="BQ744" s="98">
        <f t="shared" si="293"/>
        <v>2.4</v>
      </c>
      <c r="BR744" s="98">
        <f>IF(COUNTIFS($N$145,"&lt;&gt;"&amp;"",$N$145,"&lt;&gt;practic?*",$N$145,"&lt;&gt;*op?ional*",$N$145,"&lt;&gt;*Disciplin? facultativ?*", $N$145,"&lt;&gt;*Examen de diplom?*"),IF($Y$147&lt;&gt;"",ROUND($Y$147,1),""),"")</f>
        <v>33</v>
      </c>
      <c r="BS744" s="102">
        <f>IF($AZ744="","",$Q$147)</f>
        <v>3</v>
      </c>
      <c r="BT744" s="98" t="str">
        <f>IF(COUNTIFS($N$145,"&lt;&gt;"&amp;"",$N$145,"&lt;&gt;practic?*",$N$145,"&lt;&gt;*op?ional*",$N$145,"&lt;&gt;*Disciplin? facultativ?*", $N$145,"&lt;&gt;*Examen de diplom?*"),$X$147,"")</f>
        <v>DU</v>
      </c>
      <c r="BU744" s="101">
        <f t="shared" si="296"/>
        <v>5.4</v>
      </c>
      <c r="BV744" s="102">
        <f t="shared" si="294"/>
        <v>75</v>
      </c>
      <c r="BW744" s="98" t="str">
        <f t="shared" si="208"/>
        <v>2028</v>
      </c>
      <c r="BX744" s="99"/>
    </row>
    <row r="745" spans="4:76" ht="21" customHeight="1" x14ac:dyDescent="0.2">
      <c r="D745" s="302">
        <f t="shared" si="281"/>
        <v>1</v>
      </c>
      <c r="F745" s="98">
        <f>$Q$150</f>
        <v>3</v>
      </c>
      <c r="H745" s="98">
        <f>$S$150</f>
        <v>28</v>
      </c>
      <c r="I745" s="98">
        <f>$T$150+$U$150+$V$150</f>
        <v>14</v>
      </c>
      <c r="J745" s="101">
        <f t="shared" si="282"/>
        <v>42</v>
      </c>
      <c r="K745" s="4">
        <f>$W$150</f>
        <v>0</v>
      </c>
      <c r="L745" s="98">
        <f>$Y$150</f>
        <v>33</v>
      </c>
      <c r="N745" s="98">
        <f t="shared" si="260"/>
        <v>75</v>
      </c>
      <c r="O745" s="302" t="b">
        <f t="shared" si="283"/>
        <v>1</v>
      </c>
      <c r="P745" s="308">
        <f t="shared" si="279"/>
        <v>25</v>
      </c>
      <c r="AX745" s="99" t="str">
        <f>$N$150</f>
        <v>L061.24.10.C8</v>
      </c>
      <c r="AY745" s="102">
        <v>8</v>
      </c>
      <c r="AZ745" s="98" t="str">
        <f>IF(COUNTIFS($N$148,"&lt;&gt;"&amp;"",$N$148,"&lt;&gt;practic?*",$N$148,"&lt;&gt;*op?ional*",$N$148,"&lt;&gt;*Disciplin? facultativ?*", $N$148,"&lt;&gt;*Examen de diplom?*"),$N$148,"")</f>
        <v>Estetica</v>
      </c>
      <c r="BA745" s="102">
        <f t="shared" si="284"/>
        <v>5</v>
      </c>
      <c r="BB745" s="102" t="str">
        <f t="shared" si="285"/>
        <v>10</v>
      </c>
      <c r="BC745" s="98" t="str">
        <f>IF($AZ745="","",$R$150)</f>
        <v>E</v>
      </c>
      <c r="BD745" s="98" t="str">
        <f t="shared" si="295"/>
        <v>DI</v>
      </c>
      <c r="BE745" s="101">
        <f t="shared" si="286"/>
        <v>2</v>
      </c>
      <c r="BF745" s="101">
        <f t="shared" si="287"/>
        <v>1</v>
      </c>
      <c r="BG745" s="101">
        <f t="shared" si="280"/>
        <v>3</v>
      </c>
      <c r="BH745" s="98">
        <f>IF(COUNTIFS($N$148,"&lt;&gt;"&amp;"",$N$148,"&lt;&gt;practic?*",$N$148,"&lt;&gt;*Elaborare proiect de diplom?*",$N$148,"&lt;&gt;*op?ional*",$N$148,"&lt;&gt;*Disciplin? facultativ?*", $N$148,"&lt;&gt;*Examen de diplom?*"),$S$150,"")</f>
        <v>28</v>
      </c>
      <c r="BI745" s="98">
        <f>IF(COUNTIFS($N$148,"&lt;&gt;"&amp;"",$N$148,"&lt;&gt;practic?*",$N$148,"&lt;&gt;*Elaborare proiect de diplom?*",$N$148,"&lt;&gt;*op?ional*",$N$148,"&lt;&gt;*Disciplin? facultativ?*", $N$148,"&lt;&gt;*Examen de diplom?*"),($T$150+$U$150+$V$150),"")</f>
        <v>14</v>
      </c>
      <c r="BJ745" s="101">
        <f t="shared" si="288"/>
        <v>42</v>
      </c>
      <c r="BK745" s="98">
        <f t="shared" si="289"/>
        <v>0</v>
      </c>
      <c r="BL745" s="98">
        <f t="shared" si="290"/>
        <v>0</v>
      </c>
      <c r="BM745" s="101">
        <f t="shared" si="291"/>
        <v>0</v>
      </c>
      <c r="BN745" s="98">
        <f>IF(AZ745&lt;&gt;"",W$150,"")</f>
        <v>0</v>
      </c>
      <c r="BO745" s="102" t="str">
        <f>IF(COUNTIF($AZ745,"=*Elaborare proiect de diplom?*"),$V$150,"0")</f>
        <v>0</v>
      </c>
      <c r="BP745" s="101">
        <f t="shared" si="292"/>
        <v>0</v>
      </c>
      <c r="BQ745" s="98">
        <f t="shared" si="293"/>
        <v>2.4</v>
      </c>
      <c r="BR745" s="98">
        <f>IF(COUNTIFS($N$148,"&lt;&gt;"&amp;"",$N$148,"&lt;&gt;practic?*",$N$148,"&lt;&gt;*op?ional*",$N$148,"&lt;&gt;*Disciplin? facultativ?*", $N$148,"&lt;&gt;*Examen de diplom?*"),IF($Y$150&lt;&gt;"",ROUND($Y$150,1),""),"")</f>
        <v>33</v>
      </c>
      <c r="BS745" s="98">
        <f>IF($AZ745="","",$Q$150)</f>
        <v>3</v>
      </c>
      <c r="BT745" s="98" t="str">
        <f>IF(COUNTIFS($N$148,"&lt;&gt;"&amp;"",$N$148,"&lt;&gt;practic?*",$N$148,"&lt;&gt;*op?ional*",$N$148,"&lt;&gt;*Disciplin? facultativ?*", $N$148,"&lt;&gt;*Examen de diplom?*"),$X$150,"")</f>
        <v>DC</v>
      </c>
      <c r="BU745" s="101">
        <f t="shared" si="296"/>
        <v>5.4</v>
      </c>
      <c r="BV745" s="102">
        <f t="shared" si="294"/>
        <v>75</v>
      </c>
      <c r="BW745" s="98" t="str">
        <f t="shared" si="208"/>
        <v>2028</v>
      </c>
      <c r="BX745" s="99"/>
    </row>
    <row r="746" spans="4:76" ht="21" customHeight="1" x14ac:dyDescent="0.2">
      <c r="D746" s="302">
        <f t="shared" si="281"/>
        <v>1</v>
      </c>
      <c r="F746" s="98">
        <f>$Q$153</f>
        <v>2</v>
      </c>
      <c r="H746" s="98">
        <f>$S$153</f>
        <v>0</v>
      </c>
      <c r="I746" s="98">
        <f>$T$153+$U$153+$V$153</f>
        <v>0</v>
      </c>
      <c r="J746" s="101">
        <f t="shared" si="282"/>
        <v>0</v>
      </c>
      <c r="K746" s="4">
        <f>$W$153</f>
        <v>50</v>
      </c>
      <c r="L746" s="98">
        <f>$Y$153</f>
        <v>0</v>
      </c>
      <c r="N746" s="98">
        <f t="shared" si="260"/>
        <v>50</v>
      </c>
      <c r="O746" s="302" t="b">
        <f t="shared" si="283"/>
        <v>1</v>
      </c>
      <c r="P746" s="308">
        <f t="shared" si="279"/>
        <v>25</v>
      </c>
      <c r="AX746" s="99" t="str">
        <f>$N$153</f>
        <v>L061.24.10.S9</v>
      </c>
      <c r="AY746" s="102">
        <v>9</v>
      </c>
      <c r="AZ746" s="98" t="str">
        <f>IF(COUNTIFS($N$151,"&lt;&gt;"&amp;"",$N$151,"&lt;&gt;practic?*",$N$151,"&lt;&gt;*op?ional*",$N$151,"&lt;&gt;*Disciplin? facultativ?*", $N$151,"&lt;&gt;*Examen de diplom?*"),$N$151,"")</f>
        <v/>
      </c>
      <c r="BA746" s="102" t="str">
        <f t="shared" si="284"/>
        <v/>
      </c>
      <c r="BB746" s="102" t="str">
        <f t="shared" si="285"/>
        <v/>
      </c>
      <c r="BC746" s="98" t="str">
        <f>IF($AZ746="","",$R$153)</f>
        <v/>
      </c>
      <c r="BD746" s="98" t="str">
        <f t="shared" si="295"/>
        <v/>
      </c>
      <c r="BE746" s="101" t="str">
        <f t="shared" si="286"/>
        <v/>
      </c>
      <c r="BF746" s="101" t="str">
        <f t="shared" si="287"/>
        <v/>
      </c>
      <c r="BG746" s="101" t="str">
        <f t="shared" si="280"/>
        <v/>
      </c>
      <c r="BH746" s="98" t="str">
        <f>IF(COUNTIFS($N$151,"&lt;&gt;"&amp;"",$N$151,"&lt;&gt;practic?*",$N$151,"&lt;&gt;*Elaborare proiect de diplom?*",$N$151,"&lt;&gt;*op?ional*",$N$151,"&lt;&gt;*Disciplin? facultativ?*", $N$151,"&lt;&gt;*Examen de diplom?*"),$S$153,"")</f>
        <v/>
      </c>
      <c r="BI746" s="98" t="str">
        <f>IF(COUNTIFS($N$151,"&lt;&gt;"&amp;"",$N$151,"&lt;&gt;practic?*",$N$151,"&lt;&gt;*Elaborare proiect de diplom?*",$N$151,"&lt;&gt;*op?ional*",$N$151,"&lt;&gt;*Disciplin? facultativ?*", $N$151,"&lt;&gt;*Examen de diplom?*"),($T$153+$U$153+$V$153),"")</f>
        <v/>
      </c>
      <c r="BJ746" s="101" t="str">
        <f t="shared" si="288"/>
        <v/>
      </c>
      <c r="BK746" s="98" t="str">
        <f t="shared" si="289"/>
        <v/>
      </c>
      <c r="BL746" s="98" t="str">
        <f t="shared" si="290"/>
        <v/>
      </c>
      <c r="BM746" s="101" t="str">
        <f t="shared" si="291"/>
        <v/>
      </c>
      <c r="BN746" s="98" t="str">
        <f>IF(AZ746&lt;&gt;"",W$153,"")</f>
        <v/>
      </c>
      <c r="BO746" s="102" t="str">
        <f>IF(COUNTIF($AZ746,"=*Elaborare proiect de diplom?*"),$V$153,"0")</f>
        <v>0</v>
      </c>
      <c r="BP746" s="101" t="str">
        <f t="shared" si="292"/>
        <v/>
      </c>
      <c r="BQ746" s="98" t="str">
        <f t="shared" si="293"/>
        <v/>
      </c>
      <c r="BR746" s="98" t="str">
        <f>IF(COUNTIFS($N$151,"&lt;&gt;"&amp;"",$N$151,"&lt;&gt;practic?*",$N$151,"&lt;&gt;*op?ional*",$N$151,"&lt;&gt;*Disciplin? facultativ?*", $N$151,"&lt;&gt;*Examen de diplom?*"),IF($Y$153&lt;&gt;"",ROUND($Y$153,1),""),"")</f>
        <v/>
      </c>
      <c r="BS746" s="98" t="str">
        <f>IF($AZ746="","",$Q$153)</f>
        <v/>
      </c>
      <c r="BT746" s="98" t="str">
        <f>IF(COUNTIFS($N$151,"&lt;&gt;"&amp;"",$N$151,"&lt;&gt;practic?*",$N$151,"&lt;&gt;*op?ional*",$N$151,"&lt;&gt;*Disciplin? facultativ?*", $N$151,"&lt;&gt;*Examen de diplom?*"),$X$153,"")</f>
        <v/>
      </c>
      <c r="BU746" s="101" t="str">
        <f t="shared" si="296"/>
        <v/>
      </c>
      <c r="BV746" s="102" t="str">
        <f t="shared" si="294"/>
        <v/>
      </c>
      <c r="BW746" s="98" t="str">
        <f t="shared" si="208"/>
        <v/>
      </c>
      <c r="BX746" s="99"/>
    </row>
    <row r="747" spans="4:76" ht="21" customHeight="1" x14ac:dyDescent="0.2">
      <c r="D747" s="302">
        <f t="shared" si="281"/>
        <v>1</v>
      </c>
      <c r="F747" s="98">
        <f>$Q$156</f>
        <v>1</v>
      </c>
      <c r="H747" s="98">
        <f>$S$156</f>
        <v>0</v>
      </c>
      <c r="I747" s="98">
        <f>$T$156+$U$156+$V$156</f>
        <v>0</v>
      </c>
      <c r="J747" s="101">
        <f t="shared" si="282"/>
        <v>0</v>
      </c>
      <c r="K747" s="4">
        <f>$W$156</f>
        <v>0</v>
      </c>
      <c r="L747" s="98">
        <f>$Y$156</f>
        <v>25</v>
      </c>
      <c r="N747" s="98">
        <f t="shared" si="260"/>
        <v>25</v>
      </c>
      <c r="O747" s="302" t="b">
        <f t="shared" si="283"/>
        <v>1</v>
      </c>
      <c r="P747" s="308">
        <f t="shared" si="279"/>
        <v>25</v>
      </c>
      <c r="AX747" s="99" t="str">
        <f>$N$156</f>
        <v>L061.24.10.S10</v>
      </c>
      <c r="AY747" s="98">
        <v>10</v>
      </c>
      <c r="AZ747" s="98" t="str">
        <f>IF(COUNTIFS($N$154,"&lt;&gt;"&amp;"",$N$154,"&lt;&gt;practic?*",$N$154,"&lt;&gt;*op?ional*",$N$154,"&lt;&gt;*Disciplin? facultativ?*",$N$154,"&lt;&gt;*Examen de diplom?*"),$N$154,"")</f>
        <v>Proiect de verificare 5</v>
      </c>
      <c r="BA747" s="102">
        <f t="shared" si="284"/>
        <v>5</v>
      </c>
      <c r="BB747" s="102" t="str">
        <f t="shared" si="285"/>
        <v>10</v>
      </c>
      <c r="BC747" s="98" t="str">
        <f>IF($AZ747="","",$R$156)</f>
        <v>E</v>
      </c>
      <c r="BD747" s="102" t="str">
        <f t="shared" si="295"/>
        <v>DI</v>
      </c>
      <c r="BE747" s="101">
        <f t="shared" si="286"/>
        <v>0</v>
      </c>
      <c r="BF747" s="101">
        <f t="shared" si="287"/>
        <v>0</v>
      </c>
      <c r="BG747" s="101">
        <f t="shared" si="280"/>
        <v>0</v>
      </c>
      <c r="BH747" s="98">
        <f>IF(COUNTIFS($N$154,"&lt;&gt;"&amp;"",$N$154,"&lt;&gt;practic?*",$N$154,"&lt;&gt;*Elaborare proiect de diplom?*",$N$154,"&lt;&gt;*op?ional*",$N$154,"&lt;&gt;*Disciplin? facultativ?*", $N$154,"&lt;&gt;*Examen de diplom?*"),$S$156,"")</f>
        <v>0</v>
      </c>
      <c r="BI747" s="98">
        <f>IF(COUNTIFS($N$154,"&lt;&gt;"&amp;"",$N$154,"&lt;&gt;practic?*",$N$154,"&lt;&gt;*Elaborare proiect de diplom?*",$N$154,"&lt;&gt;*op?ional*",$N$154,"&lt;&gt;*Disciplin? facultativ?*", $N$154,"&lt;&gt;*Examen de diplom?*"),($T$156+$U$156+$V$156),"")</f>
        <v>0</v>
      </c>
      <c r="BJ747" s="101">
        <f t="shared" si="288"/>
        <v>0</v>
      </c>
      <c r="BK747" s="98">
        <f t="shared" si="289"/>
        <v>0</v>
      </c>
      <c r="BL747" s="98">
        <f t="shared" si="290"/>
        <v>0</v>
      </c>
      <c r="BM747" s="101">
        <f t="shared" si="291"/>
        <v>0</v>
      </c>
      <c r="BN747" s="98">
        <f>IF(AZ747&lt;&gt;"",W$156,"")</f>
        <v>0</v>
      </c>
      <c r="BO747" s="102" t="str">
        <f>IF(COUNTIF($AZ747,"=*Elaborare proiect de diplom?*"),$V$156,"0")</f>
        <v>0</v>
      </c>
      <c r="BP747" s="101">
        <f t="shared" si="292"/>
        <v>0</v>
      </c>
      <c r="BQ747" s="98">
        <f t="shared" si="293"/>
        <v>1.8</v>
      </c>
      <c r="BR747" s="98">
        <f>IF(COUNTIFS($N$154,"&lt;&gt;"&amp;"",$N$154,"&lt;&gt;practic?*",$N$154,"&lt;&gt;*op?ional*",$N$154,"&lt;&gt;*Disciplin? facultativ?*", $N$154,"&lt;&gt;*Examen de diplom?*"),IF($Y$156&lt;&gt;"",ROUND($Y$156,1),""),"")</f>
        <v>25</v>
      </c>
      <c r="BS747" s="98">
        <f>IF($AZ747="","",$Q$156)</f>
        <v>1</v>
      </c>
      <c r="BT747" s="98" t="str">
        <f>IF(COUNTIFS($N$154,"&lt;&gt;"&amp;"",$N$154,"&lt;&gt;practic?*",$N$154,"&lt;&gt;*op?ional*",$N$154,"&lt;&gt;*Disciplin? facultativ?*", $N$154,"&lt;&gt;*Examen de diplom?*"),$X$156,"")</f>
        <v>DS</v>
      </c>
      <c r="BU747" s="101">
        <f t="shared" si="296"/>
        <v>1.8</v>
      </c>
      <c r="BV747" s="102">
        <f t="shared" si="294"/>
        <v>25</v>
      </c>
      <c r="BW747" s="98" t="str">
        <f t="shared" si="208"/>
        <v>2028</v>
      </c>
      <c r="BX747" s="99"/>
    </row>
    <row r="748" spans="4:76" ht="21" customHeight="1" x14ac:dyDescent="0.2">
      <c r="D748" s="302">
        <f t="shared" si="281"/>
        <v>0</v>
      </c>
      <c r="F748" s="102">
        <f>$Q$159</f>
        <v>0</v>
      </c>
      <c r="H748" s="102">
        <f>$S$159</f>
        <v>0</v>
      </c>
      <c r="I748" s="98">
        <f>$T$159+$U$159+$V$159</f>
        <v>0</v>
      </c>
      <c r="J748" s="101">
        <f t="shared" si="282"/>
        <v>0</v>
      </c>
      <c r="K748" s="4">
        <f>$W$159</f>
        <v>0</v>
      </c>
      <c r="L748" s="102">
        <f>$Y$159</f>
        <v>0</v>
      </c>
      <c r="N748" s="98">
        <f t="shared" si="260"/>
        <v>0</v>
      </c>
      <c r="O748" s="302" t="b">
        <f t="shared" si="283"/>
        <v>1</v>
      </c>
      <c r="P748" s="308" t="e">
        <f t="shared" si="279"/>
        <v>#DIV/0!</v>
      </c>
      <c r="AX748" s="99" t="str">
        <f>$N$159</f>
        <v>L061.24.10.f11-ij</v>
      </c>
      <c r="AY748" s="98">
        <v>11</v>
      </c>
      <c r="AZ748" s="98" t="str">
        <f>IF(COUNTIFS($N$157,"&lt;&gt;"&amp;"",$N$157,"&lt;&gt;practic?*",$N$157,"&lt;&gt;*op?ional*",$N$157,"&lt;&gt;*Disciplin? facultativ?*", $N$157,"&lt;&gt;*Examen de diplom?*"),$N$157,"")</f>
        <v/>
      </c>
      <c r="BA748" s="102" t="str">
        <f>IF($AZ748="","",ROUND(RIGHT($N$126,2)/2,0))</f>
        <v/>
      </c>
      <c r="BB748" s="102" t="str">
        <f>IF($AZ748="","",RIGHT($N$126,2))</f>
        <v/>
      </c>
      <c r="BC748" s="98" t="str">
        <f>IF($AZ748="","",$R$159)</f>
        <v/>
      </c>
      <c r="BD748" s="98" t="str">
        <f t="shared" si="295"/>
        <v/>
      </c>
      <c r="BE748" s="101" t="str">
        <f t="shared" si="286"/>
        <v/>
      </c>
      <c r="BF748" s="101" t="str">
        <f t="shared" si="287"/>
        <v/>
      </c>
      <c r="BG748" s="101" t="str">
        <f t="shared" si="280"/>
        <v/>
      </c>
      <c r="BH748" s="98" t="str">
        <f>IF(COUNTIFS($N$157,"&lt;&gt;"&amp;"",$N$157,"&lt;&gt;practic?*",$N$157,"&lt;&gt;*Elaborare proiect de diplom?*",$N$157,"&lt;&gt;*op?ional*",$N$157,"&lt;&gt;*Disciplin? facultativ?*", $N$157,"&lt;&gt;*Examen de diplom?*"),$S$159,"")</f>
        <v/>
      </c>
      <c r="BI748" s="98" t="str">
        <f>IF(COUNTIFS($N$157,"&lt;&gt;"&amp;"",$N$157,"&lt;&gt;practic?*",$N$157,"&lt;&gt;*Elaborare proiect de diplom?*",$N$157,"&lt;&gt;*op?ional*",$N$157,"&lt;&gt;*Disciplin? facultativ?*", $N$157,"&lt;&gt;*Examen de diplom?*"),($T$159+$U$159+$V$159),"")</f>
        <v/>
      </c>
      <c r="BJ748" s="101" t="str">
        <f t="shared" si="288"/>
        <v/>
      </c>
      <c r="BK748" s="98" t="str">
        <f t="shared" si="289"/>
        <v/>
      </c>
      <c r="BL748" s="98" t="str">
        <f t="shared" si="290"/>
        <v/>
      </c>
      <c r="BM748" s="101" t="str">
        <f t="shared" si="291"/>
        <v/>
      </c>
      <c r="BN748" s="98" t="str">
        <f>IF(AZ748&lt;&gt;"",W$159,"")</f>
        <v/>
      </c>
      <c r="BO748" s="102" t="str">
        <f>IF(COUNTIF($AZ748,"=*Elaborare proiect de diplom?*"),$V$159,"0")</f>
        <v>0</v>
      </c>
      <c r="BP748" s="101" t="str">
        <f t="shared" si="292"/>
        <v/>
      </c>
      <c r="BQ748" s="98" t="str">
        <f t="shared" si="293"/>
        <v/>
      </c>
      <c r="BR748" s="98" t="str">
        <f>IF(COUNTIFS($N$157,"&lt;&gt;"&amp;"",$N$157,"&lt;&gt;practic?*",$N$157,"&lt;&gt;*op?ional*",$N$157,"&lt;&gt;*Disciplin? facultativ?*", $N$157,"&lt;&gt;*Examen de diplom?*"),IF($Y$159&lt;&gt;"",ROUND($Y$159,1),""),"")</f>
        <v/>
      </c>
      <c r="BS748" s="102" t="str">
        <f>IF($AZ748="","",$Q$159)</f>
        <v/>
      </c>
      <c r="BT748" s="98" t="str">
        <f>IF(COUNTIFS($N$157,"&lt;&gt;"&amp;"",$N$157,"&lt;&gt;practic?*",$N$157,"&lt;&gt;*op?ional*",$N$157,"&lt;&gt;*Disciplin? facultativ?*", $N$157,"&lt;&gt;*Examen de diplom?*"),$X$159,"")</f>
        <v/>
      </c>
      <c r="BU748" s="101" t="str">
        <f t="shared" si="296"/>
        <v/>
      </c>
      <c r="BV748" s="102" t="str">
        <f t="shared" si="294"/>
        <v/>
      </c>
      <c r="BW748" s="98" t="str">
        <f t="shared" si="208"/>
        <v/>
      </c>
      <c r="BX748" s="99"/>
    </row>
    <row r="749" spans="4:76" ht="21" customHeight="1" x14ac:dyDescent="0.25">
      <c r="F749" s="282">
        <f>D738*F738+D739*F739+D740*F740+D741*F741+D742*F742+D743*F743+D744*F744+D745*F745+D746*F746+D747*F747+D748*F748</f>
        <v>30</v>
      </c>
      <c r="H749" s="259"/>
      <c r="I749" s="259"/>
      <c r="J749" s="259"/>
      <c r="L749" s="259"/>
      <c r="N749" s="282">
        <f>D738*N738+D739*N739+D740*N740+D741*N741+D742*N742+D743*N743+D744*N744+D745*N745+D746*N746+D747*N747+D748*N748</f>
        <v>750</v>
      </c>
      <c r="O749" s="304" t="b">
        <f>AND(O738:O748)</f>
        <v>1</v>
      </c>
      <c r="P749" s="285">
        <f>N749/F749</f>
        <v>25</v>
      </c>
      <c r="AX749" s="258" t="s">
        <v>357</v>
      </c>
      <c r="AY749" s="259"/>
      <c r="AZ749" s="259"/>
      <c r="BA749" s="259"/>
      <c r="BB749" s="259"/>
      <c r="BC749" s="259"/>
      <c r="BD749" s="259"/>
      <c r="BE749" s="259"/>
      <c r="BF749" s="259"/>
      <c r="BG749" s="259"/>
      <c r="BH749" s="259"/>
      <c r="BI749" s="259"/>
      <c r="BJ749" s="259"/>
      <c r="BK749" s="259"/>
      <c r="BL749" s="259"/>
      <c r="BM749" s="259"/>
      <c r="BN749" s="259"/>
      <c r="BO749" s="259"/>
      <c r="BP749" s="259"/>
      <c r="BQ749" s="259"/>
      <c r="BR749" s="259"/>
      <c r="BS749" s="253">
        <f>SUM(BS738:BS748)</f>
        <v>20</v>
      </c>
      <c r="BT749" s="261"/>
      <c r="BU749" s="262"/>
      <c r="BV749" s="263"/>
      <c r="BW749" s="98" t="str">
        <f t="shared" si="208"/>
        <v/>
      </c>
      <c r="BX749" s="253"/>
    </row>
    <row r="750" spans="4:76" ht="21" customHeight="1" x14ac:dyDescent="0.25">
      <c r="F750" s="210" t="s">
        <v>318</v>
      </c>
      <c r="H750" s="210" t="s">
        <v>334</v>
      </c>
      <c r="I750" s="210" t="s">
        <v>335</v>
      </c>
      <c r="J750" s="210" t="s">
        <v>336</v>
      </c>
      <c r="L750" s="210" t="s">
        <v>321</v>
      </c>
      <c r="N750" s="210" t="s">
        <v>322</v>
      </c>
      <c r="O750" s="301" t="s">
        <v>323</v>
      </c>
      <c r="P750" s="264"/>
      <c r="AX750" s="210" t="s">
        <v>324</v>
      </c>
      <c r="AY750" s="210" t="s">
        <v>325</v>
      </c>
      <c r="AZ750" s="210" t="s">
        <v>326</v>
      </c>
      <c r="BA750" s="210" t="s">
        <v>327</v>
      </c>
      <c r="BB750" s="210" t="s">
        <v>328</v>
      </c>
      <c r="BC750" s="210" t="s">
        <v>329</v>
      </c>
      <c r="BD750" s="210" t="s">
        <v>330</v>
      </c>
      <c r="BE750" s="210" t="s">
        <v>331</v>
      </c>
      <c r="BF750" s="210" t="s">
        <v>332</v>
      </c>
      <c r="BG750" s="210" t="s">
        <v>333</v>
      </c>
      <c r="BH750" s="210" t="s">
        <v>334</v>
      </c>
      <c r="BI750" s="210" t="s">
        <v>335</v>
      </c>
      <c r="BJ750" s="210" t="s">
        <v>336</v>
      </c>
      <c r="BK750" s="214" t="s">
        <v>337</v>
      </c>
      <c r="BL750" s="252" t="s">
        <v>338</v>
      </c>
      <c r="BM750" s="210" t="s">
        <v>339</v>
      </c>
      <c r="BN750" s="251" t="s">
        <v>340</v>
      </c>
      <c r="BO750" s="214" t="s">
        <v>341</v>
      </c>
      <c r="BP750" s="210" t="s">
        <v>342</v>
      </c>
      <c r="BQ750" s="210" t="s">
        <v>343</v>
      </c>
      <c r="BR750" s="210" t="s">
        <v>321</v>
      </c>
      <c r="BS750" s="210" t="s">
        <v>318</v>
      </c>
      <c r="BT750" s="210" t="s">
        <v>344</v>
      </c>
      <c r="BU750" s="210" t="s">
        <v>345</v>
      </c>
      <c r="BV750" s="210" t="s">
        <v>346</v>
      </c>
      <c r="BW750" s="98" t="e">
        <f t="shared" si="208"/>
        <v>#VALUE!</v>
      </c>
      <c r="BX750" s="210"/>
    </row>
    <row r="751" spans="4:76" ht="21" customHeight="1" x14ac:dyDescent="0.2">
      <c r="D751" s="302">
        <f>IF(AND((F751&gt;0), (N751&gt;0)),1,0)</f>
        <v>1</v>
      </c>
      <c r="F751" s="102">
        <f>$AC$129</f>
        <v>14</v>
      </c>
      <c r="H751" s="102">
        <f>$AE$129</f>
        <v>0</v>
      </c>
      <c r="I751" s="102">
        <f>$AF$129+$AG$129+$AH$129</f>
        <v>140</v>
      </c>
      <c r="J751" s="101">
        <f>H751+I751</f>
        <v>140</v>
      </c>
      <c r="K751" s="4">
        <f>$AI$129</f>
        <v>0</v>
      </c>
      <c r="L751" s="102">
        <f>$AK$129</f>
        <v>210</v>
      </c>
      <c r="N751" s="98">
        <f t="shared" ref="N751:N773" si="297">IF(ISNUMBER(L751+K751+J751), L751+K751+J751,0)</f>
        <v>350</v>
      </c>
      <c r="O751" s="302" t="b">
        <f>IF(D751=0,TRUE, IF(N751/25=F751,TRUE,FALSE))</f>
        <v>1</v>
      </c>
      <c r="P751" s="308">
        <f t="shared" ref="P751:P761" si="298">N751/F751</f>
        <v>25</v>
      </c>
      <c r="AX751" s="215" t="str">
        <f>$Z$129</f>
        <v>L061.24.11.S1</v>
      </c>
      <c r="AY751" s="102">
        <v>1</v>
      </c>
      <c r="AZ751" s="102" t="str">
        <f>IF(COUNTIFS($Z$127,"&lt;&gt;"&amp;"",$Z$127,"&lt;&gt;practic?*",$Z$127,"&lt;&gt;*op?ional*",$Z$127,"&lt;&gt;*Disciplin? facultativ?*", $Z$127,"&lt;&gt;*Examen de diplom?*"),$Z$127,"")</f>
        <v>Proiectare de licenţă</v>
      </c>
      <c r="BA751" s="102">
        <f>IF($AZ751="","",ROUND(RIGHT($Z$126,2)/2,0))</f>
        <v>6</v>
      </c>
      <c r="BB751" s="102" t="str">
        <f>IF($AZ751="","",RIGHT($Z$126,2))</f>
        <v>11</v>
      </c>
      <c r="BC751" s="102" t="str">
        <f>IF($AZ751="","",$AD$129)</f>
        <v>P-D</v>
      </c>
      <c r="BD751" s="102" t="str">
        <f>IF($AZ751="","","DI")</f>
        <v>DI</v>
      </c>
      <c r="BE751" s="101">
        <f>IF($AZ751&lt;&gt;"",ROUND(BH751/14,1),"")</f>
        <v>0</v>
      </c>
      <c r="BF751" s="101">
        <f>IF($AZ751&lt;&gt;"",ROUND(BI751/14,1),"")</f>
        <v>10</v>
      </c>
      <c r="BG751" s="101">
        <f t="shared" ref="BG751:BG761" si="299">IF($AZ751&lt;&gt;"",BE751+BF751,"")</f>
        <v>10</v>
      </c>
      <c r="BH751" s="102">
        <f>IF(COUNTIFS($Z$127,"&lt;&gt;"&amp;"",$Z$127,"&lt;&gt;practic?*",$Z$127,"&lt;&gt;*Elaborare proiect de diplom?*",$Z$127,"&lt;&gt;*op?ional*",$Z$127,"&lt;&gt;*Disciplin? facultativ?*", $Z$127,"&lt;&gt;*Examen de diplom?*"),$AE$129,"")</f>
        <v>0</v>
      </c>
      <c r="BI751" s="102">
        <f>IF(COUNTIFS($Z$127,"&lt;&gt;"&amp;"",$Z$127,"&lt;&gt;practic?*",$Z$127,"&lt;&gt;*Elaborare proiect de diplom?*",$Z$127,"&lt;&gt;*op?ional*",$Z$127,"&lt;&gt;*Disciplin? facultativ?*", $Z$127,"&lt;&gt;*Examen de diplom?*"),($AF$129+$AG$129+$AH$129),"")</f>
        <v>140</v>
      </c>
      <c r="BJ751" s="101">
        <f>IF($AZ751&lt;&gt;"",BH751+BI751,"")</f>
        <v>140</v>
      </c>
      <c r="BK751" s="98">
        <f>IF($AZ751&lt;&gt;"",ROUND(BN751/14,1),"")</f>
        <v>0</v>
      </c>
      <c r="BL751" s="98">
        <f>IF($AZ751&lt;&gt;"",ROUND(BO751/14,1),"")</f>
        <v>0</v>
      </c>
      <c r="BM751" s="101">
        <f>IF($AZ751="","",IF($BK751&lt;&gt;"",$BK751,0)+IF($BL751&lt;&gt;"",$BL751,0))</f>
        <v>0</v>
      </c>
      <c r="BN751" s="98">
        <f>IF(AZ751&lt;&gt;"",AI$129,"")</f>
        <v>0</v>
      </c>
      <c r="BO751" s="102" t="str">
        <f>IF(COUNTIF($AZ751,"=*Elaborare proiect de diplom?*"),$AH$129,"0")</f>
        <v>0</v>
      </c>
      <c r="BP751" s="101">
        <f>IF($AZ751="","",IF($BN751&lt;&gt;"",$BN751,0)+IF($BO751&lt;&gt;"",$BO751,0))</f>
        <v>0</v>
      </c>
      <c r="BQ751" s="98">
        <f>IF($AZ751&lt;&gt;"",ROUND(BR751/14,1),"")</f>
        <v>15</v>
      </c>
      <c r="BR751" s="102">
        <f>IF(COUNTIFS($Z$127,"&lt;&gt;"&amp;"",$Z$127,"&lt;&gt;practic?*",$Z$127,"&lt;&gt;*op?ional*",$Z$127,"&lt;&gt;*Disciplin? facultativ?*", $Z$127,"&lt;&gt;*Examen de diplom?*"),IF($AK$129&lt;&gt;"",ROUND($AK$129,1),""),"")</f>
        <v>210</v>
      </c>
      <c r="BS751" s="102">
        <f>IF($AZ751="","",$AC$129)</f>
        <v>14</v>
      </c>
      <c r="BT751" s="102" t="str">
        <f>IF(COUNTIFS($Z$127,"&lt;&gt;"&amp;"",$Z$127,"&lt;&gt;practic?*",$Z$127,"&lt;&gt;*op?ional*",$Z$127,"&lt;&gt;*Disciplin? facultativ?*", $Z$127,"&lt;&gt;*Examen de diplom?*"),$AJ$129,"")</f>
        <v>DS</v>
      </c>
      <c r="BU751" s="101">
        <f>IF($AZ751="","",IF($BG751&lt;&gt;"",$BG751,0)+IF($BM751&lt;&gt;"",$BM751,0)+IF($BQ751&lt;&gt;"",$BQ751,0))</f>
        <v>25</v>
      </c>
      <c r="BV751" s="102">
        <f>IF($AZ751="","",IF($BJ751&lt;&gt;"",$BJ751,0)+IF($BP751&lt;&gt;"",$BP751,0)+IF($BR751&lt;&gt;"",$BR751,0))</f>
        <v>350</v>
      </c>
      <c r="BW751" s="98" t="str">
        <f t="shared" ref="BW751:BW773" si="300">IF($AZ751="","",CONCATENATE("20",G$12+BA751-1))</f>
        <v>2029</v>
      </c>
      <c r="BX751" s="99"/>
    </row>
    <row r="752" spans="4:76" ht="21" customHeight="1" x14ac:dyDescent="0.2">
      <c r="D752" s="302">
        <f t="shared" ref="D752:D761" si="301">IF(AND((F752&gt;0), (N752&gt;0)),1,0)</f>
        <v>1</v>
      </c>
      <c r="F752" s="98">
        <f>$AC$132</f>
        <v>16</v>
      </c>
      <c r="H752" s="98">
        <f>$AE$132</f>
        <v>0</v>
      </c>
      <c r="I752" s="98">
        <f>$AF$132+$AG$132+$AH$132</f>
        <v>0</v>
      </c>
      <c r="J752" s="101">
        <f t="shared" ref="J752:J761" si="302">H752+I752</f>
        <v>0</v>
      </c>
      <c r="K752" s="4">
        <f>$AI$132</f>
        <v>400</v>
      </c>
      <c r="L752" s="98">
        <f>$AK$132</f>
        <v>0</v>
      </c>
      <c r="N752" s="98">
        <f t="shared" si="297"/>
        <v>400</v>
      </c>
      <c r="O752" s="302" t="b">
        <f t="shared" ref="O752:O761" si="303">IF(D752=0,TRUE, IF(N752/25=F752,TRUE,FALSE))</f>
        <v>1</v>
      </c>
      <c r="P752" s="308">
        <f t="shared" si="298"/>
        <v>25</v>
      </c>
      <c r="AX752" s="99" t="str">
        <f>$Z$132</f>
        <v>L061.24.11.S2</v>
      </c>
      <c r="AY752" s="98">
        <v>2</v>
      </c>
      <c r="AZ752" s="98" t="str">
        <f>IF(COUNTIFS($Z$130,"&lt;&gt;"&amp;"",$Z$130,"&lt;&gt;practic?*",$Z$130,"&lt;&gt;*op?ional*",$Z$130,"&lt;&gt;*Disciplin? facultativ?*", $Z$130,"&lt;&gt;*Examen de diplom?*"),$Z$130,"")</f>
        <v/>
      </c>
      <c r="BA752" s="102" t="str">
        <f t="shared" ref="BA752:BA761" si="304">IF($AZ752="","",ROUND(RIGHT($Z$126,2)/2,0))</f>
        <v/>
      </c>
      <c r="BB752" s="102" t="str">
        <f t="shared" ref="BB752:BB761" si="305">IF($AZ752="","",RIGHT($Z$126,2))</f>
        <v/>
      </c>
      <c r="BC752" s="98" t="str">
        <f>IF($AZ752="","",$AD$132)</f>
        <v/>
      </c>
      <c r="BD752" s="98" t="str">
        <f>IF($AZ752="","","DI")</f>
        <v/>
      </c>
      <c r="BE752" s="101" t="str">
        <f t="shared" ref="BE752:BE761" si="306">IF($AZ752&lt;&gt;"",ROUND(BH752/14,1),"")</f>
        <v/>
      </c>
      <c r="BF752" s="101" t="str">
        <f t="shared" ref="BF752:BF761" si="307">IF($AZ752&lt;&gt;"",ROUND(BI752/14,1),"")</f>
        <v/>
      </c>
      <c r="BG752" s="101" t="str">
        <f t="shared" si="299"/>
        <v/>
      </c>
      <c r="BH752" s="98" t="str">
        <f>IF(COUNTIFS($Z$130,"&lt;&gt;"&amp;"",$Z$130,"&lt;&gt;practic?*",$Z$130,"&lt;&gt;*Elaborare proiect de diplom?*",$Z$130,"&lt;&gt;*op?ional*",$Z$130,"&lt;&gt;*Disciplin? facultativ?*", $Z$130,"&lt;&gt;*Examen de diplom?*"),$AE$132,"")</f>
        <v/>
      </c>
      <c r="BI752" s="98" t="str">
        <f>IF(COUNTIFS($Z$130,"&lt;&gt;"&amp;"",$Z$130,"&lt;&gt;practic?*",$Z$130,"&lt;&gt;*Elaborare proiect de diplom?*",$Z$130,"&lt;&gt;*op?ional*",$Z$130,"&lt;&gt;*Disciplin? facultativ?*", $Z$130,"&lt;&gt;*Examen de diplom?*"),($AF$132+$AG$132+$AH$132),"")</f>
        <v/>
      </c>
      <c r="BJ752" s="101" t="str">
        <f t="shared" ref="BJ752:BJ761" si="308">IF($AZ752&lt;&gt;"",BH752+BI752,"")</f>
        <v/>
      </c>
      <c r="BK752" s="98" t="str">
        <f t="shared" ref="BK752:BK761" si="309">IF($AZ752&lt;&gt;"",ROUND(BN752/14,1),"")</f>
        <v/>
      </c>
      <c r="BL752" s="98" t="str">
        <f t="shared" ref="BL752:BL761" si="310">IF($AZ752&lt;&gt;"",ROUND(BO752/14,1),"")</f>
        <v/>
      </c>
      <c r="BM752" s="101" t="str">
        <f t="shared" ref="BM752:BM761" si="311">IF($AZ752="","",IF($BK752&lt;&gt;"",$BK752,0)+IF($BL752&lt;&gt;"",$BL752,0))</f>
        <v/>
      </c>
      <c r="BN752" s="98" t="str">
        <f>IF(AZ752&lt;&gt;"",AI$132,"")</f>
        <v/>
      </c>
      <c r="BO752" s="102" t="str">
        <f>IF(COUNTIF($AZ752,"=*Elaborare proiect de diplom?*"),$AH$132,"0")</f>
        <v>0</v>
      </c>
      <c r="BP752" s="101" t="str">
        <f t="shared" ref="BP752:BP761" si="312">IF($AZ752="","",IF($BN752&lt;&gt;"",$BN752,0)+IF($BO752&lt;&gt;"",$BO752,0))</f>
        <v/>
      </c>
      <c r="BQ752" s="98" t="str">
        <f t="shared" ref="BQ752:BQ761" si="313">IF($AZ752&lt;&gt;"",ROUND(BR752/14,1),"")</f>
        <v/>
      </c>
      <c r="BR752" s="98" t="str">
        <f>IF(COUNTIFS($Z$130,"&lt;&gt;"&amp;"",$Z$130,"&lt;&gt;practic?*",$Z$130,"&lt;&gt;*op?ional*",$Z$130,"&lt;&gt;*Disciplin? facultativ?*", $Z$130,"&lt;&gt;*Examen de diplom?*"),IF($AK$132&lt;&gt;"",ROUND($AK$132,1),""),"")</f>
        <v/>
      </c>
      <c r="BS752" s="98" t="str">
        <f>IF($AZ752="","",$AC$132)</f>
        <v/>
      </c>
      <c r="BT752" s="98" t="str">
        <f>IF(COUNTIFS($Z$130,"&lt;&gt;"&amp;"",$Z$130,"&lt;&gt;practic?*",$Z$130,"&lt;&gt;*op?ional*",$Z$130,"&lt;&gt;*Disciplin? facultativ?*", $Z$130,"&lt;&gt;*Examen de diplom?*"),$AJ$132,"")</f>
        <v/>
      </c>
      <c r="BU752" s="101" t="str">
        <f>IF($AZ752="","",IF($BG752&lt;&gt;"",$BG752,0)+IF($BM752&lt;&gt;"",$BM752,0)+IF($BQ752&lt;&gt;"",$BQ752,0))</f>
        <v/>
      </c>
      <c r="BV752" s="102" t="str">
        <f t="shared" ref="BV752:BV761" si="314">IF($AZ752="","",IF($BJ752&lt;&gt;"",$BJ752,0)+IF($BP752&lt;&gt;"",$BP752,0)+IF($BR752&lt;&gt;"",$BR752,0))</f>
        <v/>
      </c>
      <c r="BW752" s="98" t="str">
        <f t="shared" si="300"/>
        <v/>
      </c>
      <c r="BX752" s="99"/>
    </row>
    <row r="753" spans="4:76" ht="21" customHeight="1" x14ac:dyDescent="0.2">
      <c r="D753" s="302">
        <f t="shared" si="301"/>
        <v>0</v>
      </c>
      <c r="F753" s="98">
        <f>$AC$135</f>
        <v>0</v>
      </c>
      <c r="H753" s="98">
        <f>$AE$135</f>
        <v>0</v>
      </c>
      <c r="I753" s="98">
        <f>$AF$135+$AG$135+$AH$135</f>
        <v>0</v>
      </c>
      <c r="J753" s="101">
        <f t="shared" si="302"/>
        <v>0</v>
      </c>
      <c r="K753" s="4">
        <f>$AI$135</f>
        <v>0</v>
      </c>
      <c r="L753" s="98">
        <f>$AK$135</f>
        <v>0</v>
      </c>
      <c r="N753" s="98">
        <f t="shared" si="297"/>
        <v>0</v>
      </c>
      <c r="O753" s="302" t="b">
        <f t="shared" si="303"/>
        <v>1</v>
      </c>
      <c r="P753" s="308" t="e">
        <f t="shared" si="298"/>
        <v>#DIV/0!</v>
      </c>
      <c r="AX753" s="99" t="str">
        <f>$Z$135</f>
        <v/>
      </c>
      <c r="AY753" s="98">
        <v>3</v>
      </c>
      <c r="AZ753" s="98" t="str">
        <f>IF(COUNTIFS($Z$133,"&lt;&gt;"&amp;"",$Z$133,"&lt;&gt;practic?*",$Z$133,"&lt;&gt;*op?ional*",$Z$133,"&lt;&gt;*Disciplin? facultativ?*", $Z$133,"&lt;&gt;*Examen de diplom?*"),$Z$133,"")</f>
        <v/>
      </c>
      <c r="BA753" s="102" t="str">
        <f t="shared" si="304"/>
        <v/>
      </c>
      <c r="BB753" s="102" t="str">
        <f t="shared" si="305"/>
        <v/>
      </c>
      <c r="BC753" s="98" t="str">
        <f>IF($AZ753="","",$AD$135)</f>
        <v/>
      </c>
      <c r="BD753" s="102" t="str">
        <f t="shared" ref="BD753:BD761" si="315">IF($AZ753="","","DI")</f>
        <v/>
      </c>
      <c r="BE753" s="101" t="str">
        <f t="shared" si="306"/>
        <v/>
      </c>
      <c r="BF753" s="101" t="str">
        <f t="shared" si="307"/>
        <v/>
      </c>
      <c r="BG753" s="101" t="str">
        <f t="shared" si="299"/>
        <v/>
      </c>
      <c r="BH753" s="98" t="str">
        <f>IF(COUNTIFS($Z$133,"&lt;&gt;"&amp;"",$Z$133,"&lt;&gt;practic?*",$Z$133,"&lt;&gt;*Elaborare proiect de diplom?*",$Z$133,"&lt;&gt;*op?ional*",$Z$133,"&lt;&gt;*Disciplin? facultativ?*", $Z$133,"&lt;&gt;*Examen de diplom?*"),$AE$135,"")</f>
        <v/>
      </c>
      <c r="BI753" s="98" t="str">
        <f>IF(COUNTIFS($Z$133,"&lt;&gt;"&amp;"",$Z$133,"&lt;&gt;practic?*",$Z$133,"&lt;&gt;*Elaborare proiect de diplom?*",$Z$133,"&lt;&gt;*op?ional*",$Z$133,"&lt;&gt;*Disciplin? facultativ?*", $Z$133,"&lt;&gt;*Examen de diplom?*"),($AF$135+$AG$135+$AH$135),"")</f>
        <v/>
      </c>
      <c r="BJ753" s="101" t="str">
        <f t="shared" si="308"/>
        <v/>
      </c>
      <c r="BK753" s="98" t="str">
        <f t="shared" si="309"/>
        <v/>
      </c>
      <c r="BL753" s="98" t="str">
        <f t="shared" si="310"/>
        <v/>
      </c>
      <c r="BM753" s="101" t="str">
        <f t="shared" si="311"/>
        <v/>
      </c>
      <c r="BN753" s="98" t="str">
        <f>IF(AZ753&lt;&gt;"",AI$135,"")</f>
        <v/>
      </c>
      <c r="BO753" s="102" t="str">
        <f>IF(COUNTIF($AZ753,"=*Elaborare proiect de diplom?*"),$AH$135,"0")</f>
        <v>0</v>
      </c>
      <c r="BP753" s="101" t="str">
        <f t="shared" si="312"/>
        <v/>
      </c>
      <c r="BQ753" s="98" t="str">
        <f t="shared" si="313"/>
        <v/>
      </c>
      <c r="BR753" s="98" t="str">
        <f>IF(COUNTIFS($Z$133,"&lt;&gt;"&amp;"",$Z$133,"&lt;&gt;practic?*",$Z$133,"&lt;&gt;*op?ional*",$Z$133,"&lt;&gt;*Disciplin? facultativ?*", $Z$133,"&lt;&gt;*Examen de diplom?*"),IF($AK$135&lt;&gt;"",ROUND($AK$135,1),""),"")</f>
        <v/>
      </c>
      <c r="BS753" s="98" t="str">
        <f>IF($AZ753="","",$AC$135)</f>
        <v/>
      </c>
      <c r="BT753" s="98" t="str">
        <f>IF(COUNTIFS($Z$133,"&lt;&gt;"&amp;"",$Z$133,"&lt;&gt;practic?*",$Z$133,"&lt;&gt;*op?ional*",$Z$133,"&lt;&gt;*Disciplin? facultativ?*", $Z$133,"&lt;&gt;*Examen de diplom?*"),$AJ$135,"")</f>
        <v/>
      </c>
      <c r="BU753" s="101" t="str">
        <f t="shared" ref="BU753:BU761" si="316">IF($AZ753="","",IF($BG753&lt;&gt;"",$BG753,0)+IF($BM753&lt;&gt;"",$BM753,0)+IF($BQ753&lt;&gt;"",$BQ753,0))</f>
        <v/>
      </c>
      <c r="BV753" s="102" t="str">
        <f t="shared" si="314"/>
        <v/>
      </c>
      <c r="BW753" s="98" t="str">
        <f t="shared" si="300"/>
        <v/>
      </c>
      <c r="BX753" s="99"/>
    </row>
    <row r="754" spans="4:76" ht="21" customHeight="1" x14ac:dyDescent="0.2">
      <c r="D754" s="302">
        <f t="shared" si="301"/>
        <v>0</v>
      </c>
      <c r="F754" s="102">
        <f>$AC$138</f>
        <v>0</v>
      </c>
      <c r="H754" s="102">
        <f>$AE$138</f>
        <v>0</v>
      </c>
      <c r="I754" s="98">
        <f>$AF$138+$AG$138+$AH$138</f>
        <v>0</v>
      </c>
      <c r="J754" s="101">
        <f t="shared" si="302"/>
        <v>0</v>
      </c>
      <c r="K754" s="4">
        <f>$AI$138</f>
        <v>0</v>
      </c>
      <c r="L754" s="102">
        <f>$AK$138</f>
        <v>0</v>
      </c>
      <c r="N754" s="98">
        <f t="shared" si="297"/>
        <v>0</v>
      </c>
      <c r="O754" s="302" t="b">
        <f t="shared" si="303"/>
        <v>1</v>
      </c>
      <c r="P754" s="308" t="e">
        <f t="shared" si="298"/>
        <v>#DIV/0!</v>
      </c>
      <c r="AX754" s="99" t="str">
        <f>$Z$138</f>
        <v/>
      </c>
      <c r="AY754" s="102">
        <v>4</v>
      </c>
      <c r="AZ754" s="98" t="str">
        <f>IF(COUNTIFS($Z$136,"&lt;&gt;"&amp;"",$Z$136,"&lt;&gt;practic?*",$Z$136,"&lt;&gt;*op?ional*",$Z$136,"&lt;&gt;*Disciplin? facultativ?*", $Z$136,"&lt;&gt;*Examen de diplom?*"),$Z$136,"")</f>
        <v/>
      </c>
      <c r="BA754" s="102" t="str">
        <f t="shared" si="304"/>
        <v/>
      </c>
      <c r="BB754" s="102" t="str">
        <f t="shared" si="305"/>
        <v/>
      </c>
      <c r="BC754" s="98" t="str">
        <f>IF($AZ754="","",$AD$138)</f>
        <v/>
      </c>
      <c r="BD754" s="98" t="str">
        <f t="shared" si="315"/>
        <v/>
      </c>
      <c r="BE754" s="101" t="str">
        <f t="shared" si="306"/>
        <v/>
      </c>
      <c r="BF754" s="101" t="str">
        <f t="shared" si="307"/>
        <v/>
      </c>
      <c r="BG754" s="101" t="str">
        <f t="shared" si="299"/>
        <v/>
      </c>
      <c r="BH754" s="98" t="str">
        <f>IF(COUNTIFS($Z$136,"&lt;&gt;"&amp;"",$Z$136,"&lt;&gt;practic?*",$Z$136,"&lt;&gt;*Elaborare proiect de diplom?*",$Z$136,"&lt;&gt;*op?ional*",$Z$136,"&lt;&gt;*Disciplin? facultativ?*", $Z$136,"&lt;&gt;*Examen de diplom?*"),$AE$138,"")</f>
        <v/>
      </c>
      <c r="BI754" s="98" t="str">
        <f>IF(COUNTIFS($Z$136,"&lt;&gt;"&amp;"",$Z$136,"&lt;&gt;practic?*",$Z$136,"&lt;&gt;*Elaborare proiect de diplom?*",$Z$136,"&lt;&gt;*op?ional*",$Z$136,"&lt;&gt;*Disciplin? facultativ?*", $Z$136,"&lt;&gt;*Examen de diplom?*"),($AF$138+$AG$138+$AH$138),"")</f>
        <v/>
      </c>
      <c r="BJ754" s="101" t="str">
        <f t="shared" si="308"/>
        <v/>
      </c>
      <c r="BK754" s="98" t="str">
        <f t="shared" si="309"/>
        <v/>
      </c>
      <c r="BL754" s="98" t="str">
        <f t="shared" si="310"/>
        <v/>
      </c>
      <c r="BM754" s="101" t="str">
        <f t="shared" si="311"/>
        <v/>
      </c>
      <c r="BN754" s="98" t="str">
        <f>IF(AZ754&lt;&gt;"",AI$138,"")</f>
        <v/>
      </c>
      <c r="BO754" s="102" t="str">
        <f>IF(COUNTIF($AZ754,"=*Elaborare proiect de diplom?*"),$AH$138,"0")</f>
        <v>0</v>
      </c>
      <c r="BP754" s="101" t="str">
        <f t="shared" si="312"/>
        <v/>
      </c>
      <c r="BQ754" s="98" t="str">
        <f t="shared" si="313"/>
        <v/>
      </c>
      <c r="BR754" s="98" t="str">
        <f>IF(COUNTIFS($Z$136,"&lt;&gt;"&amp;"",$Z$136,"&lt;&gt;practic?*",$Z$136,"&lt;&gt;*op?ional*",$Z$136,"&lt;&gt;*Disciplin? facultativ?*", $Z$136,"&lt;&gt;*Examen de diplom?*"),IF($AK$138&lt;&gt;"",ROUND($AK$138,1),""),"")</f>
        <v/>
      </c>
      <c r="BS754" s="102" t="str">
        <f>IF($AZ754="","",$AC$138)</f>
        <v/>
      </c>
      <c r="BT754" s="98" t="str">
        <f>IF(COUNTIFS($Z$136,"&lt;&gt;"&amp;"",$Z$136,"&lt;&gt;practic?*",$Z$136,"&lt;&gt;*op?ional*",$Z$136,"&lt;&gt;*Disciplin? facultativ?*", $Z$136,"&lt;&gt;*Examen de diplom?*"),$AJ$138,"")</f>
        <v/>
      </c>
      <c r="BU754" s="101" t="str">
        <f t="shared" si="316"/>
        <v/>
      </c>
      <c r="BV754" s="102" t="str">
        <f t="shared" si="314"/>
        <v/>
      </c>
      <c r="BW754" s="98" t="str">
        <f t="shared" si="300"/>
        <v/>
      </c>
      <c r="BX754" s="99"/>
    </row>
    <row r="755" spans="4:76" ht="21" customHeight="1" x14ac:dyDescent="0.2">
      <c r="D755" s="302">
        <f t="shared" si="301"/>
        <v>0</v>
      </c>
      <c r="F755" s="98">
        <f>$AC$141</f>
        <v>0</v>
      </c>
      <c r="H755" s="98">
        <f>$AE$141</f>
        <v>0</v>
      </c>
      <c r="I755" s="98">
        <f>$AF$141+$AG$141+$AH$141</f>
        <v>0</v>
      </c>
      <c r="J755" s="101">
        <f t="shared" si="302"/>
        <v>0</v>
      </c>
      <c r="K755" s="4">
        <f>$AI$141</f>
        <v>0</v>
      </c>
      <c r="L755" s="98">
        <f>$AK$141</f>
        <v>0</v>
      </c>
      <c r="N755" s="98">
        <f t="shared" si="297"/>
        <v>0</v>
      </c>
      <c r="O755" s="302" t="b">
        <f t="shared" si="303"/>
        <v>1</v>
      </c>
      <c r="P755" s="308" t="e">
        <f t="shared" si="298"/>
        <v>#DIV/0!</v>
      </c>
      <c r="AX755" s="99" t="str">
        <f>$Z$141</f>
        <v/>
      </c>
      <c r="AY755" s="98">
        <v>5</v>
      </c>
      <c r="AZ755" s="98" t="str">
        <f>IF(COUNTIFS($Z$139,"&lt;&gt;"&amp;"",$Z$139,"&lt;&gt;practic?*",$Z$139,"&lt;&gt;*op?ional*",$Z$139,"&lt;&gt;*Disciplin? facultativ?*", $Z$139,"&lt;&gt;*Examen de diplom?*"),$Z$139,"")</f>
        <v/>
      </c>
      <c r="BA755" s="102" t="str">
        <f t="shared" si="304"/>
        <v/>
      </c>
      <c r="BB755" s="102" t="str">
        <f t="shared" si="305"/>
        <v/>
      </c>
      <c r="BC755" s="98" t="str">
        <f>IF($AZ755="","",$AD$141)</f>
        <v/>
      </c>
      <c r="BD755" s="102" t="str">
        <f t="shared" si="315"/>
        <v/>
      </c>
      <c r="BE755" s="101" t="str">
        <f t="shared" si="306"/>
        <v/>
      </c>
      <c r="BF755" s="101" t="str">
        <f t="shared" si="307"/>
        <v/>
      </c>
      <c r="BG755" s="101" t="str">
        <f t="shared" si="299"/>
        <v/>
      </c>
      <c r="BH755" s="98" t="str">
        <f>IF(COUNTIFS($Z$139,"&lt;&gt;"&amp;"",$Z$139,"&lt;&gt;practic?*",$Z$139,"&lt;&gt;*Elaborare proiect de diplom?*",$Z$139,"&lt;&gt;*op?ional*",$Z$139,"&lt;&gt;*Disciplin? facultativ?*", $Z$139,"&lt;&gt;*Examen de diplom?*"),$AE$141,"")</f>
        <v/>
      </c>
      <c r="BI755" s="98" t="str">
        <f>IF(COUNTIFS($Z$139,"&lt;&gt;"&amp;"",$Z$139,"&lt;&gt;practic?*",$Z$139,"&lt;&gt;*Elaborare proiect de diplom?*",$Z$139,"&lt;&gt;*op?ional*",$Z$139,"&lt;&gt;*Disciplin? facultativ?*", $Z$139,"&lt;&gt;*Examen de diplom?*"),($AF$141+$AG$141+$AH$141),"")</f>
        <v/>
      </c>
      <c r="BJ755" s="101" t="str">
        <f t="shared" si="308"/>
        <v/>
      </c>
      <c r="BK755" s="98" t="str">
        <f t="shared" si="309"/>
        <v/>
      </c>
      <c r="BL755" s="98" t="str">
        <f t="shared" si="310"/>
        <v/>
      </c>
      <c r="BM755" s="101" t="str">
        <f t="shared" si="311"/>
        <v/>
      </c>
      <c r="BN755" s="98" t="str">
        <f>IF(AZ755&lt;&gt;"",AI$141,"")</f>
        <v/>
      </c>
      <c r="BO755" s="102" t="str">
        <f>IF(COUNTIF($AZ755,"=*Elaborare proiect de diplom?*"),$AH$141,"0")</f>
        <v>0</v>
      </c>
      <c r="BP755" s="101" t="str">
        <f t="shared" si="312"/>
        <v/>
      </c>
      <c r="BQ755" s="98" t="str">
        <f t="shared" si="313"/>
        <v/>
      </c>
      <c r="BR755" s="98" t="str">
        <f>IF(COUNTIFS($Z$139,"&lt;&gt;"&amp;"",$Z$139,"&lt;&gt;practic?*",$Z$139,"&lt;&gt;*op?ional*",$Z$139,"&lt;&gt;*Disciplin? facultativ?*", $Z$139,"&lt;&gt;*Examen de diplom?*"),IF($AK$141&lt;&gt;"",ROUND($AK$141,1),""),"")</f>
        <v/>
      </c>
      <c r="BS755" s="98" t="str">
        <f>IF($AZ755="","",$AC$141)</f>
        <v/>
      </c>
      <c r="BT755" s="98" t="str">
        <f>IF(COUNTIFS($Z$139,"&lt;&gt;"&amp;"",$Z$139,"&lt;&gt;practic?*",$Z$139,"&lt;&gt;*op?ional*",$Z$139,"&lt;&gt;*Disciplin? facultativ?*", $Z$139,"&lt;&gt;*Examen de diplom?*"),$AJ$141,"")</f>
        <v/>
      </c>
      <c r="BU755" s="101" t="str">
        <f t="shared" si="316"/>
        <v/>
      </c>
      <c r="BV755" s="102" t="str">
        <f t="shared" si="314"/>
        <v/>
      </c>
      <c r="BW755" s="98" t="str">
        <f t="shared" si="300"/>
        <v/>
      </c>
      <c r="BX755" s="99"/>
    </row>
    <row r="756" spans="4:76" ht="21" customHeight="1" x14ac:dyDescent="0.2">
      <c r="D756" s="302">
        <f t="shared" si="301"/>
        <v>0</v>
      </c>
      <c r="F756" s="98">
        <f>$AC$144</f>
        <v>0</v>
      </c>
      <c r="H756" s="98">
        <f>$AE$144</f>
        <v>0</v>
      </c>
      <c r="I756" s="98">
        <f>$AF$144+$AG$144+$AH$144</f>
        <v>0</v>
      </c>
      <c r="J756" s="101">
        <f t="shared" si="302"/>
        <v>0</v>
      </c>
      <c r="K756" s="4">
        <f>$AI$144</f>
        <v>0</v>
      </c>
      <c r="L756" s="98">
        <f>$AK$144</f>
        <v>0</v>
      </c>
      <c r="N756" s="98">
        <f t="shared" si="297"/>
        <v>0</v>
      </c>
      <c r="O756" s="302" t="b">
        <f t="shared" si="303"/>
        <v>1</v>
      </c>
      <c r="P756" s="308" t="e">
        <f t="shared" si="298"/>
        <v>#DIV/0!</v>
      </c>
      <c r="AX756" s="99" t="str">
        <f>$Z$144</f>
        <v/>
      </c>
      <c r="AY756" s="98">
        <v>6</v>
      </c>
      <c r="AZ756" s="98" t="str">
        <f>IF(COUNTIFS($Z$142,"&lt;&gt;"&amp;"",$Z$142,"&lt;&gt;practic?*",$Z$142,"&lt;&gt;*op?ional*",$Z$142,"&lt;&gt;*Disciplin? facultativ?*", $Z$142,"&lt;&gt;*Examen de diplom?*"),$Z$142,"")</f>
        <v/>
      </c>
      <c r="BA756" s="102" t="str">
        <f t="shared" si="304"/>
        <v/>
      </c>
      <c r="BB756" s="102" t="str">
        <f t="shared" si="305"/>
        <v/>
      </c>
      <c r="BC756" s="98" t="str">
        <f>IF($AZ756="","",$AD$144)</f>
        <v/>
      </c>
      <c r="BD756" s="98" t="str">
        <f t="shared" si="315"/>
        <v/>
      </c>
      <c r="BE756" s="101" t="str">
        <f t="shared" si="306"/>
        <v/>
      </c>
      <c r="BF756" s="101" t="str">
        <f t="shared" si="307"/>
        <v/>
      </c>
      <c r="BG756" s="101" t="str">
        <f t="shared" si="299"/>
        <v/>
      </c>
      <c r="BH756" s="98" t="str">
        <f>IF(COUNTIFS($Z$142,"&lt;&gt;"&amp;"",$Z$142,"&lt;&gt;practic?*",$Z$142,"&lt;&gt;*Elaborare proiect de diplom?*",$Z$142,"&lt;&gt;*op?ional*",$Z$142,"&lt;&gt;*Disciplin? facultativ?*", $Z$142,"&lt;&gt;*Examen de diplom?*"),$AE$144,"")</f>
        <v/>
      </c>
      <c r="BI756" s="98" t="str">
        <f>IF(COUNTIFS($Z$142,"&lt;&gt;"&amp;"",$Z$142,"&lt;&gt;practic?*",$Z$142,"&lt;&gt;*Elaborare proiect de diplom?*",$Z$142,"&lt;&gt;*op?ional*",$Z$142,"&lt;&gt;*Disciplin? facultativ?*", $Z$142,"&lt;&gt;*Examen de diplom?*"),($AF$144+$AG$144+$AH$144),"")</f>
        <v/>
      </c>
      <c r="BJ756" s="101" t="str">
        <f t="shared" si="308"/>
        <v/>
      </c>
      <c r="BK756" s="98" t="str">
        <f t="shared" si="309"/>
        <v/>
      </c>
      <c r="BL756" s="98" t="str">
        <f t="shared" si="310"/>
        <v/>
      </c>
      <c r="BM756" s="101" t="str">
        <f t="shared" si="311"/>
        <v/>
      </c>
      <c r="BN756" s="98" t="str">
        <f>IF(AZ756&lt;&gt;"",AI$144,"")</f>
        <v/>
      </c>
      <c r="BO756" s="102" t="str">
        <f>IF(COUNTIF($AZ756,"=*Elaborare proiect de diplom?*"),$AH$144,"0")</f>
        <v>0</v>
      </c>
      <c r="BP756" s="101" t="str">
        <f t="shared" si="312"/>
        <v/>
      </c>
      <c r="BQ756" s="98" t="str">
        <f t="shared" si="313"/>
        <v/>
      </c>
      <c r="BR756" s="98" t="str">
        <f>IF(COUNTIFS($Z$142,"&lt;&gt;"&amp;"",$Z$142,"&lt;&gt;practic?*",$Z$142,"&lt;&gt;*op?ional*",$Z$142,"&lt;&gt;*Disciplin? facultativ?*", $Z$142,"&lt;&gt;*Examen de diplom?*"),IF($AK$144&lt;&gt;"",ROUND($AK$144,1),""),"")</f>
        <v/>
      </c>
      <c r="BS756" s="98" t="str">
        <f>IF($AZ756="","",$AC$144)</f>
        <v/>
      </c>
      <c r="BT756" s="98" t="str">
        <f>IF(COUNTIFS($Z$142,"&lt;&gt;"&amp;"",$Z$142,"&lt;&gt;practic?*",$Z$142,"&lt;&gt;*op?ional*",$Z$142,"&lt;&gt;*Disciplin? facultativ?*", $Z$142,"&lt;&gt;*Examen de diplom?*"),$AJ$144,"")</f>
        <v/>
      </c>
      <c r="BU756" s="101" t="str">
        <f t="shared" si="316"/>
        <v/>
      </c>
      <c r="BV756" s="102" t="str">
        <f t="shared" si="314"/>
        <v/>
      </c>
      <c r="BW756" s="98" t="str">
        <f t="shared" si="300"/>
        <v/>
      </c>
      <c r="BX756" s="99"/>
    </row>
    <row r="757" spans="4:76" ht="21" customHeight="1" x14ac:dyDescent="0.2">
      <c r="D757" s="302">
        <f t="shared" si="301"/>
        <v>0</v>
      </c>
      <c r="F757" s="102">
        <f>$AC$147</f>
        <v>0</v>
      </c>
      <c r="H757" s="102">
        <f>$AE$147</f>
        <v>0</v>
      </c>
      <c r="I757" s="98">
        <f>$AF$147+$AG$147+$AH$147</f>
        <v>0</v>
      </c>
      <c r="J757" s="101">
        <f t="shared" si="302"/>
        <v>0</v>
      </c>
      <c r="K757" s="4">
        <f>$AI$147</f>
        <v>0</v>
      </c>
      <c r="L757" s="102">
        <f>$AK$147</f>
        <v>0</v>
      </c>
      <c r="N757" s="98">
        <f t="shared" si="297"/>
        <v>0</v>
      </c>
      <c r="O757" s="302" t="b">
        <f t="shared" si="303"/>
        <v>1</v>
      </c>
      <c r="P757" s="308" t="e">
        <f t="shared" si="298"/>
        <v>#DIV/0!</v>
      </c>
      <c r="AX757" s="99" t="str">
        <f>$Z$147</f>
        <v/>
      </c>
      <c r="AY757" s="102">
        <v>7</v>
      </c>
      <c r="AZ757" s="98" t="str">
        <f>IF(COUNTIFS($Z$145,"&lt;&gt;"&amp;"",$Z$145,"&lt;&gt;practic?*",$Z$145,"&lt;&gt;*op?ional*",$Z$145,"&lt;&gt;*Disciplin? facultativ?*",$Z$145,"&lt;&gt;*Examen de diplom?*"),$Z$145,"")</f>
        <v/>
      </c>
      <c r="BA757" s="102" t="str">
        <f t="shared" si="304"/>
        <v/>
      </c>
      <c r="BB757" s="102" t="str">
        <f t="shared" si="305"/>
        <v/>
      </c>
      <c r="BC757" s="98" t="str">
        <f>IF($AZ757="","",$AD$147)</f>
        <v/>
      </c>
      <c r="BD757" s="102" t="str">
        <f t="shared" si="315"/>
        <v/>
      </c>
      <c r="BE757" s="101" t="str">
        <f t="shared" si="306"/>
        <v/>
      </c>
      <c r="BF757" s="101" t="str">
        <f t="shared" si="307"/>
        <v/>
      </c>
      <c r="BG757" s="101" t="str">
        <f t="shared" si="299"/>
        <v/>
      </c>
      <c r="BH757" s="98" t="str">
        <f>IF(COUNTIFS($Z$145,"&lt;&gt;"&amp;"",$Z$145,"&lt;&gt;practic?*",$Z$145,"&lt;&gt;*Elaborare proiect de diplom?*",$Z$145,"&lt;&gt;*op?ional*",$Z$145,"&lt;&gt;*Disciplin? facultativ?*", $Z$145,"&lt;&gt;*Examen de diplom?*"),$AE$147,"")</f>
        <v/>
      </c>
      <c r="BI757" s="98" t="str">
        <f>IF(COUNTIFS($Z$145,"&lt;&gt;"&amp;"",$Z$145,"&lt;&gt;practic?*",$Z$145,"&lt;&gt;*Elaborare proiect de diplom?*",$Z$145,"&lt;&gt;*op?ional*",$Z$145,"&lt;&gt;*Disciplin? facultativ?*", $Z$145,"&lt;&gt;*Examen de diplom?*"),($AF$147+$AG$147+$AH$147),"")</f>
        <v/>
      </c>
      <c r="BJ757" s="101" t="str">
        <f t="shared" si="308"/>
        <v/>
      </c>
      <c r="BK757" s="98" t="str">
        <f t="shared" si="309"/>
        <v/>
      </c>
      <c r="BL757" s="98" t="str">
        <f t="shared" si="310"/>
        <v/>
      </c>
      <c r="BM757" s="101" t="str">
        <f t="shared" si="311"/>
        <v/>
      </c>
      <c r="BN757" s="98" t="str">
        <f>IF(AZ757&lt;&gt;"",AI$147,"")</f>
        <v/>
      </c>
      <c r="BO757" s="102" t="str">
        <f>IF(COUNTIF($AZ757,"=*Elaborare proiect de diplom?*"),$AH$147,"0")</f>
        <v>0</v>
      </c>
      <c r="BP757" s="101" t="str">
        <f t="shared" si="312"/>
        <v/>
      </c>
      <c r="BQ757" s="98" t="str">
        <f t="shared" si="313"/>
        <v/>
      </c>
      <c r="BR757" s="98" t="str">
        <f>IF(COUNTIFS($Z$145,"&lt;&gt;"&amp;"",$Z$145,"&lt;&gt;practic?*",$Z$145,"&lt;&gt;*op?ional*",$Z$145,"&lt;&gt;*Disciplin? facultativ?*", $Z$145,"&lt;&gt;*Examen de diplom?*"),IF($AK$147&lt;&gt;"",ROUND($AK$147,1),""),"")</f>
        <v/>
      </c>
      <c r="BS757" s="102" t="str">
        <f>IF($AZ757="","",$AC$147)</f>
        <v/>
      </c>
      <c r="BT757" s="98" t="str">
        <f>IF(COUNTIFS($Z$145,"&lt;&gt;"&amp;"",$Z$145,"&lt;&gt;practic?*",$Z$145,"&lt;&gt;*op?ional*",$Z$145,"&lt;&gt;*Disciplin? facultativ?*", $Z$145,"&lt;&gt;*Examen de diplom?*"),$AJ$147,"")</f>
        <v/>
      </c>
      <c r="BU757" s="101" t="str">
        <f t="shared" si="316"/>
        <v/>
      </c>
      <c r="BV757" s="102" t="str">
        <f t="shared" si="314"/>
        <v/>
      </c>
      <c r="BW757" s="98" t="str">
        <f t="shared" si="300"/>
        <v/>
      </c>
      <c r="BX757" s="99"/>
    </row>
    <row r="758" spans="4:76" ht="21" customHeight="1" x14ac:dyDescent="0.2">
      <c r="D758" s="302">
        <f t="shared" si="301"/>
        <v>0</v>
      </c>
      <c r="F758" s="98">
        <f>$AC$150</f>
        <v>0</v>
      </c>
      <c r="H758" s="98">
        <f>$AE$150</f>
        <v>0</v>
      </c>
      <c r="I758" s="98">
        <f>$AF$150+$AG$150+$AH$150</f>
        <v>0</v>
      </c>
      <c r="J758" s="101">
        <f t="shared" si="302"/>
        <v>0</v>
      </c>
      <c r="K758" s="4">
        <f>$AI$150</f>
        <v>0</v>
      </c>
      <c r="L758" s="98">
        <f>$AK$150</f>
        <v>0</v>
      </c>
      <c r="N758" s="98">
        <f t="shared" si="297"/>
        <v>0</v>
      </c>
      <c r="O758" s="302" t="b">
        <f t="shared" si="303"/>
        <v>1</v>
      </c>
      <c r="P758" s="308" t="e">
        <f t="shared" si="298"/>
        <v>#DIV/0!</v>
      </c>
      <c r="AX758" s="99" t="str">
        <f>$Z$150</f>
        <v/>
      </c>
      <c r="AY758" s="98">
        <v>8</v>
      </c>
      <c r="AZ758" s="98" t="str">
        <f>IF(COUNTIFS($Z$148,"&lt;&gt;"&amp;"",$Z$148,"&lt;&gt;practic?*",$Z$148,"&lt;&gt;*op?ional*",$Z$148,"&lt;&gt;*Disciplin? facultativ?*", $Z$148,"&lt;&gt;*Examen de diplom?*"),$Z$148,"")</f>
        <v/>
      </c>
      <c r="BA758" s="102" t="str">
        <f t="shared" si="304"/>
        <v/>
      </c>
      <c r="BB758" s="102" t="str">
        <f t="shared" si="305"/>
        <v/>
      </c>
      <c r="BC758" s="98" t="str">
        <f>IF($AZ758="","",$AD$150)</f>
        <v/>
      </c>
      <c r="BD758" s="98" t="str">
        <f t="shared" si="315"/>
        <v/>
      </c>
      <c r="BE758" s="101" t="str">
        <f t="shared" si="306"/>
        <v/>
      </c>
      <c r="BF758" s="101" t="str">
        <f t="shared" si="307"/>
        <v/>
      </c>
      <c r="BG758" s="101" t="str">
        <f t="shared" si="299"/>
        <v/>
      </c>
      <c r="BH758" s="98" t="str">
        <f>IF(COUNTIFS($Z$148,"&lt;&gt;"&amp;"",$Z$148,"&lt;&gt;practic?*",$Z$148,"&lt;&gt;*Elaborare proiect de diplom?*",$Z$148,"&lt;&gt;*op?ional*",$Z$148,"&lt;&gt;*Disciplin? facultativ?*", $Z$148,"&lt;&gt;*Examen de diplom?*"),$AE$150,"")</f>
        <v/>
      </c>
      <c r="BI758" s="98" t="str">
        <f>IF(COUNTIFS($Z$148,"&lt;&gt;"&amp;"",$Z$148,"&lt;&gt;practic?*",$Z$148,"&lt;&gt;*Elaborare proiect de diplom?*",$Z$148,"&lt;&gt;*op?ional*",$Z$148,"&lt;&gt;*Disciplin? facultativ?*", $Z$148,"&lt;&gt;*Examen de diplom?*"),($AF$150+$AG$150+$AH$150),"")</f>
        <v/>
      </c>
      <c r="BJ758" s="101" t="str">
        <f t="shared" si="308"/>
        <v/>
      </c>
      <c r="BK758" s="98" t="str">
        <f t="shared" si="309"/>
        <v/>
      </c>
      <c r="BL758" s="98" t="str">
        <f t="shared" si="310"/>
        <v/>
      </c>
      <c r="BM758" s="101" t="str">
        <f t="shared" si="311"/>
        <v/>
      </c>
      <c r="BN758" s="98" t="str">
        <f>IF(AZ758&lt;&gt;"",AI$150,"")</f>
        <v/>
      </c>
      <c r="BO758" s="102" t="str">
        <f>IF(COUNTIF($AZ758,"=*Elaborare proiect de diplom?*"),$AH$150,"0")</f>
        <v>0</v>
      </c>
      <c r="BP758" s="101" t="str">
        <f t="shared" si="312"/>
        <v/>
      </c>
      <c r="BQ758" s="98" t="str">
        <f t="shared" si="313"/>
        <v/>
      </c>
      <c r="BR758" s="98" t="str">
        <f>IF(COUNTIFS($Z$148,"&lt;&gt;"&amp;"",$Z$148,"&lt;&gt;practic?*",$Z$148,"&lt;&gt;*op?ional*",$Z$148,"&lt;&gt;*Disciplin? facultativ?*", $Z$148,"&lt;&gt;*Examen de diplom?*"),IF($AK$150&lt;&gt;"",ROUND($AK$150,1),""),"")</f>
        <v/>
      </c>
      <c r="BS758" s="98" t="str">
        <f>IF($AZ758="","",$AC$150)</f>
        <v/>
      </c>
      <c r="BT758" s="98" t="str">
        <f>IF(COUNTIFS($Z$148,"&lt;&gt;"&amp;"",$Z$148,"&lt;&gt;practic?*",$Z$148,"&lt;&gt;*op?ional*",$Z$148,"&lt;&gt;*Disciplin? facultativ?*", $Z$148,"&lt;&gt;*Examen de diplom?*"),$AJ$150,"")</f>
        <v/>
      </c>
      <c r="BU758" s="101" t="str">
        <f t="shared" si="316"/>
        <v/>
      </c>
      <c r="BV758" s="102" t="str">
        <f t="shared" si="314"/>
        <v/>
      </c>
      <c r="BW758" s="98" t="str">
        <f t="shared" si="300"/>
        <v/>
      </c>
      <c r="BX758" s="99"/>
    </row>
    <row r="759" spans="4:76" ht="21" customHeight="1" x14ac:dyDescent="0.2">
      <c r="D759" s="302">
        <f t="shared" si="301"/>
        <v>0</v>
      </c>
      <c r="F759" s="98">
        <f>$AC$153</f>
        <v>0</v>
      </c>
      <c r="H759" s="98">
        <f>$AE$153</f>
        <v>0</v>
      </c>
      <c r="I759" s="98">
        <f>$AF$153+$AG$153+$AH$153</f>
        <v>0</v>
      </c>
      <c r="J759" s="101">
        <f t="shared" si="302"/>
        <v>0</v>
      </c>
      <c r="K759" s="4">
        <f>$AI$153</f>
        <v>0</v>
      </c>
      <c r="L759" s="98">
        <f>$AK$153</f>
        <v>0</v>
      </c>
      <c r="N759" s="98">
        <f t="shared" si="297"/>
        <v>0</v>
      </c>
      <c r="O759" s="302" t="b">
        <f t="shared" si="303"/>
        <v>1</v>
      </c>
      <c r="P759" s="308" t="e">
        <f t="shared" si="298"/>
        <v>#DIV/0!</v>
      </c>
      <c r="AX759" s="99" t="str">
        <f>$Z$153</f>
        <v/>
      </c>
      <c r="AY759" s="98">
        <v>9</v>
      </c>
      <c r="AZ759" s="98" t="str">
        <f>IF(COUNTIFS($Z$151,"&lt;&gt;"&amp;"",$Z$151,"&lt;&gt;practic?*",$Z$151,"&lt;&gt;*op?ional*",$Z$151,"&lt;&gt;*Disciplin? facultativ?*",$Z$151,"&lt;&gt;*Examen de diplom?*"),$Z$151,"")</f>
        <v/>
      </c>
      <c r="BA759" s="102" t="str">
        <f t="shared" si="304"/>
        <v/>
      </c>
      <c r="BB759" s="102" t="str">
        <f t="shared" si="305"/>
        <v/>
      </c>
      <c r="BC759" s="98" t="str">
        <f>IF($AZ759="","",$AD$153)</f>
        <v/>
      </c>
      <c r="BD759" s="102" t="str">
        <f t="shared" si="315"/>
        <v/>
      </c>
      <c r="BE759" s="101" t="str">
        <f t="shared" si="306"/>
        <v/>
      </c>
      <c r="BF759" s="101" t="str">
        <f t="shared" si="307"/>
        <v/>
      </c>
      <c r="BG759" s="101" t="str">
        <f t="shared" si="299"/>
        <v/>
      </c>
      <c r="BH759" s="98" t="str">
        <f>IF(COUNTIFS($Z$151,"&lt;&gt;"&amp;"",$Z$151,"&lt;&gt;practic?*",$Z$151,"&lt;&gt;*Elaborare proiect de diplom?*",$Z$151,"&lt;&gt;*op?ional*",$Z$151,"&lt;&gt;*Disciplin? facultativ?*", $Z$151,"&lt;&gt;*Examen de diplom?*"),$AE$153,"")</f>
        <v/>
      </c>
      <c r="BI759" s="98" t="str">
        <f>IF(COUNTIFS($Z$151,"&lt;&gt;"&amp;"",$Z$151,"&lt;&gt;practic?*",$Z$151,"&lt;&gt;*Elaborare proiect de diplom?*",$Z$151,"&lt;&gt;*op?ional*",$Z$151,"&lt;&gt;*Disciplin? facultativ?*", $Z$151,"&lt;&gt;*Examen de diplom?*"),($AF$153+$AG$153+$AH$153),"")</f>
        <v/>
      </c>
      <c r="BJ759" s="101" t="str">
        <f t="shared" si="308"/>
        <v/>
      </c>
      <c r="BK759" s="98" t="str">
        <f t="shared" si="309"/>
        <v/>
      </c>
      <c r="BL759" s="98" t="str">
        <f t="shared" si="310"/>
        <v/>
      </c>
      <c r="BM759" s="101" t="str">
        <f t="shared" si="311"/>
        <v/>
      </c>
      <c r="BN759" s="98" t="str">
        <f>IF(AZ759&lt;&gt;"",AI$153,"")</f>
        <v/>
      </c>
      <c r="BO759" s="102" t="str">
        <f>IF(COUNTIF($AZ759,"=*Elaborare proiect de diplom?*"),$AH$153,"0")</f>
        <v>0</v>
      </c>
      <c r="BP759" s="101" t="str">
        <f t="shared" si="312"/>
        <v/>
      </c>
      <c r="BQ759" s="98" t="str">
        <f t="shared" si="313"/>
        <v/>
      </c>
      <c r="BR759" s="98" t="str">
        <f>IF(COUNTIFS($Z$151,"&lt;&gt;"&amp;"",$Z$151,"&lt;&gt;practic?*",$Z$151,"&lt;&gt;*op?ional*",$Z$151,"&lt;&gt;*Disciplin? facultativ?*", $Z$151,"&lt;&gt;*Examen de diplom?*"),IF($AK$153&lt;&gt;"",ROUND($AK$153,1),""),"")</f>
        <v/>
      </c>
      <c r="BS759" s="98" t="str">
        <f>IF($AZ759="","",$AC$153)</f>
        <v/>
      </c>
      <c r="BT759" s="98" t="str">
        <f>IF(COUNTIFS($Z$151,"&lt;&gt;"&amp;"",$Z$151,"&lt;&gt;practic?*",$Z$151,"&lt;&gt;*op?ional*",$Z$151,"&lt;&gt;*Disciplin? facultativ?*", $Z$151,"&lt;&gt;*Examen de diplom?*"),$AJ$153,"")</f>
        <v/>
      </c>
      <c r="BU759" s="101" t="str">
        <f t="shared" si="316"/>
        <v/>
      </c>
      <c r="BV759" s="102" t="str">
        <f t="shared" si="314"/>
        <v/>
      </c>
      <c r="BW759" s="98" t="str">
        <f t="shared" si="300"/>
        <v/>
      </c>
      <c r="BX759" s="99"/>
    </row>
    <row r="760" spans="4:76" ht="21" customHeight="1" x14ac:dyDescent="0.2">
      <c r="D760" s="302">
        <f t="shared" si="301"/>
        <v>0</v>
      </c>
      <c r="F760" s="98">
        <f>$AC$156</f>
        <v>0</v>
      </c>
      <c r="H760" s="98">
        <f>$AE$156</f>
        <v>0</v>
      </c>
      <c r="I760" s="98">
        <f>$AF$156+$AG$156+$AH$156</f>
        <v>0</v>
      </c>
      <c r="J760" s="101">
        <f t="shared" si="302"/>
        <v>0</v>
      </c>
      <c r="K760" s="4">
        <f>$AI$156</f>
        <v>0</v>
      </c>
      <c r="L760" s="98">
        <f>$AK$156</f>
        <v>0</v>
      </c>
      <c r="N760" s="98">
        <f t="shared" si="297"/>
        <v>0</v>
      </c>
      <c r="O760" s="302" t="b">
        <f t="shared" si="303"/>
        <v>1</v>
      </c>
      <c r="P760" s="308" t="e">
        <f t="shared" si="298"/>
        <v>#DIV/0!</v>
      </c>
      <c r="AX760" s="99" t="str">
        <f>$Z$156</f>
        <v/>
      </c>
      <c r="AY760" s="98">
        <v>10</v>
      </c>
      <c r="AZ760" s="98" t="str">
        <f>IF(COUNTIFS($Z$154,"&lt;&gt;"&amp;"",$Z$154,"&lt;&gt;practic?*",$Z$154,"&lt;&gt;*op?ional*",$Z$154,"&lt;&gt;*Disciplin? facultativ?*",$Z$154,"&lt;&gt;*Examen de diplom?*"),$Z$154,"")</f>
        <v/>
      </c>
      <c r="BA760" s="102" t="str">
        <f t="shared" si="304"/>
        <v/>
      </c>
      <c r="BB760" s="102" t="str">
        <f t="shared" si="305"/>
        <v/>
      </c>
      <c r="BC760" s="98" t="str">
        <f>IF($AZ760="","",$AD$156)</f>
        <v/>
      </c>
      <c r="BD760" s="102" t="str">
        <f t="shared" si="315"/>
        <v/>
      </c>
      <c r="BE760" s="101" t="str">
        <f t="shared" si="306"/>
        <v/>
      </c>
      <c r="BF760" s="101" t="str">
        <f t="shared" si="307"/>
        <v/>
      </c>
      <c r="BG760" s="101" t="str">
        <f t="shared" si="299"/>
        <v/>
      </c>
      <c r="BH760" s="98" t="str">
        <f>IF(COUNTIFS($Z$154,"&lt;&gt;"&amp;"",$Z$154,"&lt;&gt;practic?*",$Z$154,"&lt;&gt;*Elaborare proiect de diplom?*",$Z$154,"&lt;&gt;*op?ional*",$Z$154,"&lt;&gt;*Disciplin? facultativ?*", $Z$154,"&lt;&gt;*Examen de diplom?*"),$AE$156,"")</f>
        <v/>
      </c>
      <c r="BI760" s="98" t="str">
        <f>IF(COUNTIFS($Z$154,"&lt;&gt;"&amp;"",$Z$154,"&lt;&gt;practic?*",$Z$154,"&lt;&gt;*Elaborare proiect de diplom?*",$Z$154,"&lt;&gt;*op?ional*",$Z$154,"&lt;&gt;*Disciplin? facultativ?*", $Z$154,"&lt;&gt;*Examen de diplom?*"),($AF$156+$AG$156+$AH$156),"")</f>
        <v/>
      </c>
      <c r="BJ760" s="101" t="str">
        <f t="shared" si="308"/>
        <v/>
      </c>
      <c r="BK760" s="98" t="str">
        <f t="shared" si="309"/>
        <v/>
      </c>
      <c r="BL760" s="98" t="str">
        <f t="shared" si="310"/>
        <v/>
      </c>
      <c r="BM760" s="101" t="str">
        <f t="shared" si="311"/>
        <v/>
      </c>
      <c r="BN760" s="98" t="str">
        <f>IF(AZ760&lt;&gt;"",AI$156,"")</f>
        <v/>
      </c>
      <c r="BO760" s="102" t="str">
        <f>IF(COUNTIF($AZ760,"=*Elaborare proiect de diplom?*"),$AH$156,"0")</f>
        <v>0</v>
      </c>
      <c r="BP760" s="101" t="str">
        <f t="shared" si="312"/>
        <v/>
      </c>
      <c r="BQ760" s="98" t="str">
        <f t="shared" si="313"/>
        <v/>
      </c>
      <c r="BR760" s="98" t="str">
        <f>IF(COUNTIFS($Z$154,"&lt;&gt;"&amp;"",$Z$154,"&lt;&gt;practic?*",$Z$154,"&lt;&gt;*op?ional*",$Z$154,"&lt;&gt;*Disciplin? facultativ?*", $Z$154,"&lt;&gt;*Examen de diplom?*"),IF($AK$156&lt;&gt;"",ROUND($AK$156,1),""),"")</f>
        <v/>
      </c>
      <c r="BS760" s="98" t="str">
        <f>IF($AZ760="","",$AC$156)</f>
        <v/>
      </c>
      <c r="BT760" s="98" t="str">
        <f>IF(COUNTIFS($Z$154,"&lt;&gt;"&amp;"",$Z$154,"&lt;&gt;practic?*",$Z$154,"&lt;&gt;*op?ional*",$Z$154,"&lt;&gt;*Disciplin? facultativ?*", $Z$154,"&lt;&gt;*Examen de diplom?*"),$AJ$156,"")</f>
        <v/>
      </c>
      <c r="BU760" s="101" t="str">
        <f t="shared" si="316"/>
        <v/>
      </c>
      <c r="BV760" s="102" t="str">
        <f t="shared" si="314"/>
        <v/>
      </c>
      <c r="BW760" s="98" t="str">
        <f t="shared" si="300"/>
        <v/>
      </c>
      <c r="BX760" s="99"/>
    </row>
    <row r="761" spans="4:76" ht="21" customHeight="1" x14ac:dyDescent="0.2">
      <c r="D761" s="302">
        <f t="shared" si="301"/>
        <v>0</v>
      </c>
      <c r="F761" s="102">
        <f>$AC$159</f>
        <v>0</v>
      </c>
      <c r="H761" s="102">
        <f>$AE$159</f>
        <v>0</v>
      </c>
      <c r="I761" s="98">
        <f>$AF$159+$AG$159+$AH$159</f>
        <v>0</v>
      </c>
      <c r="J761" s="101">
        <f t="shared" si="302"/>
        <v>0</v>
      </c>
      <c r="K761" s="4">
        <f>$AI$159</f>
        <v>0</v>
      </c>
      <c r="L761" s="102">
        <f>$AK$159</f>
        <v>0</v>
      </c>
      <c r="N761" s="98">
        <f t="shared" si="297"/>
        <v>0</v>
      </c>
      <c r="O761" s="302" t="b">
        <f t="shared" si="303"/>
        <v>1</v>
      </c>
      <c r="P761" s="308" t="e">
        <f t="shared" si="298"/>
        <v>#DIV/0!</v>
      </c>
      <c r="AX761" s="99" t="str">
        <f>$Z$159</f>
        <v/>
      </c>
      <c r="AY761" s="98">
        <v>11</v>
      </c>
      <c r="AZ761" s="98" t="str">
        <f>IF(COUNTIFS($Z$157,"&lt;&gt;"&amp;"",$Z$157,"&lt;&gt;practic?*",$Z$157,"&lt;&gt;*op?ional*",$Z$157,"&lt;&gt;*Disciplin? facultativ?*", $Z$157,"&lt;&gt;*Examen de diplom?*"),$Z$157,"")</f>
        <v/>
      </c>
      <c r="BA761" s="102" t="str">
        <f t="shared" si="304"/>
        <v/>
      </c>
      <c r="BB761" s="102" t="str">
        <f t="shared" si="305"/>
        <v/>
      </c>
      <c r="BC761" s="98" t="str">
        <f>IF($AZ761="","",$AD$159)</f>
        <v/>
      </c>
      <c r="BD761" s="98" t="str">
        <f t="shared" si="315"/>
        <v/>
      </c>
      <c r="BE761" s="101" t="str">
        <f t="shared" si="306"/>
        <v/>
      </c>
      <c r="BF761" s="101" t="str">
        <f t="shared" si="307"/>
        <v/>
      </c>
      <c r="BG761" s="101" t="str">
        <f t="shared" si="299"/>
        <v/>
      </c>
      <c r="BH761" s="98" t="str">
        <f>IF(COUNTIFS($Z$157,"&lt;&gt;"&amp;"",$Z$157,"&lt;&gt;practic?*",$Z$157,"&lt;&gt;*Elaborare proiect de diplom?*",$Z$157,"&lt;&gt;*op?ional*",$Z$157,"&lt;&gt;*Disciplin? facultativ?*", $Z$157,"&lt;&gt;*Examen de diplom?*"),$AE$159,"")</f>
        <v/>
      </c>
      <c r="BI761" s="98" t="str">
        <f>IF(COUNTIFS($Z$157,"&lt;&gt;"&amp;"",$Z$157,"&lt;&gt;practic?*",$Z$157,"&lt;&gt;*Elaborare proiect de diplom?*",$Z$157,"&lt;&gt;*op?ional*",$Z$157,"&lt;&gt;*Disciplin? facultativ?*", $Z$157,"&lt;&gt;*Examen de diplom?*"),($AF$159+$AG$159+$AH$159),"")</f>
        <v/>
      </c>
      <c r="BJ761" s="101" t="str">
        <f t="shared" si="308"/>
        <v/>
      </c>
      <c r="BK761" s="98" t="str">
        <f t="shared" si="309"/>
        <v/>
      </c>
      <c r="BL761" s="98" t="str">
        <f t="shared" si="310"/>
        <v/>
      </c>
      <c r="BM761" s="101" t="str">
        <f t="shared" si="311"/>
        <v/>
      </c>
      <c r="BN761" s="98" t="str">
        <f>IF(AZ761&lt;&gt;"",AI$159,"")</f>
        <v/>
      </c>
      <c r="BO761" s="102" t="str">
        <f>IF(COUNTIF($AZ761,"=*Elaborare proiect de diplom?*"),$AH$159,"")</f>
        <v/>
      </c>
      <c r="BP761" s="101" t="str">
        <f t="shared" si="312"/>
        <v/>
      </c>
      <c r="BQ761" s="98" t="str">
        <f t="shared" si="313"/>
        <v/>
      </c>
      <c r="BR761" s="98" t="str">
        <f>IF(COUNTIFS($Z$157,"&lt;&gt;"&amp;"",$Z$157,"&lt;&gt;practic?*",$Z$157,"&lt;&gt;*op?ional*",$Z$157,"&lt;&gt;*Disciplin? facultativ?*", $Z$157,"&lt;&gt;*Examen de diplom?*"),IF($AK$159&lt;&gt;"",ROUND($AK$159,1),""),"")</f>
        <v/>
      </c>
      <c r="BS761" s="102" t="str">
        <f>IF($AZ761="","",$AC$159)</f>
        <v/>
      </c>
      <c r="BT761" s="98" t="str">
        <f>IF(COUNTIFS($Z$157,"&lt;&gt;"&amp;"",$Z$157,"&lt;&gt;practic?*",$Z$157,"&lt;&gt;*op?ional*",$Z$157,"&lt;&gt;*Disciplin? facultativ?*", $Z$157,"&lt;&gt;*Examen de diplom?*"),$AJ$159,"")</f>
        <v/>
      </c>
      <c r="BU761" s="101" t="str">
        <f t="shared" si="316"/>
        <v/>
      </c>
      <c r="BV761" s="102" t="str">
        <f t="shared" si="314"/>
        <v/>
      </c>
      <c r="BW761" s="98" t="str">
        <f t="shared" si="300"/>
        <v/>
      </c>
      <c r="BX761" s="99"/>
    </row>
    <row r="762" spans="4:76" ht="21" customHeight="1" x14ac:dyDescent="0.25">
      <c r="F762" s="282">
        <f>D751*F751+D752*F752+D753*F753+D754*F754+D755*F755+D756*F756+D757*F757+D758*F758+D759*F759+D760*F760+D761*F761</f>
        <v>30</v>
      </c>
      <c r="H762" s="259"/>
      <c r="I762" s="259"/>
      <c r="J762" s="259"/>
      <c r="L762" s="259"/>
      <c r="N762" s="282">
        <f>D751*N751+D752*N752+D753*N753+D754*N754+D755*N755+D756*N756+D757*N757+D758*N758+D759*N759+D760*N760+D761*N761</f>
        <v>750</v>
      </c>
      <c r="O762" s="304" t="b">
        <f>AND(O751:O761)</f>
        <v>1</v>
      </c>
      <c r="P762" s="285">
        <f>N762/F762</f>
        <v>25</v>
      </c>
      <c r="AX762" s="258" t="s">
        <v>358</v>
      </c>
      <c r="AY762" s="259"/>
      <c r="AZ762" s="259"/>
      <c r="BA762" s="259"/>
      <c r="BB762" s="259"/>
      <c r="BC762" s="259"/>
      <c r="BD762" s="259"/>
      <c r="BE762" s="259"/>
      <c r="BF762" s="259"/>
      <c r="BG762" s="259"/>
      <c r="BH762" s="259"/>
      <c r="BI762" s="259"/>
      <c r="BJ762" s="259"/>
      <c r="BK762" s="259"/>
      <c r="BL762" s="259"/>
      <c r="BM762" s="259"/>
      <c r="BN762" s="259"/>
      <c r="BO762" s="259"/>
      <c r="BP762" s="259"/>
      <c r="BQ762" s="259"/>
      <c r="BR762" s="259"/>
      <c r="BS762" s="253">
        <f>SUM(BS751:BS761)</f>
        <v>14</v>
      </c>
      <c r="BT762" s="261"/>
      <c r="BU762" s="262"/>
      <c r="BV762" s="263"/>
      <c r="BW762" s="98" t="str">
        <f t="shared" si="300"/>
        <v/>
      </c>
      <c r="BX762" s="253"/>
    </row>
    <row r="763" spans="4:76" ht="21" customHeight="1" x14ac:dyDescent="0.2">
      <c r="D763" s="302">
        <f>IF(AND((F763&gt;0), (N763&gt;0)),1,0)</f>
        <v>1</v>
      </c>
      <c r="F763" s="102">
        <f>$AO$129</f>
        <v>20</v>
      </c>
      <c r="H763" s="102">
        <f>$AQ$129</f>
        <v>0</v>
      </c>
      <c r="I763" s="102">
        <f>$AR$129+$AS$129+$AT$129</f>
        <v>0</v>
      </c>
      <c r="J763" s="101">
        <f>H763+I763</f>
        <v>0</v>
      </c>
      <c r="K763" s="4">
        <f>$AU$129</f>
        <v>200</v>
      </c>
      <c r="L763" s="102">
        <f>$AW$129</f>
        <v>300</v>
      </c>
      <c r="N763" s="98">
        <f t="shared" si="297"/>
        <v>500</v>
      </c>
      <c r="O763" s="302" t="b">
        <f>IF(D763=0,TRUE, IF(N763/25=F763,TRUE,FALSE))</f>
        <v>1</v>
      </c>
      <c r="P763" s="308">
        <f t="shared" ref="P763:P773" si="317">N763/F763</f>
        <v>25</v>
      </c>
      <c r="AX763" s="215" t="str">
        <f>$AL$129</f>
        <v>L061.24.12.S1</v>
      </c>
      <c r="AY763" s="102">
        <v>1</v>
      </c>
      <c r="AZ763" s="102" t="str">
        <f>IF(COUNTIFS($AL$127,"&lt;&gt;"&amp;"",$AL$127,"&lt;&gt;practic?*",$AL$127,"&lt;&gt;*op?ional*",$AL$127,"&lt;&gt;*Disciplin? facultativ?*", $AL$127,"&lt;&gt;*Examen de diplom?*"),$AL$127,"")</f>
        <v>Elaborare proiect de diplomă</v>
      </c>
      <c r="BA763" s="102">
        <f>IF($AZ763="","",ROUND(RIGHT($AL$126,2)/2,0))</f>
        <v>6</v>
      </c>
      <c r="BB763" s="102" t="str">
        <f>IF($AZ763="","",RIGHT($AL$126,2))</f>
        <v>12</v>
      </c>
      <c r="BC763" s="102" t="str">
        <f>IF($AZ763="","",$AP$129)</f>
        <v>D</v>
      </c>
      <c r="BD763" s="102" t="str">
        <f>IF($AZ763="","","DI")</f>
        <v>DI</v>
      </c>
      <c r="BE763" s="101" t="e">
        <f>IF($AZ763&lt;&gt;"",ROUND(BH763/14,1),"")</f>
        <v>#VALUE!</v>
      </c>
      <c r="BF763" s="101" t="e">
        <f>IF($AZ763&lt;&gt;"",ROUND(BI763/14,1),"")</f>
        <v>#VALUE!</v>
      </c>
      <c r="BG763" s="101" t="e">
        <f t="shared" ref="BG763:BG773" si="318">IF($AZ763&lt;&gt;"",BE763+BF763,"")</f>
        <v>#VALUE!</v>
      </c>
      <c r="BH763" s="102" t="str">
        <f>IF(COUNTIFS($AL$127,"&lt;&gt;"&amp;"",$AL$127,"&lt;&gt;practic?*",$AL$127,"&lt;&gt;*Elaborare proiect de diplom?*",$AL$127,"&lt;&gt;*op?ional*",$AL$127,"&lt;&gt;*Disciplin? facultativ?*", $AL$127,"&lt;&gt;*Examen de diplom?*"),$AQ$129,"")</f>
        <v/>
      </c>
      <c r="BI763" s="102" t="str">
        <f>IF(COUNTIFS($AL$127,"&lt;&gt;"&amp;"",$AL$127,"&lt;&gt;practic?*",$AL$127,"&lt;&gt;*Elaborare proiect de diplom?*",$AL$127,"&lt;&gt;*op?ional*",$AL$127,"&lt;&gt;*Disciplin? facultativ?*", $AL$127,"&lt;&gt;*Examen de diplom?*"),($AR$129+$AS$129+$AT$129),"")</f>
        <v/>
      </c>
      <c r="BJ763" s="101" t="e">
        <f>IF($AZ763&lt;&gt;"",BH763+BI763,"")</f>
        <v>#VALUE!</v>
      </c>
      <c r="BK763" s="98">
        <f>IF($AZ763&lt;&gt;"",ROUND(BN763/14,1),"")</f>
        <v>14.3</v>
      </c>
      <c r="BL763" s="98">
        <f>IF($AZ763&lt;&gt;"",ROUND(BO763/14,1),"")</f>
        <v>0</v>
      </c>
      <c r="BM763" s="101">
        <f>IF($AZ763="","",IF($BK763&lt;&gt;"",$BK763,0)+IF($BL763&lt;&gt;"",$BL763,0))</f>
        <v>14.3</v>
      </c>
      <c r="BN763" s="98">
        <f>IF(AZ763&lt;&gt;"",AU$129,"")</f>
        <v>200</v>
      </c>
      <c r="BO763" s="102">
        <f>IF(COUNTIF($AZ763,"=*Elaborare proiect de diplom?*"),$AT$129,"0")</f>
        <v>0</v>
      </c>
      <c r="BP763" s="101">
        <f>IF($AZ763="","",IF($BN763&lt;&gt;"",$BN763,0)+IF($BO763&lt;&gt;"",$BO763,0))</f>
        <v>200</v>
      </c>
      <c r="BQ763" s="98">
        <f>IF($AZ763&lt;&gt;"",ROUND(BR763/14,1),"")</f>
        <v>21.4</v>
      </c>
      <c r="BR763" s="102">
        <f>IF(COUNTIFS($AL$127,"&lt;&gt;"&amp;"",$AL$127,"&lt;&gt;practic?*",$AL$127,"&lt;&gt;*op?ional*",$AL$127,"&lt;&gt;*Disciplin? facultativ?*", $AL$127,"&lt;&gt;*Examen de diplom?*"),IF($AW$129&lt;&gt;"",ROUND($AW$129,1),""),"")</f>
        <v>300</v>
      </c>
      <c r="BS763" s="102">
        <f>IF($AZ763="","",$AO$129)</f>
        <v>20</v>
      </c>
      <c r="BT763" s="102" t="str">
        <f>IF(COUNTIFS($AL$127,"&lt;&gt;"&amp;"",$AL$127,"&lt;&gt;practic?*",$AL$127,"&lt;&gt;*op?ional*",$AL$127,"&lt;&gt;*Disciplin? facultativ?*", $AL$127,"&lt;&gt;*Examen de diplom?*"),$AV$129,"")</f>
        <v>DS</v>
      </c>
      <c r="BU763" s="101" t="e">
        <f>IF($AZ763="","",IF($BG763&lt;&gt;"",$BG763,0)+IF($BM763&lt;&gt;"",$BM763,0)+IF($BQ763&lt;&gt;"",$BQ763,0))</f>
        <v>#VALUE!</v>
      </c>
      <c r="BV763" s="102" t="e">
        <f>IF($AZ763="","",IF($BJ763&lt;&gt;"",$BJ763,0)+IF($BP763&lt;&gt;"",$BP763,0)+IF($BR763&lt;&gt;"",$BR763,0))</f>
        <v>#VALUE!</v>
      </c>
      <c r="BW763" s="98" t="str">
        <f t="shared" si="300"/>
        <v>2029</v>
      </c>
      <c r="BX763" s="99"/>
    </row>
    <row r="764" spans="4:76" ht="21" customHeight="1" x14ac:dyDescent="0.2">
      <c r="D764" s="302">
        <f t="shared" ref="D764:D773" si="319">IF(AND((F764&gt;0), (N764&gt;0)),1,0)</f>
        <v>1</v>
      </c>
      <c r="F764" s="98">
        <f>$AO$132</f>
        <v>10</v>
      </c>
      <c r="H764" s="98">
        <f>$AQ$132</f>
        <v>0</v>
      </c>
      <c r="I764" s="98">
        <f>$AR$132+$AS$132+$AT$132</f>
        <v>0</v>
      </c>
      <c r="J764" s="101">
        <f t="shared" ref="J764:J773" si="320">H764+I764</f>
        <v>0</v>
      </c>
      <c r="K764" s="4">
        <f>$AU$132</f>
        <v>100</v>
      </c>
      <c r="L764" s="98">
        <f>$AW$132</f>
        <v>150</v>
      </c>
      <c r="N764" s="98">
        <f t="shared" si="297"/>
        <v>250</v>
      </c>
      <c r="O764" s="302" t="b">
        <f t="shared" ref="O764:O773" si="321">IF(D764=0,TRUE, IF(N764/25=F764,TRUE,FALSE))</f>
        <v>1</v>
      </c>
      <c r="P764" s="308">
        <f t="shared" si="317"/>
        <v>25</v>
      </c>
      <c r="AX764" s="99" t="str">
        <f>$AL$132</f>
        <v>L061.24.12.S2</v>
      </c>
      <c r="AY764" s="98">
        <v>2</v>
      </c>
      <c r="AZ764" s="98" t="str">
        <f>IF(COUNTIFS($AL$130,"&lt;&gt;"&amp;"",$AL$130,"&lt;&gt;practic?*",$AL$130,"&lt;&gt;*op?ional*",$AL$130,"&lt;&gt;*Disciplin? facultativ?*", $AL$130,"&lt;&gt;*Examen de diplom?*"),$AL$130,"")</f>
        <v>Elaborare proiect de disertatie</v>
      </c>
      <c r="BA764" s="102">
        <f t="shared" ref="BA764:BA773" si="322">IF($AZ764="","",ROUND(RIGHT($AL$126,2)/2,0))</f>
        <v>6</v>
      </c>
      <c r="BB764" s="102" t="str">
        <f t="shared" ref="BB764:BB773" si="323">IF($AZ764="","",RIGHT($AL$126,2))</f>
        <v>12</v>
      </c>
      <c r="BC764" s="98" t="str">
        <f>IF($AZ764="","",$AP$132)</f>
        <v>D</v>
      </c>
      <c r="BD764" s="98" t="str">
        <f>IF($AZ764="","","DI")</f>
        <v>DI</v>
      </c>
      <c r="BE764" s="101">
        <f t="shared" ref="BE764:BE773" si="324">IF($AZ764&lt;&gt;"",ROUND(BH764/14,1),"")</f>
        <v>0</v>
      </c>
      <c r="BF764" s="101">
        <f t="shared" ref="BF764:BF773" si="325">IF($AZ764&lt;&gt;"",ROUND(BI764/14,1),"")</f>
        <v>0</v>
      </c>
      <c r="BG764" s="101">
        <f t="shared" si="318"/>
        <v>0</v>
      </c>
      <c r="BH764" s="98">
        <f>IF(COUNTIFS($AL$130,"&lt;&gt;"&amp;"",$AL$130,"&lt;&gt;practic?*",$AL$130,"&lt;&gt;*Elaborare proiect de diplom?*",$AL$130,"&lt;&gt;*op?ional*",$AL$130,"&lt;&gt;*Disciplin? facultativ?*", $AL$130,"&lt;&gt;*Examen de diplom?*"),$AQ$132,"")</f>
        <v>0</v>
      </c>
      <c r="BI764" s="98">
        <f>IF(COUNTIFS($AL$130,"&lt;&gt;"&amp;"",$AL$130,"&lt;&gt;practic?*",$AL$130,"&lt;&gt;*Elaborare proiect de diplom?*",$AL$130,"&lt;&gt;*op?ional*",$AL$130,"&lt;&gt;*Disciplin? facultativ?*", $AL$130,"&lt;&gt;*Examen de diplom?*"),($AR$132+$AS$132+$AT$132),"")</f>
        <v>0</v>
      </c>
      <c r="BJ764" s="101">
        <f t="shared" ref="BJ764:BJ773" si="326">IF($AZ764&lt;&gt;"",BH764+BI764,"")</f>
        <v>0</v>
      </c>
      <c r="BK764" s="98">
        <f t="shared" ref="BK764:BK773" si="327">IF($AZ764&lt;&gt;"",ROUND(BN764/14,1),"")</f>
        <v>7.1</v>
      </c>
      <c r="BL764" s="98">
        <f t="shared" ref="BL764:BL773" si="328">IF($AZ764&lt;&gt;"",ROUND(BO764/14,1),"")</f>
        <v>0</v>
      </c>
      <c r="BM764" s="101">
        <f t="shared" ref="BM764:BM773" si="329">IF($AZ764="","",IF($BK764&lt;&gt;"",$BK764,0)+IF($BL764&lt;&gt;"",$BL764,0))</f>
        <v>7.1</v>
      </c>
      <c r="BN764" s="98">
        <f>IF(AZ764&lt;&gt;"",AU$132,"")</f>
        <v>100</v>
      </c>
      <c r="BO764" s="102" t="str">
        <f>IF(COUNTIF($AZ764,"=*Elaborare proiect de diplom?*"),$AT$132,"0")</f>
        <v>0</v>
      </c>
      <c r="BP764" s="101">
        <f t="shared" ref="BP764:BP773" si="330">IF($AZ764="","",IF($BN764&lt;&gt;"",$BN764,0)+IF($BO764&lt;&gt;"",$BO764,0))</f>
        <v>100</v>
      </c>
      <c r="BQ764" s="98">
        <f t="shared" ref="BQ764:BQ773" si="331">IF($AZ764&lt;&gt;"",ROUND(BR764/14,1),"")</f>
        <v>10.7</v>
      </c>
      <c r="BR764" s="98">
        <f>IF(COUNTIFS($AL$130,"&lt;&gt;"&amp;"",$AL$130,"&lt;&gt;practic?*",$AL$130,"&lt;&gt;*op?ional*",$AL$130,"&lt;&gt;*Disciplin? facultativ?*", $AL$130,"&lt;&gt;*Examen de diplom?*"),IF($AW$132&lt;&gt;"",ROUND($AW$132,1),""),"")</f>
        <v>150</v>
      </c>
      <c r="BS764" s="98">
        <f>IF($AZ764="","",$AO$132)</f>
        <v>10</v>
      </c>
      <c r="BT764" s="98" t="str">
        <f>IF(COUNTIFS($AL$130,"&lt;&gt;"&amp;"",$AL$130,"&lt;&gt;practic?*",$AL$130,"&lt;&gt;*op?ional*",$AL$130,"&lt;&gt;*Disciplin? facultativ?*", $AL$130,"&lt;&gt;*Examen de diplom?*"),$AV$132,"")</f>
        <v>DS</v>
      </c>
      <c r="BU764" s="101">
        <f>IF($AZ764="","",IF($BG764&lt;&gt;"",$BG764,0)+IF($BM764&lt;&gt;"",$BM764,0)+IF($BQ764&lt;&gt;"",$BQ764,0))</f>
        <v>17.799999999999997</v>
      </c>
      <c r="BV764" s="102">
        <f t="shared" ref="BV764:BV773" si="332">IF($AZ764="","",IF($BJ764&lt;&gt;"",$BJ764,0)+IF($BP764&lt;&gt;"",$BP764,0)+IF($BR764&lt;&gt;"",$BR764,0))</f>
        <v>250</v>
      </c>
      <c r="BW764" s="98" t="str">
        <f t="shared" si="300"/>
        <v>2029</v>
      </c>
      <c r="BX764" s="99"/>
    </row>
    <row r="765" spans="4:76" ht="21" customHeight="1" x14ac:dyDescent="0.2">
      <c r="D765" s="302">
        <f t="shared" si="319"/>
        <v>0</v>
      </c>
      <c r="F765" s="98">
        <f>$AO$135</f>
        <v>10</v>
      </c>
      <c r="H765" s="98">
        <f>$AQ$135</f>
        <v>0</v>
      </c>
      <c r="I765" s="98">
        <f>$AR$135+$AS$135+$AT$135</f>
        <v>0</v>
      </c>
      <c r="J765" s="101">
        <f t="shared" si="320"/>
        <v>0</v>
      </c>
      <c r="K765" s="4">
        <f>$AU$135</f>
        <v>0</v>
      </c>
      <c r="L765" s="98">
        <f>$AW$135</f>
        <v>0</v>
      </c>
      <c r="N765" s="98">
        <f t="shared" si="297"/>
        <v>0</v>
      </c>
      <c r="O765" s="302" t="b">
        <f t="shared" si="321"/>
        <v>1</v>
      </c>
      <c r="P765" s="308">
        <f t="shared" si="317"/>
        <v>0</v>
      </c>
      <c r="AX765" s="99" t="str">
        <f>$AL$135</f>
        <v>L061.24.12.S3</v>
      </c>
      <c r="AY765" s="98">
        <v>3</v>
      </c>
      <c r="AZ765" s="98" t="str">
        <f>IF(COUNTIFS($AL$133,"&lt;&gt;"&amp;"",$AL$133,"&lt;&gt;practic?*",$AL$133,"&lt;&gt;*op?ional*",$AL$133,"&lt;&gt;*Disciplin? facultativ?*", $AL$133,"&lt;&gt;*Examen de diplom?*"),$AL$133,"")</f>
        <v>Susținere proiect de diplomă</v>
      </c>
      <c r="BA765" s="102">
        <f t="shared" si="322"/>
        <v>6</v>
      </c>
      <c r="BB765" s="102" t="str">
        <f t="shared" si="323"/>
        <v>12</v>
      </c>
      <c r="BC765" s="98" t="str">
        <f>IF($AZ765="","",$AP$135)</f>
        <v>E</v>
      </c>
      <c r="BD765" s="102" t="str">
        <f t="shared" ref="BD765:BD773" si="333">IF($AZ765="","","DI")</f>
        <v>DI</v>
      </c>
      <c r="BE765" s="101">
        <f t="shared" si="324"/>
        <v>0</v>
      </c>
      <c r="BF765" s="101">
        <f t="shared" si="325"/>
        <v>0</v>
      </c>
      <c r="BG765" s="101">
        <f t="shared" si="318"/>
        <v>0</v>
      </c>
      <c r="BH765" s="98">
        <f>IF(COUNTIFS($AL$133,"&lt;&gt;"&amp;"",$AL$133,"&lt;&gt;practic?*",$AL$133,"&lt;&gt;*Elaborare proiect de diplom?*",$AL$133,"&lt;&gt;*op?ional*",$AL$133,"&lt;&gt;*Disciplin? facultativ?*", $AL$133,"&lt;&gt;*Examen de diplom?*"),$AQ$135,"")</f>
        <v>0</v>
      </c>
      <c r="BI765" s="98">
        <f>IF(COUNTIFS($AL$133,"&lt;&gt;"&amp;"",$AL$133,"&lt;&gt;practic?*",$AL$133,"&lt;&gt;*Elaborare proiect de diplom?*",$AL$133,"&lt;&gt;*op?ional*",$AL$133,"&lt;&gt;*Disciplin? facultativ?*", $AL$133,"&lt;&gt;*Examen de diplom?*"),($AR$135+$AS$135+$AT$135),"")</f>
        <v>0</v>
      </c>
      <c r="BJ765" s="101">
        <f t="shared" si="326"/>
        <v>0</v>
      </c>
      <c r="BK765" s="98">
        <f t="shared" si="327"/>
        <v>0</v>
      </c>
      <c r="BL765" s="98">
        <f t="shared" si="328"/>
        <v>0</v>
      </c>
      <c r="BM765" s="101">
        <f t="shared" si="329"/>
        <v>0</v>
      </c>
      <c r="BN765" s="98">
        <f>IF(AZ765&lt;&gt;"",AU$135,"")</f>
        <v>0</v>
      </c>
      <c r="BO765" s="102" t="str">
        <f>IF(COUNTIF($AZ765,"=*Elaborare proiect de diplom?*"),$AT$135,"0")</f>
        <v>0</v>
      </c>
      <c r="BP765" s="101">
        <f t="shared" si="330"/>
        <v>0</v>
      </c>
      <c r="BQ765" s="98" t="e">
        <f t="shared" si="331"/>
        <v>#VALUE!</v>
      </c>
      <c r="BR765" s="98" t="str">
        <f>IF(COUNTIFS($AL$133,"&lt;&gt;"&amp;"",$AL$133,"&lt;&gt;practic?*",$AL$133,"&lt;&gt;*op?ional*",$AL$133,"&lt;&gt;*Disciplin? facultativ?*", $AL$133,"&lt;&gt;*Examen de diplom?*"),IF($AW$135&lt;&gt;"",ROUND($AW$135,1),""),"")</f>
        <v/>
      </c>
      <c r="BS765" s="98">
        <f>IF($AZ765="","",$AO$135)</f>
        <v>10</v>
      </c>
      <c r="BT765" s="98" t="str">
        <f>IF(COUNTIFS($AL$133,"&lt;&gt;"&amp;"",$AL$133,"&lt;&gt;practic?*",$AL$133,"&lt;&gt;*op?ional*",$AL$133,"&lt;&gt;*Disciplin? facultativ?*", $AL$133,"&lt;&gt;*Examen de diplom?*"),$AV$135,"")</f>
        <v>DS</v>
      </c>
      <c r="BU765" s="101" t="e">
        <f t="shared" ref="BU765:BU773" si="334">IF($AZ765="","",IF($BG765&lt;&gt;"",$BG765,0)+IF($BM765&lt;&gt;"",$BM765,0)+IF($BQ765&lt;&gt;"",$BQ765,0))</f>
        <v>#VALUE!</v>
      </c>
      <c r="BV765" s="102">
        <f t="shared" si="332"/>
        <v>0</v>
      </c>
      <c r="BW765" s="98" t="str">
        <f t="shared" si="300"/>
        <v>2029</v>
      </c>
      <c r="BX765" s="99"/>
    </row>
    <row r="766" spans="4:76" ht="21" customHeight="1" x14ac:dyDescent="0.2">
      <c r="D766" s="302">
        <f t="shared" si="319"/>
        <v>0</v>
      </c>
      <c r="F766" s="102">
        <f>$AO$138</f>
        <v>10</v>
      </c>
      <c r="H766" s="102">
        <f>$AQ$138</f>
        <v>0</v>
      </c>
      <c r="I766" s="98">
        <f>$AR$138+$AS$138+$AT$138</f>
        <v>0</v>
      </c>
      <c r="J766" s="101">
        <f t="shared" si="320"/>
        <v>0</v>
      </c>
      <c r="K766" s="4">
        <f>$AU$138</f>
        <v>0</v>
      </c>
      <c r="L766" s="102">
        <f>$AW$138</f>
        <v>0</v>
      </c>
      <c r="N766" s="98">
        <f t="shared" si="297"/>
        <v>0</v>
      </c>
      <c r="O766" s="302" t="b">
        <f t="shared" si="321"/>
        <v>1</v>
      </c>
      <c r="P766" s="308">
        <f t="shared" si="317"/>
        <v>0</v>
      </c>
      <c r="AX766" s="99" t="str">
        <f>$AL$138</f>
        <v>L061.24.12.S4</v>
      </c>
      <c r="AY766" s="102">
        <v>4</v>
      </c>
      <c r="AZ766" s="98" t="str">
        <f>IF(COUNTIFS($AL$136,"&lt;&gt;"&amp;"",$AL$136,"&lt;&gt;practic?*",$AL$136,"&lt;&gt;*op?ional*",$AL$136,"&lt;&gt;*Disciplin? facultativ?*", $AL$136,"&lt;&gt;*Examen de diplom?*"),$AL$136,"")</f>
        <v>Sustinere proiect de disertație</v>
      </c>
      <c r="BA766" s="102">
        <f t="shared" si="322"/>
        <v>6</v>
      </c>
      <c r="BB766" s="102" t="str">
        <f t="shared" si="323"/>
        <v>12</v>
      </c>
      <c r="BC766" s="98" t="str">
        <f>IF($AZ766="","",$AP$138)</f>
        <v>E</v>
      </c>
      <c r="BD766" s="98" t="str">
        <f t="shared" si="333"/>
        <v>DI</v>
      </c>
      <c r="BE766" s="101">
        <f t="shared" si="324"/>
        <v>0</v>
      </c>
      <c r="BF766" s="101">
        <f t="shared" si="325"/>
        <v>0</v>
      </c>
      <c r="BG766" s="101">
        <f t="shared" si="318"/>
        <v>0</v>
      </c>
      <c r="BH766" s="98">
        <f>IF(COUNTIFS($AL$136,"&lt;&gt;"&amp;"",$AL$136,"&lt;&gt;practic?*",$AL$136,"&lt;&gt;*Elaborare proiect de diplom?*",$AL$136,"&lt;&gt;*op?ional*",$AL$136,"&lt;&gt;*Disciplin? facultativ?*", $AL$136,"&lt;&gt;*Examen de diplom?*"),$AQ$138,"")</f>
        <v>0</v>
      </c>
      <c r="BI766" s="98">
        <f>IF(COUNTIFS($AL$136,"&lt;&gt;"&amp;"",$AL$136,"&lt;&gt;practic?*",$AL$136,"&lt;&gt;*Elaborare proiect de diplom?*",$AL$136,"&lt;&gt;*op?ional*",$AL$136,"&lt;&gt;*Disciplin? facultativ?*", $AL$136,"&lt;&gt;*Examen de diplom?*"),($AR$138+$AS$138+$AT$138),"")</f>
        <v>0</v>
      </c>
      <c r="BJ766" s="101">
        <f t="shared" si="326"/>
        <v>0</v>
      </c>
      <c r="BK766" s="98">
        <f t="shared" si="327"/>
        <v>0</v>
      </c>
      <c r="BL766" s="98">
        <f t="shared" si="328"/>
        <v>0</v>
      </c>
      <c r="BM766" s="101">
        <f t="shared" si="329"/>
        <v>0</v>
      </c>
      <c r="BN766" s="98">
        <f>IF(AZ766&lt;&gt;"",AU$138,"")</f>
        <v>0</v>
      </c>
      <c r="BO766" s="102" t="str">
        <f>IF(COUNTIF($AZ766,"=*Elaborare proiect de diplom?*"),$AT$138,"0")</f>
        <v>0</v>
      </c>
      <c r="BP766" s="101">
        <f t="shared" si="330"/>
        <v>0</v>
      </c>
      <c r="BQ766" s="98" t="e">
        <f t="shared" si="331"/>
        <v>#VALUE!</v>
      </c>
      <c r="BR766" s="98" t="str">
        <f>IF(COUNTIFS($AL$136,"&lt;&gt;"&amp;"",$AL$136,"&lt;&gt;practic?*",$AL$136,"&lt;&gt;*op?ional*",$AL$136,"&lt;&gt;*Disciplin? facultativ?*", $AL$136,"&lt;&gt;*Examen de diplom?*"),IF($AW$138&lt;&gt;"",ROUND($AW$138,1),""),"")</f>
        <v/>
      </c>
      <c r="BS766" s="102">
        <f>IF($AZ766="","",$AO$138)</f>
        <v>10</v>
      </c>
      <c r="BT766" s="98" t="str">
        <f>IF(COUNTIFS($AL$136,"&lt;&gt;"&amp;"",$AL$136,"&lt;&gt;practic?*",$AL$136,"&lt;&gt;*op?ional*",$AL$136,"&lt;&gt;*Disciplin? facultativ?*", $AL$136,"&lt;&gt;*Examen de diplom?*"),$AV$138,"")</f>
        <v>DS</v>
      </c>
      <c r="BU766" s="101" t="e">
        <f t="shared" si="334"/>
        <v>#VALUE!</v>
      </c>
      <c r="BV766" s="102">
        <f t="shared" si="332"/>
        <v>0</v>
      </c>
      <c r="BW766" s="98" t="str">
        <f t="shared" si="300"/>
        <v>2029</v>
      </c>
      <c r="BX766" s="99"/>
    </row>
    <row r="767" spans="4:76" ht="21" customHeight="1" x14ac:dyDescent="0.2">
      <c r="D767" s="302">
        <f t="shared" si="319"/>
        <v>0</v>
      </c>
      <c r="F767" s="98">
        <f>$AO$141</f>
        <v>0</v>
      </c>
      <c r="H767" s="98">
        <f>$AQ$141</f>
        <v>0</v>
      </c>
      <c r="I767" s="98">
        <f>$AR$141+$AS$141+$AT$141</f>
        <v>0</v>
      </c>
      <c r="J767" s="101">
        <f t="shared" si="320"/>
        <v>0</v>
      </c>
      <c r="K767" s="4">
        <f>$AU$141</f>
        <v>0</v>
      </c>
      <c r="L767" s="98">
        <f>$AW$141</f>
        <v>0</v>
      </c>
      <c r="N767" s="98">
        <f t="shared" si="297"/>
        <v>0</v>
      </c>
      <c r="O767" s="302" t="b">
        <f t="shared" si="321"/>
        <v>1</v>
      </c>
      <c r="P767" s="308" t="e">
        <f t="shared" si="317"/>
        <v>#DIV/0!</v>
      </c>
      <c r="AX767" s="99" t="str">
        <f>$AL$141</f>
        <v/>
      </c>
      <c r="AY767" s="102">
        <v>5</v>
      </c>
      <c r="AZ767" s="98" t="str">
        <f>IF(COUNTIFS($AL$139,"&lt;&gt;"&amp;"",$AL$139,"&lt;&gt;practic?*",$AL$139,"&lt;&gt;*op?ional*",$AL$139,"&lt;&gt;*Disciplin? facultativ?*", $AL$139,"&lt;&gt;*Examen de diplom?*"),$AL$139,"")</f>
        <v/>
      </c>
      <c r="BA767" s="102" t="str">
        <f t="shared" si="322"/>
        <v/>
      </c>
      <c r="BB767" s="102" t="str">
        <f t="shared" si="323"/>
        <v/>
      </c>
      <c r="BC767" s="98" t="str">
        <f>IF($AZ767="","",$AP$141)</f>
        <v/>
      </c>
      <c r="BD767" s="102" t="str">
        <f t="shared" si="333"/>
        <v/>
      </c>
      <c r="BE767" s="101" t="str">
        <f t="shared" si="324"/>
        <v/>
      </c>
      <c r="BF767" s="101" t="str">
        <f t="shared" si="325"/>
        <v/>
      </c>
      <c r="BG767" s="101" t="str">
        <f t="shared" si="318"/>
        <v/>
      </c>
      <c r="BH767" s="98" t="str">
        <f>IF(COUNTIFS($AL$139,"&lt;&gt;"&amp;"",$AL$139,"&lt;&gt;practic?*",$AL$139,"&lt;&gt;*Elaborare proiect de diplom?*",$AL$139,"&lt;&gt;*op?ional*",$AL$139,"&lt;&gt;*Disciplin? facultativ?*", $AL$139,"&lt;&gt;*Examen de diplom?*"),$AQ$141,"")</f>
        <v/>
      </c>
      <c r="BI767" s="98" t="str">
        <f>IF(COUNTIFS($AL$139,"&lt;&gt;"&amp;"",$AL$139,"&lt;&gt;practic?*",$AL$139,"&lt;&gt;*Elaborare proiect de diplom?*",$AL$139,"&lt;&gt;*op?ional*",$AL$139,"&lt;&gt;*Disciplin? facultativ?*", $AL$139,"&lt;&gt;*Examen de diplom?*"),($AR$141+$AS$141+$AT$141),"")</f>
        <v/>
      </c>
      <c r="BJ767" s="101" t="str">
        <f t="shared" si="326"/>
        <v/>
      </c>
      <c r="BK767" s="98" t="str">
        <f t="shared" si="327"/>
        <v/>
      </c>
      <c r="BL767" s="98" t="str">
        <f t="shared" si="328"/>
        <v/>
      </c>
      <c r="BM767" s="101" t="str">
        <f t="shared" si="329"/>
        <v/>
      </c>
      <c r="BN767" s="98" t="str">
        <f>IF(AZ767&lt;&gt;"",AU$141,"")</f>
        <v/>
      </c>
      <c r="BO767" s="102" t="str">
        <f>IF(COUNTIF($AZ767,"=*Elaborare proiect de diplom?*"),$AT$141,"0")</f>
        <v>0</v>
      </c>
      <c r="BP767" s="101" t="str">
        <f t="shared" si="330"/>
        <v/>
      </c>
      <c r="BQ767" s="98" t="str">
        <f t="shared" si="331"/>
        <v/>
      </c>
      <c r="BR767" s="98" t="str">
        <f>IF(COUNTIFS($AL$139,"&lt;&gt;"&amp;"",$AL$139,"&lt;&gt;practic?*",$AL$139,"&lt;&gt;*op?ional*",$AL$139,"&lt;&gt;*Disciplin? facultativ?*", $AL$139,"&lt;&gt;*Examen de diplom?*"),IF($AW$141&lt;&gt;"",ROUND($AW$141,1),""),"")</f>
        <v/>
      </c>
      <c r="BS767" s="98" t="str">
        <f>IF($AZ767="","",$AO$141)</f>
        <v/>
      </c>
      <c r="BT767" s="98" t="str">
        <f>IF(COUNTIFS($AL$139,"&lt;&gt;"&amp;"",$AL$139,"&lt;&gt;practic?*",$AL$139,"&lt;&gt;*op?ional*",$AL$139,"&lt;&gt;*Disciplin? facultativ?*", $AL$139,"&lt;&gt;*Examen de diplom?*"),$AV$141,"")</f>
        <v/>
      </c>
      <c r="BU767" s="101" t="str">
        <f t="shared" si="334"/>
        <v/>
      </c>
      <c r="BV767" s="102" t="str">
        <f t="shared" si="332"/>
        <v/>
      </c>
      <c r="BW767" s="98" t="str">
        <f t="shared" si="300"/>
        <v/>
      </c>
      <c r="BX767" s="99"/>
    </row>
    <row r="768" spans="4:76" ht="21" customHeight="1" x14ac:dyDescent="0.2">
      <c r="D768" s="302">
        <f t="shared" si="319"/>
        <v>0</v>
      </c>
      <c r="F768" s="98">
        <f>$AO$144</f>
        <v>0</v>
      </c>
      <c r="H768" s="98">
        <f>$AQ$144</f>
        <v>0</v>
      </c>
      <c r="I768" s="98">
        <f>$AR$144+$AS$144+$AT$144</f>
        <v>0</v>
      </c>
      <c r="J768" s="101">
        <f t="shared" si="320"/>
        <v>0</v>
      </c>
      <c r="K768" s="4">
        <f>$AU$144</f>
        <v>0</v>
      </c>
      <c r="L768" s="98">
        <f>$AW$144</f>
        <v>0</v>
      </c>
      <c r="N768" s="98">
        <f t="shared" si="297"/>
        <v>0</v>
      </c>
      <c r="O768" s="302" t="b">
        <f t="shared" si="321"/>
        <v>1</v>
      </c>
      <c r="P768" s="308" t="e">
        <f t="shared" si="317"/>
        <v>#DIV/0!</v>
      </c>
      <c r="AX768" s="99" t="str">
        <f>$AL$144</f>
        <v/>
      </c>
      <c r="AY768" s="98">
        <v>6</v>
      </c>
      <c r="AZ768" s="98" t="str">
        <f>IF(COUNTIFS($AL$142,"&lt;&gt;"&amp;"",$AL$142,"&lt;&gt;practic?*",$AL$142,"&lt;&gt;*op?ional*",$AL$142,"&lt;&gt;*Disciplin? facultativ?*", $AL$142,"&lt;&gt;*Examen de diplom?*"),$AL$142,"")</f>
        <v/>
      </c>
      <c r="BA768" s="102" t="str">
        <f t="shared" si="322"/>
        <v/>
      </c>
      <c r="BB768" s="102" t="str">
        <f t="shared" si="323"/>
        <v/>
      </c>
      <c r="BC768" s="98" t="str">
        <f>IF($AZ768="","",$AP$144)</f>
        <v/>
      </c>
      <c r="BD768" s="98" t="str">
        <f t="shared" si="333"/>
        <v/>
      </c>
      <c r="BE768" s="101" t="str">
        <f t="shared" si="324"/>
        <v/>
      </c>
      <c r="BF768" s="101" t="str">
        <f t="shared" si="325"/>
        <v/>
      </c>
      <c r="BG768" s="101" t="str">
        <f t="shared" si="318"/>
        <v/>
      </c>
      <c r="BH768" s="98" t="str">
        <f>IF(COUNTIFS($AL$142,"&lt;&gt;"&amp;"",$AL$142,"&lt;&gt;practic?*",$AL$142,"&lt;&gt;*Elaborare proiect de diplom?*",$AL$142,"&lt;&gt;*op?ional*",$AL$142,"&lt;&gt;*Disciplin? facultativ?*", $AL$142,"&lt;&gt;*Examen de diplom?*"),$AQ$144,"")</f>
        <v/>
      </c>
      <c r="BI768" s="98" t="str">
        <f>IF(COUNTIFS($AL$142,"&lt;&gt;"&amp;"",$AL$142,"&lt;&gt;practic?*",$AL$142,"&lt;&gt;*Elaborare proiect de diplom?*",$AL$142,"&lt;&gt;*op?ional*",$AL$142,"&lt;&gt;*Disciplin? facultativ?*", $AL$142,"&lt;&gt;*Examen de diplom?*"),($AR$144+$AS$144+$AT$144),"")</f>
        <v/>
      </c>
      <c r="BJ768" s="101" t="str">
        <f t="shared" si="326"/>
        <v/>
      </c>
      <c r="BK768" s="98" t="str">
        <f t="shared" si="327"/>
        <v/>
      </c>
      <c r="BL768" s="98" t="str">
        <f t="shared" si="328"/>
        <v/>
      </c>
      <c r="BM768" s="101" t="str">
        <f t="shared" si="329"/>
        <v/>
      </c>
      <c r="BN768" s="98" t="str">
        <f>IF(AZ768&lt;&gt;"",AU$144,"")</f>
        <v/>
      </c>
      <c r="BO768" s="102" t="str">
        <f>IF(COUNTIF($AZ768,"=*Elaborare proiect de diplom?*"),$AT$144,"0")</f>
        <v>0</v>
      </c>
      <c r="BP768" s="101" t="str">
        <f t="shared" si="330"/>
        <v/>
      </c>
      <c r="BQ768" s="98" t="str">
        <f t="shared" si="331"/>
        <v/>
      </c>
      <c r="BR768" s="98" t="str">
        <f>IF(COUNTIFS($AL$142,"&lt;&gt;"&amp;"",$AL$142,"&lt;&gt;practic?*",$AL$142,"&lt;&gt;*op?ional*",$AL$142,"&lt;&gt;*Disciplin? facultativ?*", $AL$142,"&lt;&gt;*Examen de diplom?*"),IF($AW$144&lt;&gt;"",ROUND($AW$144,1),""),"")</f>
        <v/>
      </c>
      <c r="BS768" s="98" t="str">
        <f>IF($AZ768="","",$AO$144)</f>
        <v/>
      </c>
      <c r="BT768" s="98" t="str">
        <f>IF(COUNTIFS($AL$142,"&lt;&gt;"&amp;"",$AL$142,"&lt;&gt;practic?*",$AL$142,"&lt;&gt;*op?ional*",$AL$142,"&lt;&gt;*Disciplin? facultativ?*", $AL$142,"&lt;&gt;*Examen de diplom?*"),$AV$144,"")</f>
        <v/>
      </c>
      <c r="BU768" s="101" t="str">
        <f t="shared" si="334"/>
        <v/>
      </c>
      <c r="BV768" s="102" t="str">
        <f t="shared" si="332"/>
        <v/>
      </c>
      <c r="BW768" s="98" t="str">
        <f t="shared" si="300"/>
        <v/>
      </c>
      <c r="BX768" s="99"/>
    </row>
    <row r="769" spans="4:98" ht="21" customHeight="1" x14ac:dyDescent="0.2">
      <c r="D769" s="302">
        <f t="shared" si="319"/>
        <v>0</v>
      </c>
      <c r="F769" s="102">
        <f>$AO$147</f>
        <v>0</v>
      </c>
      <c r="H769" s="102">
        <f>$AQ$147</f>
        <v>0</v>
      </c>
      <c r="I769" s="98">
        <f>$AR$147+$AS$147+$AT$147</f>
        <v>0</v>
      </c>
      <c r="J769" s="101">
        <f t="shared" si="320"/>
        <v>0</v>
      </c>
      <c r="K769" s="4">
        <f>$AU$147</f>
        <v>0</v>
      </c>
      <c r="L769" s="102">
        <f>$AW$147</f>
        <v>0</v>
      </c>
      <c r="N769" s="98">
        <f t="shared" si="297"/>
        <v>0</v>
      </c>
      <c r="O769" s="302" t="b">
        <f t="shared" si="321"/>
        <v>1</v>
      </c>
      <c r="P769" s="308" t="e">
        <f t="shared" si="317"/>
        <v>#DIV/0!</v>
      </c>
      <c r="AX769" s="99" t="str">
        <f>$AL$147</f>
        <v/>
      </c>
      <c r="AY769" s="98">
        <v>7</v>
      </c>
      <c r="AZ769" s="98" t="str">
        <f>IF(COUNTIFS($AL$145,"&lt;&gt;"&amp;"",$AL$145,"&lt;&gt;practic?*",$AL$145,"&lt;&gt;*op?ional*",$AL$145,"&lt;&gt;*Disciplin? facultativ?*",$AL$145,"&lt;&gt;*Examen de diplom?*"),$AL$145,"")</f>
        <v/>
      </c>
      <c r="BA769" s="102" t="str">
        <f t="shared" si="322"/>
        <v/>
      </c>
      <c r="BB769" s="102" t="str">
        <f t="shared" si="323"/>
        <v/>
      </c>
      <c r="BC769" s="98" t="str">
        <f>IF($AZ769="","",$AP$147)</f>
        <v/>
      </c>
      <c r="BD769" s="102" t="str">
        <f t="shared" si="333"/>
        <v/>
      </c>
      <c r="BE769" s="101" t="str">
        <f t="shared" si="324"/>
        <v/>
      </c>
      <c r="BF769" s="101" t="str">
        <f t="shared" si="325"/>
        <v/>
      </c>
      <c r="BG769" s="101" t="str">
        <f t="shared" si="318"/>
        <v/>
      </c>
      <c r="BH769" s="98" t="str">
        <f>IF(COUNTIFS($AL$145,"&lt;&gt;"&amp;"",$AL$145,"&lt;&gt;practic?*",$AL$145,"&lt;&gt;*Elaborare proiect de diplom?*",$AL$145,"&lt;&gt;*op?ional*",$AL$145,"&lt;&gt;*Disciplin? facultativ?*", $AL$145,"&lt;&gt;*Examen de diplom?*"),$AQ$147,"")</f>
        <v/>
      </c>
      <c r="BI769" s="98" t="str">
        <f>IF(COUNTIFS($AL$145,"&lt;&gt;"&amp;"",$AL$145,"&lt;&gt;practic?*",$AL$145,"&lt;&gt;*Elaborare proiect de diplom?*",$AL$145,"&lt;&gt;*op?ional*",$AL$145,"&lt;&gt;*Disciplin? facultativ?*", $AL$145,"&lt;&gt;*Examen de diplom?*"),($AR$147+$AS$147+$AT$147),"")</f>
        <v/>
      </c>
      <c r="BJ769" s="101" t="str">
        <f t="shared" si="326"/>
        <v/>
      </c>
      <c r="BK769" s="98" t="str">
        <f t="shared" si="327"/>
        <v/>
      </c>
      <c r="BL769" s="98" t="str">
        <f t="shared" si="328"/>
        <v/>
      </c>
      <c r="BM769" s="101" t="str">
        <f t="shared" si="329"/>
        <v/>
      </c>
      <c r="BN769" s="98" t="str">
        <f>IF(AZ769&lt;&gt;"",AU$147,"")</f>
        <v/>
      </c>
      <c r="BO769" s="102" t="str">
        <f>IF(COUNTIF($AZ769,"=*Elaborare proiect de diplom?*"),$AT$147,"0")</f>
        <v>0</v>
      </c>
      <c r="BP769" s="101" t="str">
        <f t="shared" si="330"/>
        <v/>
      </c>
      <c r="BQ769" s="98" t="str">
        <f t="shared" si="331"/>
        <v/>
      </c>
      <c r="BR769" s="98" t="str">
        <f>IF(COUNTIFS($AL$145,"&lt;&gt;"&amp;"",$AL$145,"&lt;&gt;practic?*",$AL$145,"&lt;&gt;*op?ional*",$AL$145,"&lt;&gt;*Disciplin? facultativ?*", $AL$145,"&lt;&gt;*Examen de diplom?*"),IF($AW$147&lt;&gt;"",ROUND($AW$147,1),""),"")</f>
        <v/>
      </c>
      <c r="BS769" s="102" t="str">
        <f>IF($AZ769="","",$AO$147)</f>
        <v/>
      </c>
      <c r="BT769" s="98" t="str">
        <f>IF(COUNTIFS($AL$145,"&lt;&gt;"&amp;"",$AL$145,"&lt;&gt;practic?*",$AL$145,"&lt;&gt;*op?ional*",$AL$145,"&lt;&gt;*Disciplin? facultativ?*", $AL$145,"&lt;&gt;*Examen de diplom?*"),$AV$147,"")</f>
        <v/>
      </c>
      <c r="BU769" s="101" t="str">
        <f t="shared" si="334"/>
        <v/>
      </c>
      <c r="BV769" s="102" t="str">
        <f t="shared" si="332"/>
        <v/>
      </c>
      <c r="BW769" s="98" t="str">
        <f t="shared" si="300"/>
        <v/>
      </c>
      <c r="BX769" s="99"/>
    </row>
    <row r="770" spans="4:98" ht="21" customHeight="1" x14ac:dyDescent="0.2">
      <c r="D770" s="302">
        <f t="shared" si="319"/>
        <v>0</v>
      </c>
      <c r="F770" s="98">
        <f>$AO$150</f>
        <v>0</v>
      </c>
      <c r="H770" s="98">
        <f>$AQ$150</f>
        <v>0</v>
      </c>
      <c r="I770" s="98">
        <f>$AR$150+$AS$150+$AT$150</f>
        <v>0</v>
      </c>
      <c r="J770" s="101">
        <f t="shared" si="320"/>
        <v>0</v>
      </c>
      <c r="K770" s="4">
        <f>$AU$150</f>
        <v>0</v>
      </c>
      <c r="L770" s="98">
        <f>$AW$150</f>
        <v>0</v>
      </c>
      <c r="N770" s="98">
        <f t="shared" si="297"/>
        <v>0</v>
      </c>
      <c r="O770" s="302" t="b">
        <f t="shared" si="321"/>
        <v>1</v>
      </c>
      <c r="P770" s="308" t="e">
        <f t="shared" si="317"/>
        <v>#DIV/0!</v>
      </c>
      <c r="AX770" s="99" t="str">
        <f>$AL$150</f>
        <v/>
      </c>
      <c r="AY770" s="102">
        <v>8</v>
      </c>
      <c r="AZ770" s="98" t="str">
        <f>IF(COUNTIFS($AL$148,"&lt;&gt;"&amp;"",$AL$148,"&lt;&gt;practic?*",$AL$148,"&lt;&gt;*op?ional*",$AL$148,"&lt;&gt;*Disciplin? facultativ?*", $AL$148,"&lt;&gt;*Examen de diplom?*"),$AL$148,"")</f>
        <v/>
      </c>
      <c r="BA770" s="102" t="str">
        <f t="shared" si="322"/>
        <v/>
      </c>
      <c r="BB770" s="102" t="str">
        <f t="shared" si="323"/>
        <v/>
      </c>
      <c r="BC770" s="98" t="str">
        <f>IF($AZ770="","",$AP$150)</f>
        <v/>
      </c>
      <c r="BD770" s="98" t="str">
        <f t="shared" si="333"/>
        <v/>
      </c>
      <c r="BE770" s="101" t="str">
        <f t="shared" si="324"/>
        <v/>
      </c>
      <c r="BF770" s="101" t="str">
        <f t="shared" si="325"/>
        <v/>
      </c>
      <c r="BG770" s="101" t="str">
        <f t="shared" si="318"/>
        <v/>
      </c>
      <c r="BH770" s="98" t="str">
        <f>IF(COUNTIFS($AL$148,"&lt;&gt;"&amp;"",$AL$148,"&lt;&gt;practic?*",$AL$148,"&lt;&gt;*Elaborare proiect de diplom?*",$AL$148,"&lt;&gt;*op?ional*",$AL$148,"&lt;&gt;*Disciplin? facultativ?*", $AL$148,"&lt;&gt;*Examen de diplom?*"),$AQ$150,"")</f>
        <v/>
      </c>
      <c r="BI770" s="98" t="str">
        <f>IF(COUNTIFS($AL$148,"&lt;&gt;"&amp;"",$AL$148,"&lt;&gt;practic?*",$AL$148,"&lt;&gt;*Elaborare proiect de diplom?*",$AL$148,"&lt;&gt;*op?ional*",$AL$148,"&lt;&gt;*Disciplin? facultativ?*", $AL$148,"&lt;&gt;*Examen de diplom?*"),($AR$150+$AS$150+$AT$150),"")</f>
        <v/>
      </c>
      <c r="BJ770" s="101" t="str">
        <f t="shared" si="326"/>
        <v/>
      </c>
      <c r="BK770" s="98" t="str">
        <f t="shared" si="327"/>
        <v/>
      </c>
      <c r="BL770" s="98" t="str">
        <f t="shared" si="328"/>
        <v/>
      </c>
      <c r="BM770" s="101" t="str">
        <f t="shared" si="329"/>
        <v/>
      </c>
      <c r="BN770" s="98" t="str">
        <f>IF(AZ770&lt;&gt;"",AU$150,"")</f>
        <v/>
      </c>
      <c r="BO770" s="102" t="str">
        <f>IF(COUNTIF($AZ770,"=*Elaborare proiect de diplom?*"),$AT$150,"0")</f>
        <v>0</v>
      </c>
      <c r="BP770" s="101" t="str">
        <f t="shared" si="330"/>
        <v/>
      </c>
      <c r="BQ770" s="98" t="str">
        <f t="shared" si="331"/>
        <v/>
      </c>
      <c r="BR770" s="98" t="str">
        <f>IF(COUNTIFS($AL$148,"&lt;&gt;"&amp;"",$AL$148,"&lt;&gt;practic?*",$AL$148,"&lt;&gt;*op?ional*",$AL$148,"&lt;&gt;*Disciplin? facultativ?*", $AL$148,"&lt;&gt;*Examen de diplom?*"),IF($AW$150&lt;&gt;"",ROUND($AW$150,1),""),"")</f>
        <v/>
      </c>
      <c r="BS770" s="98" t="str">
        <f>IF($AZ770="","",$AO$150)</f>
        <v/>
      </c>
      <c r="BT770" s="98" t="str">
        <f>IF(COUNTIFS($AL$148,"&lt;&gt;"&amp;"",$AL$148,"&lt;&gt;practic?*",$AL$148,"&lt;&gt;*op?ional*",$AL$148,"&lt;&gt;*Disciplin? facultativ?*", $AL$148,"&lt;&gt;*Examen de diplom?*"),$AV$150,"")</f>
        <v/>
      </c>
      <c r="BU770" s="101" t="str">
        <f t="shared" si="334"/>
        <v/>
      </c>
      <c r="BV770" s="102" t="str">
        <f t="shared" si="332"/>
        <v/>
      </c>
      <c r="BW770" s="98" t="str">
        <f t="shared" si="300"/>
        <v/>
      </c>
      <c r="BX770" s="99"/>
    </row>
    <row r="771" spans="4:98" ht="21" customHeight="1" x14ac:dyDescent="0.2">
      <c r="D771" s="302">
        <f t="shared" si="319"/>
        <v>0</v>
      </c>
      <c r="F771" s="98">
        <f>$AO$153</f>
        <v>0</v>
      </c>
      <c r="H771" s="98">
        <f>$AQ$153</f>
        <v>0</v>
      </c>
      <c r="I771" s="98">
        <f>$AR$153+$AS$153+$AT$153</f>
        <v>0</v>
      </c>
      <c r="J771" s="101">
        <f t="shared" si="320"/>
        <v>0</v>
      </c>
      <c r="K771" s="4">
        <f>$AU$153</f>
        <v>0</v>
      </c>
      <c r="L771" s="98">
        <f>$AW$153</f>
        <v>0</v>
      </c>
      <c r="N771" s="98">
        <f t="shared" si="297"/>
        <v>0</v>
      </c>
      <c r="O771" s="302" t="b">
        <f t="shared" si="321"/>
        <v>1</v>
      </c>
      <c r="P771" s="308" t="e">
        <f t="shared" si="317"/>
        <v>#DIV/0!</v>
      </c>
      <c r="AX771" s="99" t="str">
        <f>$AL$153</f>
        <v/>
      </c>
      <c r="AY771" s="102">
        <v>9</v>
      </c>
      <c r="AZ771" s="98" t="str">
        <f>IF(COUNTIFS($AL$151,"&lt;&gt;"&amp;"",$AL$151,"&lt;&gt;practic?*",$AL$151,"&lt;&gt;*op?ional*",$AL$151,"&lt;&gt;*Disciplin? facultativ?*", $AL$151,"&lt;&gt;*Examen de diplom?*"),$AL$151,"")</f>
        <v/>
      </c>
      <c r="BA771" s="102" t="str">
        <f t="shared" si="322"/>
        <v/>
      </c>
      <c r="BB771" s="102" t="str">
        <f t="shared" si="323"/>
        <v/>
      </c>
      <c r="BC771" s="98" t="str">
        <f>IF($AZ771="","",$AP$153)</f>
        <v/>
      </c>
      <c r="BD771" s="98" t="str">
        <f t="shared" si="333"/>
        <v/>
      </c>
      <c r="BE771" s="101" t="str">
        <f t="shared" si="324"/>
        <v/>
      </c>
      <c r="BF771" s="101" t="str">
        <f t="shared" si="325"/>
        <v/>
      </c>
      <c r="BG771" s="101" t="str">
        <f t="shared" si="318"/>
        <v/>
      </c>
      <c r="BH771" s="98" t="str">
        <f>IF(COUNTIFS($AL$151,"&lt;&gt;"&amp;"",$AL$151,"&lt;&gt;practic?*",$AL$151,"&lt;&gt;*Elaborare proiect de diplom?*",$AL$151,"&lt;&gt;*op?ional*",$AL$151,"&lt;&gt;*Disciplin? facultativ?*", $AL$151,"&lt;&gt;*Examen de diplom?*"),$AQ$153,"")</f>
        <v/>
      </c>
      <c r="BI771" s="98" t="str">
        <f>IF(COUNTIFS($AL$151,"&lt;&gt;"&amp;"",$AL$151,"&lt;&gt;practic?*",$AL$151,"&lt;&gt;*Elaborare proiect de diplom?*",$AL$151,"&lt;&gt;*op?ional*",$AL$151,"&lt;&gt;*Disciplin? facultativ?*", $AL$151,"&lt;&gt;*Examen de diplom?*"),($AR$153+$AS$153+$AT$153),"")</f>
        <v/>
      </c>
      <c r="BJ771" s="101" t="str">
        <f t="shared" si="326"/>
        <v/>
      </c>
      <c r="BK771" s="98" t="str">
        <f t="shared" si="327"/>
        <v/>
      </c>
      <c r="BL771" s="98" t="str">
        <f t="shared" si="328"/>
        <v/>
      </c>
      <c r="BM771" s="101" t="str">
        <f t="shared" si="329"/>
        <v/>
      </c>
      <c r="BN771" s="98" t="str">
        <f>IF(AZ771&lt;&gt;"",AU$153,"")</f>
        <v/>
      </c>
      <c r="BO771" s="102" t="str">
        <f>IF(COUNTIF($AZ771,"=*Elaborare proiect de diplom?*"),$AT$153,"0")</f>
        <v>0</v>
      </c>
      <c r="BP771" s="101" t="str">
        <f t="shared" si="330"/>
        <v/>
      </c>
      <c r="BQ771" s="98" t="str">
        <f t="shared" si="331"/>
        <v/>
      </c>
      <c r="BR771" s="98" t="str">
        <f>IF(COUNTIFS($AL$151,"&lt;&gt;"&amp;"",$AL$151,"&lt;&gt;practic?*",$AL$151,"&lt;&gt;*op?ional*",$AL$151,"&lt;&gt;*Disciplin? facultativ?*", $AL$151,"&lt;&gt;*Examen de diplom?*"),IF($AW$153&lt;&gt;"",ROUND($AW$153,1),""),"")</f>
        <v/>
      </c>
      <c r="BS771" s="98" t="str">
        <f>IF($AZ771="","",$AO$153)</f>
        <v/>
      </c>
      <c r="BT771" s="98" t="str">
        <f>IF(COUNTIFS($AL$151,"&lt;&gt;"&amp;"",$AL$151,"&lt;&gt;practic?*",$AL$151,"&lt;&gt;*op?ional*",$AL$151,"&lt;&gt;*Disciplin? facultativ?*", $AL$151,"&lt;&gt;*Examen de diplom?*"),$AV$153,"")</f>
        <v/>
      </c>
      <c r="BU771" s="101" t="str">
        <f t="shared" si="334"/>
        <v/>
      </c>
      <c r="BV771" s="102" t="str">
        <f t="shared" si="332"/>
        <v/>
      </c>
      <c r="BW771" s="98" t="str">
        <f t="shared" si="300"/>
        <v/>
      </c>
      <c r="BX771" s="99"/>
    </row>
    <row r="772" spans="4:98" ht="21" customHeight="1" x14ac:dyDescent="0.2">
      <c r="D772" s="302">
        <f t="shared" si="319"/>
        <v>0</v>
      </c>
      <c r="F772" s="98">
        <f>$AO$156</f>
        <v>0</v>
      </c>
      <c r="H772" s="98">
        <f>$AQ$156</f>
        <v>0</v>
      </c>
      <c r="I772" s="98">
        <f>$AR$156+$AS$156+$AT$156</f>
        <v>0</v>
      </c>
      <c r="J772" s="101">
        <f t="shared" si="320"/>
        <v>0</v>
      </c>
      <c r="K772" s="4">
        <f>$AU$156</f>
        <v>0</v>
      </c>
      <c r="L772" s="98">
        <f>$AW$156</f>
        <v>0</v>
      </c>
      <c r="N772" s="98">
        <f t="shared" si="297"/>
        <v>0</v>
      </c>
      <c r="O772" s="302" t="b">
        <f t="shared" si="321"/>
        <v>1</v>
      </c>
      <c r="P772" s="308" t="e">
        <f t="shared" si="317"/>
        <v>#DIV/0!</v>
      </c>
      <c r="AX772" s="99" t="str">
        <f>$AL$156</f>
        <v/>
      </c>
      <c r="AY772" s="98">
        <v>10</v>
      </c>
      <c r="AZ772" s="98" t="str">
        <f>IF(COUNTIFS($AL$154,"&lt;&gt;"&amp;"",$AL$154,"&lt;&gt;practic?*",$AL$154,"&lt;&gt;*op?ional*",$AL$154,"&lt;&gt;*Disciplin? facultativ?*",$AL$154,"&lt;&gt;*Examen de diplom?*"),$AL$154,"")</f>
        <v/>
      </c>
      <c r="BA772" s="102" t="str">
        <f t="shared" si="322"/>
        <v/>
      </c>
      <c r="BB772" s="102" t="str">
        <f t="shared" si="323"/>
        <v/>
      </c>
      <c r="BC772" s="98" t="str">
        <f>IF($AZ772="","",$AP$156)</f>
        <v/>
      </c>
      <c r="BD772" s="102" t="str">
        <f t="shared" si="333"/>
        <v/>
      </c>
      <c r="BE772" s="101" t="str">
        <f t="shared" si="324"/>
        <v/>
      </c>
      <c r="BF772" s="101" t="str">
        <f t="shared" si="325"/>
        <v/>
      </c>
      <c r="BG772" s="101" t="str">
        <f t="shared" si="318"/>
        <v/>
      </c>
      <c r="BH772" s="98" t="str">
        <f>IF(COUNTIFS($AL$154,"&lt;&gt;"&amp;"",$AL$154,"&lt;&gt;practic?*",$AL$154,"&lt;&gt;*Elaborare proiect de diplom?*",$AL$154,"&lt;&gt;*op?ional*",$AL$154,"&lt;&gt;*Disciplin? facultativ?*", $AL$154,"&lt;&gt;*Examen de diplom?*"),$AQ$156,"")</f>
        <v/>
      </c>
      <c r="BI772" s="98" t="str">
        <f>IF(COUNTIFS($AL$154,"&lt;&gt;"&amp;"",$AL$154,"&lt;&gt;practic?*",$AL$154,"&lt;&gt;*Elaborare proiect de diplom?*",$AL$154,"&lt;&gt;*op?ional*",$AL$154,"&lt;&gt;*Disciplin? facultativ?*", $AL$154,"&lt;&gt;*Examen de diplom?*"),($AR$156+$AS$156+$AT$156),"")</f>
        <v/>
      </c>
      <c r="BJ772" s="101" t="str">
        <f t="shared" si="326"/>
        <v/>
      </c>
      <c r="BK772" s="98" t="str">
        <f t="shared" si="327"/>
        <v/>
      </c>
      <c r="BL772" s="98" t="str">
        <f t="shared" si="328"/>
        <v/>
      </c>
      <c r="BM772" s="101" t="str">
        <f t="shared" si="329"/>
        <v/>
      </c>
      <c r="BN772" s="98" t="str">
        <f>IF(AZ772&lt;&gt;"",AU$156,"")</f>
        <v/>
      </c>
      <c r="BO772" s="102" t="str">
        <f>IF(COUNTIF($AZ772,"=*Elaborare proiect de diplom?*"),$AT$156,"0")</f>
        <v>0</v>
      </c>
      <c r="BP772" s="101" t="str">
        <f t="shared" si="330"/>
        <v/>
      </c>
      <c r="BQ772" s="98" t="str">
        <f t="shared" si="331"/>
        <v/>
      </c>
      <c r="BR772" s="98" t="str">
        <f>IF(COUNTIFS($AL$154,"&lt;&gt;"&amp;"",$AL$154,"&lt;&gt;practic?*",$AL$154,"&lt;&gt;*op?ional*",$AL$154,"&lt;&gt;*Disciplin? facultativ?*", $AL$154,"&lt;&gt;*Examen de diplom?*"),IF($AW$156&lt;&gt;"",ROUND($AW$156,1),""),"")</f>
        <v/>
      </c>
      <c r="BS772" s="98" t="str">
        <f>IF($AZ772="","",$AO$156)</f>
        <v/>
      </c>
      <c r="BT772" s="98" t="str">
        <f>IF(COUNTIFS($AL$154,"&lt;&gt;"&amp;"",$AL$154,"&lt;&gt;practic?*",$AL$154,"&lt;&gt;*op?ional*",$AL$154,"&lt;&gt;*Disciplin? facultativ?*", $AL$154,"&lt;&gt;*Examen de diplom?*"),$AV$156,"")</f>
        <v/>
      </c>
      <c r="BU772" s="101" t="str">
        <f t="shared" si="334"/>
        <v/>
      </c>
      <c r="BV772" s="102" t="str">
        <f t="shared" si="332"/>
        <v/>
      </c>
      <c r="BW772" s="98" t="str">
        <f t="shared" si="300"/>
        <v/>
      </c>
      <c r="BX772" s="99"/>
    </row>
    <row r="773" spans="4:98" ht="21" customHeight="1" x14ac:dyDescent="0.2">
      <c r="D773" s="302">
        <f t="shared" si="319"/>
        <v>0</v>
      </c>
      <c r="F773" s="102">
        <f>$AO$159</f>
        <v>0</v>
      </c>
      <c r="H773" s="102">
        <f>$AQ$159</f>
        <v>0</v>
      </c>
      <c r="I773" s="98">
        <f>$AR$159+$AS$159+$AT$159</f>
        <v>0</v>
      </c>
      <c r="J773" s="101">
        <f t="shared" si="320"/>
        <v>0</v>
      </c>
      <c r="K773" s="4">
        <f>$AU$159</f>
        <v>0</v>
      </c>
      <c r="L773" s="102">
        <f>$AW$159</f>
        <v>0</v>
      </c>
      <c r="N773" s="98">
        <f t="shared" si="297"/>
        <v>0</v>
      </c>
      <c r="O773" s="302" t="b">
        <f t="shared" si="321"/>
        <v>1</v>
      </c>
      <c r="P773" s="308" t="e">
        <f t="shared" si="317"/>
        <v>#DIV/0!</v>
      </c>
      <c r="AX773" s="99" t="str">
        <f>$AL$159</f>
        <v/>
      </c>
      <c r="AY773" s="98">
        <v>11</v>
      </c>
      <c r="AZ773" s="98" t="str">
        <f>IF(COUNTIFS($AL$157,"&lt;&gt;"&amp;"",$AL$157,"&lt;&gt;practic?*",$AL$157,"&lt;&gt;*op?ional*",$AL$157,"&lt;&gt;*Disciplin? facultativ?*", $AL$157,"&lt;&gt;*Examen de diplom?*"),$AL$157,"")</f>
        <v/>
      </c>
      <c r="BA773" s="102" t="str">
        <f t="shared" si="322"/>
        <v/>
      </c>
      <c r="BB773" s="102" t="str">
        <f t="shared" si="323"/>
        <v/>
      </c>
      <c r="BC773" s="98" t="str">
        <f>IF($AZ773="","",$AP$159)</f>
        <v/>
      </c>
      <c r="BD773" s="98" t="str">
        <f t="shared" si="333"/>
        <v/>
      </c>
      <c r="BE773" s="101" t="str">
        <f t="shared" si="324"/>
        <v/>
      </c>
      <c r="BF773" s="101" t="str">
        <f t="shared" si="325"/>
        <v/>
      </c>
      <c r="BG773" s="101" t="str">
        <f t="shared" si="318"/>
        <v/>
      </c>
      <c r="BH773" s="98" t="str">
        <f>IF(COUNTIFS($AL$157,"&lt;&gt;"&amp;"",$AL$157,"&lt;&gt;practic?*",$AL$157,"&lt;&gt;*Elaborare proiect de diplom?*",$AL$157,"&lt;&gt;*op?ional*",$AL$157,"&lt;&gt;*Disciplin? facultativ?*", $AL$157,"&lt;&gt;*Examen de diplom?*"),$AQ$159,"")</f>
        <v/>
      </c>
      <c r="BI773" s="98" t="str">
        <f>IF(COUNTIFS($AL$157,"&lt;&gt;"&amp;"",$AL$157,"&lt;&gt;practic?*",$AL$157,"&lt;&gt;*Elaborare proiect de diplom?*",$AL$157,"&lt;&gt;*op?ional*",$AL$157,"&lt;&gt;*Disciplin? facultativ?*", $AL$157,"&lt;&gt;*Examen de diplom?*"),($AR$159+$AS$159+$AT$159),"")</f>
        <v/>
      </c>
      <c r="BJ773" s="101" t="str">
        <f t="shared" si="326"/>
        <v/>
      </c>
      <c r="BK773" s="98" t="str">
        <f t="shared" si="327"/>
        <v/>
      </c>
      <c r="BL773" s="98" t="str">
        <f t="shared" si="328"/>
        <v/>
      </c>
      <c r="BM773" s="101" t="str">
        <f t="shared" si="329"/>
        <v/>
      </c>
      <c r="BN773" s="98" t="str">
        <f>IF(AZ773&lt;&gt;"",AU$159,"")</f>
        <v/>
      </c>
      <c r="BO773" s="102" t="str">
        <f>IF(COUNTIF($AZ773,"=*Elaborare proiect de diplom?*"),$AT$159,"0")</f>
        <v>0</v>
      </c>
      <c r="BP773" s="101" t="str">
        <f t="shared" si="330"/>
        <v/>
      </c>
      <c r="BQ773" s="98" t="str">
        <f t="shared" si="331"/>
        <v/>
      </c>
      <c r="BR773" s="98" t="str">
        <f>IF(COUNTIFS($AL$157,"&lt;&gt;"&amp;"",$AL$157,"&lt;&gt;practic?*",$AL$157,"&lt;&gt;*op?ional*",$AL$157,"&lt;&gt;*Disciplin? facultativ?*", $AL$157,"&lt;&gt;*Examen de diplom?*"),IF($AW$159&lt;&gt;"",ROUND($AW$159,1),""),"")</f>
        <v/>
      </c>
      <c r="BS773" s="102" t="str">
        <f>IF($AZ773="","",$AO$159)</f>
        <v/>
      </c>
      <c r="BT773" s="98" t="str">
        <f>IF(COUNTIFS($AL$157,"&lt;&gt;"&amp;"",$AL$157,"&lt;&gt;practic?*",$AL$157,"&lt;&gt;*op?ional*",$AL$157,"&lt;&gt;*Disciplin? facultativ?*", $AL$157,"&lt;&gt;*Examen de diplom?*"),$AV$159,"")</f>
        <v/>
      </c>
      <c r="BU773" s="101" t="str">
        <f t="shared" si="334"/>
        <v/>
      </c>
      <c r="BV773" s="102" t="str">
        <f t="shared" si="332"/>
        <v/>
      </c>
      <c r="BW773" s="98" t="str">
        <f t="shared" si="300"/>
        <v/>
      </c>
      <c r="BX773" s="99"/>
    </row>
    <row r="774" spans="4:98" ht="21" customHeight="1" x14ac:dyDescent="0.25">
      <c r="F774" s="282">
        <f>D763*F763+D764*F764+D765*F765+D766*F766+D767*F767+D768*F768+D769*F769+D770*F770+D771*F771+D772*F772+D773*F773</f>
        <v>30</v>
      </c>
      <c r="L774" s="6"/>
      <c r="N774" s="282">
        <f>D763*N763+D764*N764+D765*N765+D766*N766+D767*N767+D768*N768+D769*N769+D770*N770+D771*N771+D772*N772+D773*N773</f>
        <v>750</v>
      </c>
      <c r="O774" s="304" t="b">
        <f>AND(O763:O773)</f>
        <v>1</v>
      </c>
      <c r="P774" s="285">
        <f>N774/F774</f>
        <v>25</v>
      </c>
      <c r="AY774" s="4"/>
      <c r="AZ774" s="4"/>
      <c r="BA774" s="4"/>
      <c r="BB774" s="4"/>
      <c r="BC774" s="4"/>
      <c r="BD774" s="4"/>
      <c r="BE774" s="5"/>
      <c r="BF774" s="5"/>
      <c r="BG774" s="5"/>
      <c r="BH774" s="4"/>
      <c r="BI774" s="4"/>
      <c r="BJ774" s="5"/>
      <c r="BK774" s="4"/>
      <c r="BL774" s="4"/>
      <c r="BM774" s="5"/>
      <c r="BN774" s="4"/>
      <c r="BO774" s="4"/>
      <c r="BP774" s="5"/>
      <c r="BQ774" s="4"/>
      <c r="BR774" s="4"/>
      <c r="BS774" s="102"/>
      <c r="BT774" s="325"/>
      <c r="BU774" s="101"/>
      <c r="BV774" s="326"/>
      <c r="BW774" s="98" t="str">
        <f>IF($AZ774="","",CONCATENATE("20",G$12+BA774-1))</f>
        <v/>
      </c>
      <c r="BX774" s="99"/>
    </row>
    <row r="775" spans="4:98" ht="21" customHeight="1" x14ac:dyDescent="0.2">
      <c r="D775" s="295"/>
      <c r="F775" s="102"/>
      <c r="J775" s="5"/>
      <c r="L775" s="4"/>
      <c r="N775" s="98"/>
      <c r="O775" s="302"/>
      <c r="P775" s="308"/>
      <c r="AY775" s="4"/>
      <c r="AZ775" s="4"/>
      <c r="BA775" s="4"/>
      <c r="BB775" s="4"/>
      <c r="BC775" s="4"/>
      <c r="BD775" s="4"/>
      <c r="BE775" s="5"/>
      <c r="BF775" s="5"/>
      <c r="BG775" s="5"/>
      <c r="BH775" s="4"/>
      <c r="BI775" s="4"/>
      <c r="BJ775" s="5"/>
      <c r="BK775" s="4"/>
      <c r="BL775" s="4"/>
      <c r="BM775" s="5"/>
      <c r="BN775" s="4"/>
      <c r="BO775" s="4"/>
      <c r="BP775" s="5"/>
      <c r="BQ775" s="4"/>
      <c r="BR775" s="4"/>
      <c r="BS775" s="102"/>
      <c r="BT775" s="325"/>
      <c r="BU775" s="101"/>
      <c r="BV775" s="326"/>
      <c r="BW775" s="98" t="str">
        <f t="shared" ref="BW775:BW838" si="335">IF($AZ775="","",CONCATENATE("20",G$12+BA775-1))</f>
        <v/>
      </c>
      <c r="BX775" s="99"/>
    </row>
    <row r="776" spans="4:98" ht="21" customHeight="1" x14ac:dyDescent="0.2">
      <c r="D776" s="295"/>
      <c r="F776" s="102"/>
      <c r="J776" s="5"/>
      <c r="L776" s="4"/>
      <c r="N776" s="98"/>
      <c r="O776" s="302"/>
      <c r="P776" s="308"/>
      <c r="AY776" s="4"/>
      <c r="AZ776" s="4"/>
      <c r="BA776" s="4"/>
      <c r="BB776" s="4"/>
      <c r="BC776" s="4"/>
      <c r="BD776" s="4"/>
      <c r="BE776" s="5"/>
      <c r="BF776" s="5"/>
      <c r="BG776" s="5"/>
      <c r="BH776" s="4"/>
      <c r="BI776" s="4"/>
      <c r="BJ776" s="5"/>
      <c r="BK776" s="4"/>
      <c r="BL776" s="4"/>
      <c r="BM776" s="5"/>
      <c r="BN776" s="4"/>
      <c r="BO776" s="4"/>
      <c r="BP776" s="5"/>
      <c r="BQ776" s="4"/>
      <c r="BR776" s="4"/>
      <c r="BS776" s="102"/>
      <c r="BT776" s="325"/>
      <c r="BU776" s="101"/>
      <c r="BV776" s="326"/>
      <c r="BW776" s="98" t="str">
        <f t="shared" si="335"/>
        <v/>
      </c>
      <c r="BX776" s="99"/>
    </row>
    <row r="777" spans="4:98" ht="21" customHeight="1" x14ac:dyDescent="0.25">
      <c r="F777" s="6"/>
      <c r="G777" s="6"/>
      <c r="H777" s="6"/>
      <c r="I777" s="6"/>
      <c r="J777" s="6"/>
      <c r="K777" s="6"/>
      <c r="L777" s="6"/>
      <c r="M777" s="6"/>
      <c r="N777" s="6"/>
      <c r="O777" s="6"/>
      <c r="P777" s="6"/>
      <c r="BS777" s="253">
        <f>SUM(BS713:BS723)</f>
        <v>20</v>
      </c>
      <c r="BT777" s="261"/>
      <c r="BU777" s="262"/>
      <c r="BV777" s="263"/>
      <c r="BW777" s="98" t="str">
        <f t="shared" si="335"/>
        <v/>
      </c>
      <c r="BX777" s="253"/>
      <c r="BY777" s="264"/>
    </row>
    <row r="778" spans="4:98" ht="21" customHeight="1" x14ac:dyDescent="0.25">
      <c r="AX778" s="258" t="s">
        <v>359</v>
      </c>
      <c r="AY778" s="259"/>
      <c r="AZ778" s="259"/>
      <c r="BA778" s="259"/>
      <c r="BB778" s="259"/>
      <c r="BC778" s="259"/>
      <c r="BD778" s="259"/>
      <c r="BE778" s="259"/>
      <c r="BF778" s="259"/>
      <c r="BG778" s="259"/>
      <c r="BH778" s="259"/>
      <c r="BI778" s="259"/>
      <c r="BJ778" s="259"/>
      <c r="BK778" s="259"/>
      <c r="BL778" s="259"/>
      <c r="BM778" s="259"/>
      <c r="BN778" s="259"/>
      <c r="BO778" s="259"/>
      <c r="BP778" s="259"/>
      <c r="BQ778" s="259"/>
      <c r="BR778" s="259"/>
      <c r="BS778" s="259"/>
      <c r="BT778" s="259"/>
      <c r="BU778" s="259"/>
      <c r="BV778" s="260"/>
      <c r="BW778" s="98" t="str">
        <f t="shared" si="335"/>
        <v/>
      </c>
    </row>
    <row r="779" spans="4:98" ht="21" customHeight="1" x14ac:dyDescent="0.25">
      <c r="AX779" s="492" t="s">
        <v>316</v>
      </c>
      <c r="AY779" s="493"/>
      <c r="AZ779" s="493"/>
      <c r="BA779" s="493"/>
      <c r="BB779" s="493"/>
      <c r="BC779" s="493"/>
      <c r="BD779" s="493"/>
      <c r="BE779" s="493"/>
      <c r="BF779" s="493"/>
      <c r="BG779" s="493"/>
      <c r="BH779" s="493"/>
      <c r="BI779" s="493"/>
      <c r="BJ779" s="493"/>
      <c r="BK779" s="493"/>
      <c r="BL779" s="493"/>
      <c r="BM779" s="493"/>
      <c r="BN779" s="493"/>
      <c r="BO779" s="493"/>
      <c r="BP779" s="493"/>
      <c r="BQ779" s="493"/>
      <c r="BR779" s="493"/>
      <c r="BS779" s="493"/>
      <c r="BT779" s="493"/>
      <c r="BU779" s="493"/>
      <c r="BV779" s="494"/>
      <c r="BW779" s="98" t="str">
        <f t="shared" si="335"/>
        <v/>
      </c>
      <c r="BY779" s="4"/>
      <c r="BZ779" s="4"/>
      <c r="CA779" s="4"/>
      <c r="CB779" s="4"/>
      <c r="CC779" s="4"/>
      <c r="CD779" s="4"/>
      <c r="CE779" s="4"/>
      <c r="CF779" s="4"/>
      <c r="CG779" s="5"/>
      <c r="CH779" s="5"/>
      <c r="CI779" s="5"/>
      <c r="CJ779" s="4"/>
      <c r="CK779" s="4"/>
      <c r="CL779" s="4"/>
      <c r="CM779" s="4"/>
      <c r="CN779" s="4"/>
      <c r="CO779" s="4"/>
      <c r="CP779" s="4"/>
      <c r="CQ779" s="4"/>
      <c r="CR779" s="4"/>
      <c r="CS779" s="5"/>
      <c r="CT779" s="5"/>
    </row>
    <row r="780" spans="4:98" s="110" customFormat="1" ht="21" customHeight="1" x14ac:dyDescent="0.25">
      <c r="AX780" s="210" t="s">
        <v>324</v>
      </c>
      <c r="AY780" s="210" t="s">
        <v>325</v>
      </c>
      <c r="AZ780" s="210" t="s">
        <v>326</v>
      </c>
      <c r="BA780" s="210" t="s">
        <v>327</v>
      </c>
      <c r="BB780" s="210" t="s">
        <v>328</v>
      </c>
      <c r="BC780" s="210" t="s">
        <v>329</v>
      </c>
      <c r="BD780" s="210" t="s">
        <v>330</v>
      </c>
      <c r="BE780" s="210" t="s">
        <v>331</v>
      </c>
      <c r="BF780" s="210" t="s">
        <v>332</v>
      </c>
      <c r="BG780" s="210" t="s">
        <v>333</v>
      </c>
      <c r="BH780" s="210" t="s">
        <v>334</v>
      </c>
      <c r="BI780" s="210" t="s">
        <v>335</v>
      </c>
      <c r="BJ780" s="210" t="s">
        <v>336</v>
      </c>
      <c r="BK780" s="214" t="s">
        <v>360</v>
      </c>
      <c r="BL780" s="214" t="s">
        <v>338</v>
      </c>
      <c r="BM780" s="210" t="s">
        <v>339</v>
      </c>
      <c r="BN780" s="214" t="s">
        <v>361</v>
      </c>
      <c r="BO780" s="214" t="s">
        <v>341</v>
      </c>
      <c r="BP780" s="210" t="s">
        <v>342</v>
      </c>
      <c r="BQ780" s="210" t="s">
        <v>343</v>
      </c>
      <c r="BR780" s="210" t="s">
        <v>321</v>
      </c>
      <c r="BS780" s="210" t="s">
        <v>318</v>
      </c>
      <c r="BT780" s="210" t="s">
        <v>344</v>
      </c>
      <c r="BU780" s="210" t="s">
        <v>345</v>
      </c>
      <c r="BV780" s="210" t="s">
        <v>346</v>
      </c>
      <c r="BW780" s="98" t="e">
        <f t="shared" si="335"/>
        <v>#VALUE!</v>
      </c>
      <c r="BY780" s="111"/>
      <c r="BZ780" s="111"/>
      <c r="CA780" s="111"/>
      <c r="CB780" s="111"/>
      <c r="CC780" s="111"/>
      <c r="CD780" s="111"/>
      <c r="CE780" s="111"/>
      <c r="CF780" s="111"/>
      <c r="CG780" s="111"/>
      <c r="CH780" s="111"/>
      <c r="CI780" s="111"/>
      <c r="CJ780" s="111"/>
      <c r="CK780" s="111"/>
      <c r="CL780" s="111"/>
      <c r="CM780" s="111"/>
      <c r="CN780" s="111"/>
      <c r="CO780" s="111"/>
      <c r="CP780" s="111"/>
      <c r="CQ780" s="111"/>
      <c r="CR780" s="111"/>
      <c r="CS780" s="111"/>
      <c r="CT780" s="111"/>
    </row>
    <row r="781" spans="4:98" ht="21" customHeight="1" x14ac:dyDescent="0.2">
      <c r="AX781" s="215" t="str">
        <f>$B$199</f>
        <v/>
      </c>
      <c r="AY781" s="102">
        <v>1</v>
      </c>
      <c r="AZ781" s="102" t="str">
        <f>IF(COUNTIFS($B$197,"&lt;&gt;"&amp;""),$B$197,"")</f>
        <v/>
      </c>
      <c r="BA781" s="102" t="str">
        <f t="shared" ref="BA781:BA792" si="336">IF($AZ781="","",ROUND(RIGHT($B$196,1)/2,0))</f>
        <v/>
      </c>
      <c r="BB781" s="102" t="str">
        <f t="shared" ref="BB781:BB792" si="337">IF($AZ781="","",RIGHT($B$196,1))</f>
        <v/>
      </c>
      <c r="BC781" s="102" t="str">
        <f>IF($AZ781="","",$F$199)</f>
        <v/>
      </c>
      <c r="BD781" s="102" t="str">
        <f>IF($AZ781="","","DO")</f>
        <v/>
      </c>
      <c r="BE781" s="102" t="str">
        <f>IF(COUNTIFS($B$197,"&lt;&gt;"&amp;""),ROUND($G$199/14,1),"")</f>
        <v/>
      </c>
      <c r="BF781" s="102" t="str">
        <f>IF(COUNTIFS($B$197,"&lt;&gt;"&amp;""),ROUND(($H$199+$I$199+$J$199)/14,1),"")</f>
        <v/>
      </c>
      <c r="BG781" s="102" t="str">
        <f>IF(COUNTIFS($B$197,"&lt;&gt;"&amp;""),ROUND(($G$199+$H$199+$I$199+$J$199)/14,1),"")</f>
        <v/>
      </c>
      <c r="BH781" s="102" t="str">
        <f>IF(COUNTIFS($B$197,"&lt;&gt;"&amp;""),ROUND($G$199,1),"")</f>
        <v/>
      </c>
      <c r="BI781" s="102" t="str">
        <f>IF(COUNTIFS($B$197,"&lt;&gt;"&amp;""),ROUND(($H$199+$I$199+$J$199),1),"")</f>
        <v/>
      </c>
      <c r="BJ781" s="102" t="str">
        <f>IF(COUNTIFS($B$197,"&lt;&gt;"&amp;""),ROUND(($G$199+$H$199+$I$199+$J$199),1),"")</f>
        <v/>
      </c>
      <c r="BK781" s="102"/>
      <c r="BL781" s="102"/>
      <c r="BM781" s="102"/>
      <c r="BN781" s="102"/>
      <c r="BO781" s="102"/>
      <c r="BP781" s="102"/>
      <c r="BQ781" s="102" t="str">
        <f>IF(COUNTIFS($B$197,"&lt;&gt;"&amp;""),IF($M$199&lt;&gt;"",ROUND($M$199/14,1),""),"")</f>
        <v/>
      </c>
      <c r="BR781" s="102" t="str">
        <f>IF(COUNTIFS($B$197,"&lt;&gt;"&amp;""),IF($M$199&lt;&gt;"",ROUND($M$199,1),""),"")</f>
        <v/>
      </c>
      <c r="BS781" s="102" t="str">
        <f>IF($AZ781="","",$E$199)</f>
        <v/>
      </c>
      <c r="BT781" s="101" t="str">
        <f>IF(COUNTIFS($B$197,"&lt;&gt;"&amp;""),$L$199,"")</f>
        <v/>
      </c>
      <c r="BU781" s="101" t="str">
        <f>IF($AZ781="","",IF($BG781&lt;&gt;"",$BG781,0)+IF($BM781&lt;&gt;"",$BM781,0)+IF($BQ781&lt;&gt;"",$BQ781,0))</f>
        <v/>
      </c>
      <c r="BV781" s="102" t="str">
        <f>IF($AZ781="","",IF($BJ781&lt;&gt;"",$BJ781,0)+IF($BP781&lt;&gt;"",$BP781,0)+IF($BR781&lt;&gt;"",$BR781,0))</f>
        <v/>
      </c>
      <c r="BW781" s="98" t="str">
        <f t="shared" si="335"/>
        <v/>
      </c>
      <c r="BY781" s="4"/>
      <c r="BZ781" s="4"/>
      <c r="CA781" s="4"/>
      <c r="CB781" s="4"/>
      <c r="CC781" s="4"/>
      <c r="CD781" s="4"/>
      <c r="CE781" s="4"/>
      <c r="CF781" s="4"/>
      <c r="CG781" s="5"/>
      <c r="CH781" s="5"/>
      <c r="CI781" s="5"/>
      <c r="CJ781" s="4"/>
      <c r="CK781" s="4"/>
      <c r="CL781" s="4"/>
      <c r="CM781" s="4"/>
      <c r="CN781" s="4"/>
      <c r="CO781" s="4"/>
      <c r="CP781" s="4"/>
      <c r="CQ781" s="4"/>
      <c r="CR781" s="4"/>
      <c r="CS781" s="5"/>
      <c r="CT781" s="5"/>
    </row>
    <row r="782" spans="4:98" ht="21" customHeight="1" x14ac:dyDescent="0.2">
      <c r="AX782" s="215" t="str">
        <f>$B$202</f>
        <v/>
      </c>
      <c r="AY782" s="98">
        <v>2</v>
      </c>
      <c r="AZ782" s="102" t="str">
        <f>IF(COUNTIFS($B$200,"&lt;&gt;"&amp;""),$B$200,"")</f>
        <v/>
      </c>
      <c r="BA782" s="102" t="str">
        <f t="shared" si="336"/>
        <v/>
      </c>
      <c r="BB782" s="102" t="str">
        <f t="shared" si="337"/>
        <v/>
      </c>
      <c r="BC782" s="102" t="str">
        <f>IF($AZ782="","",$F$202)</f>
        <v/>
      </c>
      <c r="BD782" s="102" t="str">
        <f t="shared" ref="BD782:BD792" si="338">IF($AZ782="","","DO")</f>
        <v/>
      </c>
      <c r="BE782" s="102" t="str">
        <f>IF(COUNTIFS($B$200,"&lt;&gt;"&amp;""),ROUND($G$202/14,1),"")</f>
        <v/>
      </c>
      <c r="BF782" s="102" t="str">
        <f>IF(COUNTIFS($B$200,"&lt;&gt;"&amp;""),ROUND(($H$202+$I$202+$J$202)/14,1),"")</f>
        <v/>
      </c>
      <c r="BG782" s="102" t="str">
        <f>IF(COUNTIFS($B$200,"&lt;&gt;"&amp;""),ROUND(($G$202+$H$202+$I$202+$J$202)/14,1),"")</f>
        <v/>
      </c>
      <c r="BH782" s="102" t="str">
        <f>IF(COUNTIFS($B$200,"&lt;&gt;"&amp;""),ROUND($G$202,1),"")</f>
        <v/>
      </c>
      <c r="BI782" s="102" t="str">
        <f>IF(COUNTIFS($B$200,"&lt;&gt;"&amp;""),ROUND(($H$202+$I$202+$J$202),1),"")</f>
        <v/>
      </c>
      <c r="BJ782" s="102" t="str">
        <f>IF(COUNTIFS($B$200,"&lt;&gt;"&amp;""),ROUND(($G$202+$H$202+$I$202+$J$202),1),"")</f>
        <v/>
      </c>
      <c r="BK782" s="98"/>
      <c r="BL782" s="102"/>
      <c r="BM782" s="102"/>
      <c r="BN782" s="98"/>
      <c r="BO782" s="102"/>
      <c r="BP782" s="102"/>
      <c r="BQ782" s="102" t="str">
        <f>IF(COUNTIFS($B$200,"&lt;&gt;"&amp;""),IF($M$202&lt;&gt;"",ROUND($M$202/14,1),""),"")</f>
        <v/>
      </c>
      <c r="BR782" s="102" t="str">
        <f>IF(COUNTIFS($B$200,"&lt;&gt;"&amp;""),IF($M$202&lt;&gt;"",ROUND($M$202,1),""),"")</f>
        <v/>
      </c>
      <c r="BS782" s="102" t="str">
        <f>IF($AZ782="","",$E$202)</f>
        <v/>
      </c>
      <c r="BT782" s="101" t="str">
        <f>IF(COUNTIFS($B$200,"&lt;&gt;"&amp;""),$L$202,"")</f>
        <v/>
      </c>
      <c r="BU782" s="101" t="str">
        <f t="shared" ref="BU782:BU792" si="339">IF($AZ782="","",IF($BG782&lt;&gt;"",$BG782,0)+IF($BM782&lt;&gt;"",$BM782,0)+IF($BQ782&lt;&gt;"",$BQ782,0))</f>
        <v/>
      </c>
      <c r="BV782" s="102" t="str">
        <f t="shared" ref="BV782:BV792" si="340">IF($AZ782="","",IF($BJ782&lt;&gt;"",$BJ782,0)+IF($BP782&lt;&gt;"",$BP782,0)+IF($BR782&lt;&gt;"",$BR782,0))</f>
        <v/>
      </c>
      <c r="BW782" s="98" t="str">
        <f t="shared" si="335"/>
        <v/>
      </c>
      <c r="BY782" s="4"/>
      <c r="BZ782" s="4"/>
      <c r="CA782" s="4"/>
      <c r="CB782" s="4"/>
      <c r="CC782" s="4"/>
      <c r="CD782" s="4"/>
      <c r="CE782" s="4"/>
      <c r="CF782" s="4"/>
      <c r="CG782" s="5"/>
      <c r="CH782" s="5"/>
      <c r="CI782" s="5"/>
      <c r="CJ782" s="4"/>
      <c r="CK782" s="4"/>
      <c r="CL782" s="4"/>
      <c r="CM782" s="4"/>
      <c r="CN782" s="4"/>
      <c r="CO782" s="4"/>
      <c r="CP782" s="4"/>
      <c r="CQ782" s="4"/>
      <c r="CR782" s="4"/>
      <c r="CS782" s="5"/>
      <c r="CT782" s="5"/>
    </row>
    <row r="783" spans="4:98" ht="21" customHeight="1" x14ac:dyDescent="0.2">
      <c r="AX783" s="215" t="str">
        <f>$B$205</f>
        <v/>
      </c>
      <c r="AY783" s="98">
        <v>3</v>
      </c>
      <c r="AZ783" s="102" t="str">
        <f>IF(COUNTIFS($B$203,"&lt;&gt;"&amp;""),$B$203,"")</f>
        <v/>
      </c>
      <c r="BA783" s="102" t="str">
        <f t="shared" si="336"/>
        <v/>
      </c>
      <c r="BB783" s="102" t="str">
        <f t="shared" si="337"/>
        <v/>
      </c>
      <c r="BC783" s="102" t="str">
        <f>IF($AZ783="","",$F$205)</f>
        <v/>
      </c>
      <c r="BD783" s="102" t="str">
        <f t="shared" si="338"/>
        <v/>
      </c>
      <c r="BE783" s="102" t="str">
        <f>IF(COUNTIFS($B$203,"&lt;&gt;"&amp;""),ROUND($G$205/14,1),"")</f>
        <v/>
      </c>
      <c r="BF783" s="102" t="str">
        <f>IF(COUNTIFS($B$203,"&lt;&gt;"&amp;""),ROUND(($H$205+$I$205+$J$205)/14,1),"")</f>
        <v/>
      </c>
      <c r="BG783" s="102" t="str">
        <f>IF(COUNTIFS($B$203,"&lt;&gt;"&amp;""),ROUND(($G$205+$H$205+$I$205+$J$205)/14,1),"")</f>
        <v/>
      </c>
      <c r="BH783" s="102" t="str">
        <f>IF(COUNTIFS($B$203,"&lt;&gt;"&amp;""),ROUND($G$205,1),"")</f>
        <v/>
      </c>
      <c r="BI783" s="102" t="str">
        <f>IF(COUNTIFS($B$203,"&lt;&gt;"&amp;""),ROUND(($H$205+$I$205+$J$205),1),"")</f>
        <v/>
      </c>
      <c r="BJ783" s="102" t="str">
        <f>IF(COUNTIFS($B$203,"&lt;&gt;"&amp;""),ROUND(($G$205+$H$205+$I$205+$J$205),1),"")</f>
        <v/>
      </c>
      <c r="BK783" s="98"/>
      <c r="BL783" s="102"/>
      <c r="BM783" s="102"/>
      <c r="BN783" s="98"/>
      <c r="BO783" s="102"/>
      <c r="BP783" s="102"/>
      <c r="BQ783" s="102" t="str">
        <f>IF(COUNTIFS($B$203,"&lt;&gt;"&amp;""),IF($M$205&lt;&gt;"",ROUND($M$205/14,1),""),"")</f>
        <v/>
      </c>
      <c r="BR783" s="102" t="str">
        <f>IF(COUNTIFS($B$203,"&lt;&gt;"&amp;""),IF($M$205&lt;&gt;"",ROUND($M$205,1),""),"")</f>
        <v/>
      </c>
      <c r="BS783" s="102" t="str">
        <f>IF($AZ783="","",$E$205)</f>
        <v/>
      </c>
      <c r="BT783" s="101" t="str">
        <f>IF(COUNTIFS($B$203,"&lt;&gt;"&amp;""),$L$205,"")</f>
        <v/>
      </c>
      <c r="BU783" s="101" t="str">
        <f t="shared" si="339"/>
        <v/>
      </c>
      <c r="BV783" s="102" t="str">
        <f t="shared" si="340"/>
        <v/>
      </c>
      <c r="BW783" s="98" t="str">
        <f t="shared" si="335"/>
        <v/>
      </c>
      <c r="BY783" s="4"/>
      <c r="BZ783" s="4"/>
      <c r="CA783" s="4"/>
      <c r="CB783" s="4"/>
      <c r="CC783" s="4"/>
      <c r="CD783" s="4"/>
      <c r="CE783" s="4"/>
      <c r="CF783" s="4"/>
      <c r="CG783" s="5"/>
      <c r="CH783" s="5"/>
      <c r="CI783" s="5"/>
      <c r="CJ783" s="4"/>
      <c r="CK783" s="4"/>
      <c r="CL783" s="4"/>
      <c r="CM783" s="4"/>
      <c r="CN783" s="4"/>
      <c r="CO783" s="4"/>
      <c r="CP783" s="4"/>
      <c r="CQ783" s="4"/>
      <c r="CR783" s="4"/>
      <c r="CS783" s="5"/>
      <c r="CT783" s="5"/>
    </row>
    <row r="784" spans="4:98" ht="21" customHeight="1" x14ac:dyDescent="0.2">
      <c r="AX784" s="215" t="str">
        <f>$B$208</f>
        <v/>
      </c>
      <c r="AY784" s="98">
        <v>4</v>
      </c>
      <c r="AZ784" s="102" t="str">
        <f>IF(COUNTIFS($B$206,"&lt;&gt;"&amp;""),$B$206,"")</f>
        <v/>
      </c>
      <c r="BA784" s="102" t="str">
        <f t="shared" si="336"/>
        <v/>
      </c>
      <c r="BB784" s="102" t="str">
        <f t="shared" si="337"/>
        <v/>
      </c>
      <c r="BC784" s="102" t="str">
        <f>IF($AZ784="","",$F$208)</f>
        <v/>
      </c>
      <c r="BD784" s="102" t="str">
        <f t="shared" si="338"/>
        <v/>
      </c>
      <c r="BE784" s="102" t="str">
        <f>IF(COUNTIFS($B$206,"&lt;&gt;"&amp;""),ROUND($G$208/14,1),"")</f>
        <v/>
      </c>
      <c r="BF784" s="102" t="str">
        <f>IF(COUNTIFS($B$206,"&lt;&gt;"&amp;""),ROUND(($H$208+$I$208+$J$208)/14,1),"")</f>
        <v/>
      </c>
      <c r="BG784" s="102" t="str">
        <f>IF(COUNTIFS($B$206,"&lt;&gt;"&amp;""),ROUND(($G$208+$H$208+$I$208+$J$208)/14,1),"")</f>
        <v/>
      </c>
      <c r="BH784" s="102" t="str">
        <f>IF(COUNTIFS($B$206,"&lt;&gt;"&amp;""),ROUND($G$208,1),"")</f>
        <v/>
      </c>
      <c r="BI784" s="102" t="str">
        <f>IF(COUNTIFS($B$206,"&lt;&gt;"&amp;""),ROUND(($H$208+$I$208+$J$208),1),"")</f>
        <v/>
      </c>
      <c r="BJ784" s="102" t="str">
        <f>IF(COUNTIFS($B$206,"&lt;&gt;"&amp;""),ROUND(($G$208+$H$208+$I$208+$J$208),1),"")</f>
        <v/>
      </c>
      <c r="BK784" s="98"/>
      <c r="BL784" s="102"/>
      <c r="BM784" s="102"/>
      <c r="BN784" s="98"/>
      <c r="BO784" s="102"/>
      <c r="BP784" s="102"/>
      <c r="BQ784" s="102" t="str">
        <f>IF(COUNTIFS($B$206,"&lt;&gt;"&amp;""),IF($M$208&lt;&gt;"",ROUND($M$208/14,1),""),"")</f>
        <v/>
      </c>
      <c r="BR784" s="102" t="str">
        <f>IF(COUNTIFS($B$206,"&lt;&gt;"&amp;""),IF($M$208&lt;&gt;"",ROUND($M$208,1),""),"")</f>
        <v/>
      </c>
      <c r="BS784" s="102" t="str">
        <f>IF($AZ784="","",$E$208)</f>
        <v/>
      </c>
      <c r="BT784" s="101" t="str">
        <f>IF(COUNTIFS($B$206,"&lt;&gt;"&amp;""),$L$208,"")</f>
        <v/>
      </c>
      <c r="BU784" s="101" t="str">
        <f t="shared" si="339"/>
        <v/>
      </c>
      <c r="BV784" s="102" t="str">
        <f t="shared" si="340"/>
        <v/>
      </c>
      <c r="BW784" s="98" t="str">
        <f t="shared" si="335"/>
        <v/>
      </c>
      <c r="BY784" s="4"/>
      <c r="BZ784" s="4"/>
      <c r="CA784" s="4"/>
      <c r="CB784" s="4"/>
      <c r="CC784" s="4"/>
      <c r="CD784" s="4"/>
      <c r="CE784" s="4"/>
      <c r="CF784" s="4"/>
      <c r="CG784" s="5"/>
      <c r="CH784" s="5"/>
      <c r="CI784" s="5"/>
      <c r="CJ784" s="4"/>
      <c r="CK784" s="4"/>
      <c r="CL784" s="4"/>
      <c r="CM784" s="4"/>
      <c r="CN784" s="4"/>
      <c r="CO784" s="4"/>
      <c r="CP784" s="4"/>
      <c r="CQ784" s="4"/>
      <c r="CR784" s="4"/>
      <c r="CS784" s="5"/>
      <c r="CT784" s="5"/>
    </row>
    <row r="785" spans="50:98" ht="21" customHeight="1" x14ac:dyDescent="0.2">
      <c r="AX785" s="215" t="str">
        <f>$B$211</f>
        <v/>
      </c>
      <c r="AY785" s="98">
        <v>5</v>
      </c>
      <c r="AZ785" s="102" t="str">
        <f>IF(COUNTIFS($B$209,"&lt;&gt;"&amp;""),$B$209,"")</f>
        <v/>
      </c>
      <c r="BA785" s="102" t="str">
        <f t="shared" si="336"/>
        <v/>
      </c>
      <c r="BB785" s="102" t="str">
        <f t="shared" si="337"/>
        <v/>
      </c>
      <c r="BC785" s="102" t="str">
        <f>IF($AZ785="","",$F$211)</f>
        <v/>
      </c>
      <c r="BD785" s="102" t="str">
        <f t="shared" si="338"/>
        <v/>
      </c>
      <c r="BE785" s="102" t="str">
        <f>IF(COUNTIFS($B$209,"&lt;&gt;"&amp;""),ROUND($G$211/14,1),"")</f>
        <v/>
      </c>
      <c r="BF785" s="102" t="str">
        <f>IF(COUNTIFS($B$209,"&lt;&gt;"&amp;""),ROUND(($H$211+$I$211+$J$211)/14,1),"")</f>
        <v/>
      </c>
      <c r="BG785" s="102" t="str">
        <f>IF(COUNTIFS($B$209,"&lt;&gt;"&amp;""),ROUND(($G$211+$H$211+$I$211+$J$211)/14,1),"")</f>
        <v/>
      </c>
      <c r="BH785" s="102" t="str">
        <f>IF(COUNTIFS($B$209,"&lt;&gt;"&amp;""),ROUND($G$211,1),"")</f>
        <v/>
      </c>
      <c r="BI785" s="102" t="str">
        <f>IF(COUNTIFS($B$209,"&lt;&gt;"&amp;""),ROUND(($H$211+$I$211+$J$211),1),"")</f>
        <v/>
      </c>
      <c r="BJ785" s="102" t="str">
        <f>IF(COUNTIFS($B$209,"&lt;&gt;"&amp;""),ROUND(($G$211+$H$211+$I$211+$J$211),1),"")</f>
        <v/>
      </c>
      <c r="BK785" s="98"/>
      <c r="BL785" s="102"/>
      <c r="BM785" s="102"/>
      <c r="BN785" s="98"/>
      <c r="BO785" s="102"/>
      <c r="BP785" s="102"/>
      <c r="BQ785" s="102" t="str">
        <f>IF(COUNTIFS($B$209,"&lt;&gt;"&amp;""),IF($M$211&lt;&gt;"",ROUND($M$211/14,1),""),"")</f>
        <v/>
      </c>
      <c r="BR785" s="102" t="str">
        <f>IF(COUNTIFS($B$209,"&lt;&gt;"&amp;""),IF($M$211&lt;&gt;"",ROUND($M$211,1),""),"")</f>
        <v/>
      </c>
      <c r="BS785" s="102" t="str">
        <f>IF($AZ785="","",$E$211)</f>
        <v/>
      </c>
      <c r="BT785" s="101" t="str">
        <f>IF(COUNTIFS($B$209,"&lt;&gt;"&amp;""),$L$211,"")</f>
        <v/>
      </c>
      <c r="BU785" s="101" t="str">
        <f t="shared" si="339"/>
        <v/>
      </c>
      <c r="BV785" s="102" t="str">
        <f t="shared" si="340"/>
        <v/>
      </c>
      <c r="BW785" s="98" t="str">
        <f t="shared" si="335"/>
        <v/>
      </c>
      <c r="BY785" s="4"/>
      <c r="BZ785" s="4"/>
      <c r="CA785" s="4"/>
      <c r="CB785" s="4"/>
      <c r="CC785" s="4"/>
      <c r="CD785" s="4"/>
      <c r="CE785" s="4"/>
      <c r="CF785" s="4"/>
      <c r="CG785" s="5"/>
      <c r="CH785" s="5"/>
      <c r="CI785" s="5"/>
      <c r="CJ785" s="4"/>
      <c r="CK785" s="4"/>
      <c r="CL785" s="4"/>
      <c r="CM785" s="4"/>
      <c r="CN785" s="4"/>
      <c r="CO785" s="4"/>
      <c r="CP785" s="4"/>
      <c r="CQ785" s="4"/>
      <c r="CR785" s="4"/>
      <c r="CS785" s="5"/>
      <c r="CT785" s="5"/>
    </row>
    <row r="786" spans="50:98" ht="21" customHeight="1" x14ac:dyDescent="0.2">
      <c r="AX786" s="215" t="str">
        <f>$B$214</f>
        <v/>
      </c>
      <c r="AY786" s="98">
        <v>6</v>
      </c>
      <c r="AZ786" s="102" t="str">
        <f>IF(COUNTIFS($B$212,"&lt;&gt;"&amp;""),$B$212,"")</f>
        <v/>
      </c>
      <c r="BA786" s="102" t="str">
        <f t="shared" si="336"/>
        <v/>
      </c>
      <c r="BB786" s="102" t="str">
        <f t="shared" si="337"/>
        <v/>
      </c>
      <c r="BC786" s="102" t="str">
        <f>IF($AZ786="","",$F$214)</f>
        <v/>
      </c>
      <c r="BD786" s="102" t="str">
        <f t="shared" si="338"/>
        <v/>
      </c>
      <c r="BE786" s="102" t="str">
        <f>IF(COUNTIFS($B$212,"&lt;&gt;"&amp;""),ROUND($G$214/14,1),"")</f>
        <v/>
      </c>
      <c r="BF786" s="102" t="str">
        <f>IF(COUNTIFS($B$212,"&lt;&gt;"&amp;""),ROUND(($H$214+$I$214+$J$214)/14,1),"")</f>
        <v/>
      </c>
      <c r="BG786" s="102" t="str">
        <f>IF(COUNTIFS($B$212,"&lt;&gt;"&amp;""),ROUND(($G$214+$H$214+$I$214+$J$214)/14,1),"")</f>
        <v/>
      </c>
      <c r="BH786" s="102" t="str">
        <f>IF(COUNTIFS($B$212,"&lt;&gt;"&amp;""),ROUND($G$214,1),"")</f>
        <v/>
      </c>
      <c r="BI786" s="102" t="str">
        <f>IF(COUNTIFS($B$212,"&lt;&gt;"&amp;""),ROUND(($H$214+$I$214+$J$214),1),"")</f>
        <v/>
      </c>
      <c r="BJ786" s="102" t="str">
        <f>IF(COUNTIFS($B$212,"&lt;&gt;"&amp;""),ROUND(($G$214+$H$214+$I$214+$J$214),1),"")</f>
        <v/>
      </c>
      <c r="BK786" s="98"/>
      <c r="BL786" s="102"/>
      <c r="BM786" s="102"/>
      <c r="BN786" s="98"/>
      <c r="BO786" s="102"/>
      <c r="BP786" s="102"/>
      <c r="BQ786" s="102" t="str">
        <f>IF(COUNTIFS($B$212,"&lt;&gt;"&amp;""),IF($M$214&lt;&gt;"",ROUND($M$214/14,1),""),"")</f>
        <v/>
      </c>
      <c r="BR786" s="102" t="str">
        <f>IF(COUNTIFS($B$212,"&lt;&gt;"&amp;""),IF($M$214&lt;&gt;"",ROUND($M$214,1),""),"")</f>
        <v/>
      </c>
      <c r="BS786" s="102" t="str">
        <f>IF($AZ786="","",$E$214)</f>
        <v/>
      </c>
      <c r="BT786" s="101" t="str">
        <f>IF(COUNTIFS($B$212,"&lt;&gt;"&amp;""),$L$214,"")</f>
        <v/>
      </c>
      <c r="BU786" s="101" t="str">
        <f t="shared" si="339"/>
        <v/>
      </c>
      <c r="BV786" s="102" t="str">
        <f t="shared" si="340"/>
        <v/>
      </c>
      <c r="BW786" s="98" t="str">
        <f t="shared" si="335"/>
        <v/>
      </c>
      <c r="BY786" s="4"/>
      <c r="BZ786" s="4"/>
      <c r="CA786" s="4"/>
      <c r="CB786" s="4"/>
      <c r="CC786" s="4"/>
      <c r="CD786" s="4"/>
      <c r="CE786" s="4"/>
      <c r="CF786" s="4"/>
      <c r="CG786" s="5"/>
      <c r="CH786" s="5"/>
      <c r="CI786" s="5"/>
      <c r="CJ786" s="4"/>
      <c r="CK786" s="4"/>
      <c r="CL786" s="4"/>
      <c r="CM786" s="4"/>
      <c r="CN786" s="4"/>
      <c r="CO786" s="4"/>
      <c r="CP786" s="4"/>
      <c r="CQ786" s="4"/>
      <c r="CR786" s="4"/>
      <c r="CS786" s="5"/>
      <c r="CT786" s="5"/>
    </row>
    <row r="787" spans="50:98" ht="21" customHeight="1" x14ac:dyDescent="0.2">
      <c r="AX787" s="215" t="str">
        <f>$B$217</f>
        <v/>
      </c>
      <c r="AY787" s="98">
        <v>7</v>
      </c>
      <c r="AZ787" s="102" t="str">
        <f>IF(COUNTIFS($B$215,"&lt;&gt;"&amp;""),$B$215,"")</f>
        <v/>
      </c>
      <c r="BA787" s="102" t="str">
        <f t="shared" si="336"/>
        <v/>
      </c>
      <c r="BB787" s="102" t="str">
        <f t="shared" si="337"/>
        <v/>
      </c>
      <c r="BC787" s="102" t="str">
        <f>IF($AZ787="","",$F$217)</f>
        <v/>
      </c>
      <c r="BD787" s="102" t="str">
        <f t="shared" si="338"/>
        <v/>
      </c>
      <c r="BE787" s="102" t="str">
        <f>IF(COUNTIFS($B$215,"&lt;&gt;"&amp;""),ROUND($G$217/14,1),"")</f>
        <v/>
      </c>
      <c r="BF787" s="102" t="str">
        <f>IF(COUNTIFS($B$215,"&lt;&gt;"&amp;""),ROUND(($H$217+$I$217+$J$217)/14,1),"")</f>
        <v/>
      </c>
      <c r="BG787" s="102" t="str">
        <f>IF(COUNTIFS($B$215,"&lt;&gt;"&amp;""),ROUND(($G$217+$H$217+$I$217+$J$217)/14,1),"")</f>
        <v/>
      </c>
      <c r="BH787" s="102" t="str">
        <f>IF(COUNTIFS($B$215,"&lt;&gt;"&amp;""),ROUND($G$217,1),"")</f>
        <v/>
      </c>
      <c r="BI787" s="102" t="str">
        <f>IF(COUNTIFS($B$215,"&lt;&gt;"&amp;""),ROUND(($H$217+$I$217+$J$217),1),"")</f>
        <v/>
      </c>
      <c r="BJ787" s="102" t="str">
        <f>IF(COUNTIFS($B$215,"&lt;&gt;"&amp;""),ROUND(($G$217+$H$217+$I$217+$J$217),1),"")</f>
        <v/>
      </c>
      <c r="BK787" s="98"/>
      <c r="BL787" s="102"/>
      <c r="BM787" s="102"/>
      <c r="BN787" s="98"/>
      <c r="BO787" s="102"/>
      <c r="BP787" s="102"/>
      <c r="BQ787" s="102" t="str">
        <f>IF(COUNTIFS($B$215,"&lt;&gt;"&amp;""),IF($M$217&lt;&gt;"",ROUND($M$217/14,1),""),"")</f>
        <v/>
      </c>
      <c r="BR787" s="102" t="str">
        <f>IF(COUNTIFS($B$215,"&lt;&gt;"&amp;""),IF($M$217&lt;&gt;"",ROUND($M$217,1),""),"")</f>
        <v/>
      </c>
      <c r="BS787" s="102" t="str">
        <f>IF($AZ787="","",$E$217)</f>
        <v/>
      </c>
      <c r="BT787" s="101" t="str">
        <f>IF(COUNTIFS($B$215,"&lt;&gt;"&amp;""),$L$217,"")</f>
        <v/>
      </c>
      <c r="BU787" s="101" t="str">
        <f t="shared" si="339"/>
        <v/>
      </c>
      <c r="BV787" s="102" t="str">
        <f t="shared" si="340"/>
        <v/>
      </c>
      <c r="BW787" s="98" t="str">
        <f t="shared" si="335"/>
        <v/>
      </c>
      <c r="BY787" s="4"/>
      <c r="BZ787" s="4"/>
      <c r="CA787" s="4"/>
      <c r="CB787" s="4"/>
      <c r="CC787" s="4"/>
      <c r="CD787" s="4"/>
      <c r="CE787" s="4"/>
      <c r="CF787" s="4"/>
      <c r="CG787" s="5"/>
      <c r="CH787" s="5"/>
      <c r="CI787" s="5"/>
      <c r="CJ787" s="4"/>
      <c r="CK787" s="4"/>
      <c r="CL787" s="4"/>
      <c r="CM787" s="4"/>
      <c r="CN787" s="4"/>
      <c r="CO787" s="4"/>
      <c r="CP787" s="4"/>
      <c r="CQ787" s="4"/>
      <c r="CR787" s="4"/>
      <c r="CS787" s="5"/>
      <c r="CT787" s="5"/>
    </row>
    <row r="788" spans="50:98" ht="21" customHeight="1" x14ac:dyDescent="0.2">
      <c r="AX788" s="215" t="str">
        <f>$B$220</f>
        <v/>
      </c>
      <c r="AY788" s="98">
        <v>8</v>
      </c>
      <c r="AZ788" s="102" t="str">
        <f>IF(COUNTIFS($B$218,"&lt;&gt;"&amp;""),$B$218,"")</f>
        <v/>
      </c>
      <c r="BA788" s="102" t="str">
        <f t="shared" si="336"/>
        <v/>
      </c>
      <c r="BB788" s="102" t="str">
        <f t="shared" si="337"/>
        <v/>
      </c>
      <c r="BC788" s="102" t="str">
        <f>IF($AZ788="","",$F$220)</f>
        <v/>
      </c>
      <c r="BD788" s="102" t="str">
        <f t="shared" si="338"/>
        <v/>
      </c>
      <c r="BE788" s="102" t="str">
        <f>IF(COUNTIFS($B$218,"&lt;&gt;"&amp;""),ROUND($G$220/14,1),"")</f>
        <v/>
      </c>
      <c r="BF788" s="102" t="str">
        <f>IF(COUNTIFS($B$218,"&lt;&gt;"&amp;""),ROUND(($H$220+$I$220+$J$220)/14,1),"")</f>
        <v/>
      </c>
      <c r="BG788" s="102" t="str">
        <f>IF(COUNTIFS($B$218,"&lt;&gt;"&amp;""),ROUND(($G$220+$H$220+$I$220+$J$220)/14,1),"")</f>
        <v/>
      </c>
      <c r="BH788" s="102" t="str">
        <f>IF(COUNTIFS($B$218,"&lt;&gt;"&amp;""),ROUND($G$220,1),"")</f>
        <v/>
      </c>
      <c r="BI788" s="102" t="str">
        <f>IF(COUNTIFS($B$218,"&lt;&gt;"&amp;""),ROUND(($H$220+$I$220+$J$220),1),"")</f>
        <v/>
      </c>
      <c r="BJ788" s="102" t="str">
        <f>IF(COUNTIFS($B$218,"&lt;&gt;"&amp;""),ROUND(($G$220+$H$220+$I$220+$J$220),1),"")</f>
        <v/>
      </c>
      <c r="BK788" s="98"/>
      <c r="BL788" s="102"/>
      <c r="BM788" s="102"/>
      <c r="BN788" s="98"/>
      <c r="BO788" s="102"/>
      <c r="BP788" s="102"/>
      <c r="BQ788" s="102" t="str">
        <f>IF(COUNTIFS($B$218,"&lt;&gt;"&amp;""),IF($M$220&lt;&gt;"",ROUND($M$220/14,1),""),"")</f>
        <v/>
      </c>
      <c r="BR788" s="102" t="str">
        <f>IF(COUNTIFS($B$218,"&lt;&gt;"&amp;""),IF($M$220&lt;&gt;"",ROUND($M$220,1),""),"")</f>
        <v/>
      </c>
      <c r="BS788" s="102" t="str">
        <f>IF($AZ788="","",$E$220)</f>
        <v/>
      </c>
      <c r="BT788" s="101" t="str">
        <f>IF(COUNTIFS($B$218,"&lt;&gt;"&amp;""),$L$220,"")</f>
        <v/>
      </c>
      <c r="BU788" s="101" t="str">
        <f t="shared" si="339"/>
        <v/>
      </c>
      <c r="BV788" s="102" t="str">
        <f t="shared" si="340"/>
        <v/>
      </c>
      <c r="BW788" s="98" t="str">
        <f t="shared" si="335"/>
        <v/>
      </c>
      <c r="BY788" s="4"/>
      <c r="BZ788" s="4"/>
      <c r="CA788" s="4"/>
      <c r="CB788" s="4"/>
      <c r="CC788" s="4"/>
      <c r="CD788" s="4"/>
      <c r="CE788" s="4"/>
      <c r="CF788" s="4"/>
      <c r="CG788" s="5"/>
      <c r="CH788" s="5"/>
      <c r="CI788" s="5"/>
      <c r="CJ788" s="4"/>
      <c r="CK788" s="4"/>
      <c r="CL788" s="4"/>
      <c r="CM788" s="4"/>
      <c r="CN788" s="4"/>
      <c r="CO788" s="4"/>
      <c r="CP788" s="4"/>
      <c r="CQ788" s="4"/>
      <c r="CR788" s="4"/>
      <c r="CS788" s="5"/>
      <c r="CT788" s="5"/>
    </row>
    <row r="789" spans="50:98" ht="21" customHeight="1" x14ac:dyDescent="0.2">
      <c r="AX789" s="215" t="str">
        <f>$B$223</f>
        <v/>
      </c>
      <c r="AY789" s="98">
        <v>9</v>
      </c>
      <c r="AZ789" s="102" t="str">
        <f>IF(COUNTIFS($B$221,"&lt;&gt;"&amp;""),$B$221,"")</f>
        <v/>
      </c>
      <c r="BA789" s="102" t="str">
        <f t="shared" si="336"/>
        <v/>
      </c>
      <c r="BB789" s="102" t="str">
        <f t="shared" si="337"/>
        <v/>
      </c>
      <c r="BC789" s="102" t="str">
        <f>IF($AZ789="","",$F$223)</f>
        <v/>
      </c>
      <c r="BD789" s="102" t="str">
        <f t="shared" si="338"/>
        <v/>
      </c>
      <c r="BE789" s="102" t="str">
        <f>IF(COUNTIFS($B$221,"&lt;&gt;"&amp;""),ROUND($G$223/14,1),"")</f>
        <v/>
      </c>
      <c r="BF789" s="102" t="str">
        <f>IF(COUNTIFS($B$221,"&lt;&gt;"&amp;""),ROUND(($H$223+$I$223+$J$223)/14,1),"")</f>
        <v/>
      </c>
      <c r="BG789" s="102" t="str">
        <f>IF(COUNTIFS($B$221,"&lt;&gt;"&amp;""),ROUND(($G$223+$H$223+$I$223+$J$223)/14,1),"")</f>
        <v/>
      </c>
      <c r="BH789" s="102" t="str">
        <f>IF(COUNTIFS($B$221,"&lt;&gt;"&amp;""),ROUND($G$223,1),"")</f>
        <v/>
      </c>
      <c r="BI789" s="102" t="str">
        <f>IF(COUNTIFS($B$221,"&lt;&gt;"&amp;""),ROUND(($H$223+$I$223+$J$223),1),"")</f>
        <v/>
      </c>
      <c r="BJ789" s="102" t="str">
        <f>IF(COUNTIFS($B$221,"&lt;&gt;"&amp;""),ROUND(($G$223+$H$223+$I$223+$J$223),1),"")</f>
        <v/>
      </c>
      <c r="BK789" s="98"/>
      <c r="BL789" s="102"/>
      <c r="BM789" s="102"/>
      <c r="BN789" s="98"/>
      <c r="BO789" s="102"/>
      <c r="BP789" s="102"/>
      <c r="BQ789" s="102" t="str">
        <f>IF(COUNTIFS($B$221,"&lt;&gt;"&amp;""),IF($M$223&lt;&gt;"",ROUND($M$223/14,1),""),"")</f>
        <v/>
      </c>
      <c r="BR789" s="102" t="str">
        <f>IF(COUNTIFS($B$221,"&lt;&gt;"&amp;""),IF($M$223&lt;&gt;"",ROUND($M$223,1),""),"")</f>
        <v/>
      </c>
      <c r="BS789" s="102" t="str">
        <f>IF($AZ789="","",$E$223)</f>
        <v/>
      </c>
      <c r="BT789" s="101" t="str">
        <f>IF(COUNTIFS($B$221,"&lt;&gt;"&amp;""),$L$223,"")</f>
        <v/>
      </c>
      <c r="BU789" s="101" t="str">
        <f t="shared" si="339"/>
        <v/>
      </c>
      <c r="BV789" s="102" t="str">
        <f t="shared" si="340"/>
        <v/>
      </c>
      <c r="BW789" s="98" t="str">
        <f t="shared" si="335"/>
        <v/>
      </c>
      <c r="BY789" s="4"/>
      <c r="BZ789" s="4"/>
      <c r="CA789" s="4"/>
      <c r="CB789" s="4"/>
      <c r="CC789" s="4"/>
      <c r="CD789" s="4"/>
      <c r="CE789" s="4"/>
      <c r="CF789" s="4"/>
      <c r="CG789" s="5"/>
      <c r="CH789" s="5"/>
      <c r="CI789" s="5"/>
      <c r="CJ789" s="4"/>
      <c r="CK789" s="4"/>
      <c r="CL789" s="4"/>
      <c r="CM789" s="4"/>
      <c r="CN789" s="4"/>
      <c r="CO789" s="4"/>
      <c r="CP789" s="4"/>
      <c r="CQ789" s="4"/>
      <c r="CR789" s="4"/>
      <c r="CS789" s="5"/>
      <c r="CT789" s="5"/>
    </row>
    <row r="790" spans="50:98" ht="21" customHeight="1" x14ac:dyDescent="0.2">
      <c r="AX790" s="215" t="str">
        <f>$B$226</f>
        <v/>
      </c>
      <c r="AY790" s="98">
        <v>10</v>
      </c>
      <c r="AZ790" s="102" t="str">
        <f>IF(COUNTIFS($B$224,"&lt;&gt;"&amp;""),$B$224,"")</f>
        <v/>
      </c>
      <c r="BA790" s="102" t="str">
        <f t="shared" si="336"/>
        <v/>
      </c>
      <c r="BB790" s="102" t="str">
        <f t="shared" si="337"/>
        <v/>
      </c>
      <c r="BC790" s="102" t="str">
        <f>IF($AZ790="","",$F$226)</f>
        <v/>
      </c>
      <c r="BD790" s="102" t="str">
        <f t="shared" si="338"/>
        <v/>
      </c>
      <c r="BE790" s="102" t="str">
        <f>IF(COUNTIFS($B$224,"&lt;&gt;"&amp;""),ROUND($G$226/14,1),"")</f>
        <v/>
      </c>
      <c r="BF790" s="102" t="str">
        <f>IF(COUNTIFS($B$224,"&lt;&gt;"&amp;""),ROUND(($H$226+$I$226+$J$226)/14,1),"")</f>
        <v/>
      </c>
      <c r="BG790" s="102" t="str">
        <f>IF(COUNTIFS($B$224,"&lt;&gt;"&amp;""),ROUND(($G$226+$H$226+$I$226+$J$226)/14,1),"")</f>
        <v/>
      </c>
      <c r="BH790" s="102" t="str">
        <f>IF(COUNTIFS($B$224,"&lt;&gt;"&amp;""),ROUND($G$226,1),"")</f>
        <v/>
      </c>
      <c r="BI790" s="102" t="str">
        <f>IF(COUNTIFS($B$224,"&lt;&gt;"&amp;""),ROUND(($H$226+$I$226+$J$226),1),"")</f>
        <v/>
      </c>
      <c r="BJ790" s="102" t="str">
        <f>IF(COUNTIFS($B$224,"&lt;&gt;"&amp;""),ROUND(($G$226+$H$226+$I$226+$J$226),1),"")</f>
        <v/>
      </c>
      <c r="BK790" s="98"/>
      <c r="BL790" s="102"/>
      <c r="BM790" s="102"/>
      <c r="BN790" s="98"/>
      <c r="BO790" s="102"/>
      <c r="BP790" s="102"/>
      <c r="BQ790" s="102" t="str">
        <f>IF(COUNTIFS($B$224,"&lt;&gt;"&amp;""),IF($M$226&lt;&gt;"",ROUND($M$226/14,1),""),"")</f>
        <v/>
      </c>
      <c r="BR790" s="102" t="str">
        <f>IF(COUNTIFS($B$224,"&lt;&gt;"&amp;""),IF($M$226&lt;&gt;"",ROUND($M$226,1),""),"")</f>
        <v/>
      </c>
      <c r="BS790" s="102" t="str">
        <f>IF($AZ790="","",$E$226)</f>
        <v/>
      </c>
      <c r="BT790" s="101" t="str">
        <f>IF(COUNTIFS($B$224,"&lt;&gt;"&amp;""),$L$226,"")</f>
        <v/>
      </c>
      <c r="BU790" s="101" t="str">
        <f t="shared" si="339"/>
        <v/>
      </c>
      <c r="BV790" s="102" t="str">
        <f t="shared" si="340"/>
        <v/>
      </c>
      <c r="BW790" s="98" t="str">
        <f t="shared" si="335"/>
        <v/>
      </c>
      <c r="BY790" s="4"/>
      <c r="BZ790" s="4"/>
      <c r="CA790" s="4"/>
      <c r="CB790" s="4"/>
      <c r="CC790" s="4"/>
      <c r="CD790" s="4"/>
      <c r="CE790" s="4"/>
      <c r="CF790" s="4"/>
      <c r="CG790" s="5"/>
      <c r="CH790" s="5"/>
      <c r="CI790" s="5"/>
      <c r="CJ790" s="4"/>
      <c r="CK790" s="4"/>
      <c r="CL790" s="4"/>
      <c r="CM790" s="4"/>
      <c r="CN790" s="4"/>
      <c r="CO790" s="4"/>
      <c r="CP790" s="4"/>
      <c r="CQ790" s="4"/>
      <c r="CR790" s="4"/>
      <c r="CS790" s="5"/>
      <c r="CT790" s="5"/>
    </row>
    <row r="791" spans="50:98" ht="21" customHeight="1" x14ac:dyDescent="0.2">
      <c r="AX791" s="215" t="str">
        <f>$B$229</f>
        <v/>
      </c>
      <c r="AY791" s="98">
        <v>11</v>
      </c>
      <c r="AZ791" s="102" t="str">
        <f>IF(COUNTIFS($B$227,"&lt;&gt;"&amp;""),$B$227,"")</f>
        <v/>
      </c>
      <c r="BA791" s="102" t="str">
        <f t="shared" si="336"/>
        <v/>
      </c>
      <c r="BB791" s="102" t="str">
        <f t="shared" si="337"/>
        <v/>
      </c>
      <c r="BC791" s="102" t="str">
        <f>IF($AZ791="","",$F$229)</f>
        <v/>
      </c>
      <c r="BD791" s="102" t="str">
        <f t="shared" si="338"/>
        <v/>
      </c>
      <c r="BE791" s="102" t="str">
        <f>IF(COUNTIFS($B$227,"&lt;&gt;"&amp;""),ROUND($G$229/14,1),"")</f>
        <v/>
      </c>
      <c r="BF791" s="102" t="str">
        <f>IF(COUNTIFS($B$227,"&lt;&gt;"&amp;""),ROUND(($H$229+$I$229+$J$229)/14,1),"")</f>
        <v/>
      </c>
      <c r="BG791" s="102" t="str">
        <f>IF(COUNTIFS($B$227,"&lt;&gt;"&amp;""),ROUND(($G$229+$H$229+$I$229+$J$229)/14,1),"")</f>
        <v/>
      </c>
      <c r="BH791" s="102" t="str">
        <f>IF(COUNTIFS($B$227,"&lt;&gt;"&amp;""),ROUND($G$229,1),"")</f>
        <v/>
      </c>
      <c r="BI791" s="102" t="str">
        <f>IF(COUNTIFS($B$227,"&lt;&gt;"&amp;""),ROUND(($H$229+$I$229+$J$229),1),"")</f>
        <v/>
      </c>
      <c r="BJ791" s="102" t="str">
        <f>IF(COUNTIFS($B$227,"&lt;&gt;"&amp;""),ROUND(($G$229+$H$229+$I$229+$J$229),1),"")</f>
        <v/>
      </c>
      <c r="BK791" s="98"/>
      <c r="BL791" s="102"/>
      <c r="BM791" s="102"/>
      <c r="BN791" s="98"/>
      <c r="BO791" s="102"/>
      <c r="BP791" s="102"/>
      <c r="BQ791" s="102" t="str">
        <f>IF(COUNTIFS($B$227,"&lt;&gt;"&amp;""),IF($M$229&lt;&gt;"",ROUND($M$229/14,1),""),"")</f>
        <v/>
      </c>
      <c r="BR791" s="102" t="str">
        <f>IF(COUNTIFS($B$227,"&lt;&gt;"&amp;""),IF($M$229&lt;&gt;"",ROUND($M$229,1),""),"")</f>
        <v/>
      </c>
      <c r="BS791" s="102" t="str">
        <f>IF($AZ791="","",$E$229)</f>
        <v/>
      </c>
      <c r="BT791" s="101" t="str">
        <f>IF(COUNTIFS($B$227,"&lt;&gt;"&amp;""),$L$229,"")</f>
        <v/>
      </c>
      <c r="BU791" s="101" t="str">
        <f t="shared" si="339"/>
        <v/>
      </c>
      <c r="BV791" s="102" t="str">
        <f t="shared" si="340"/>
        <v/>
      </c>
      <c r="BW791" s="98" t="str">
        <f t="shared" si="335"/>
        <v/>
      </c>
      <c r="BY791" s="4"/>
      <c r="BZ791" s="4"/>
      <c r="CA791" s="4"/>
      <c r="CB791" s="4"/>
      <c r="CC791" s="4"/>
      <c r="CD791" s="4"/>
      <c r="CE791" s="4"/>
      <c r="CF791" s="4"/>
      <c r="CG791" s="5"/>
      <c r="CH791" s="5"/>
      <c r="CI791" s="5"/>
      <c r="CJ791" s="4"/>
      <c r="CK791" s="4"/>
      <c r="CL791" s="4"/>
      <c r="CM791" s="4"/>
      <c r="CN791" s="4"/>
      <c r="CO791" s="4"/>
      <c r="CP791" s="4"/>
      <c r="CQ791" s="4"/>
      <c r="CR791" s="4"/>
      <c r="CS791" s="5"/>
      <c r="CT791" s="5"/>
    </row>
    <row r="792" spans="50:98" ht="21" customHeight="1" x14ac:dyDescent="0.2">
      <c r="AX792" s="215" t="str">
        <f>$B$232</f>
        <v/>
      </c>
      <c r="AY792" s="98">
        <v>12</v>
      </c>
      <c r="AZ792" s="102" t="str">
        <f>IF(COUNTIFS($B$230,"&lt;&gt;"&amp;""),$B$230,"")</f>
        <v/>
      </c>
      <c r="BA792" s="102" t="str">
        <f t="shared" si="336"/>
        <v/>
      </c>
      <c r="BB792" s="102" t="str">
        <f t="shared" si="337"/>
        <v/>
      </c>
      <c r="BC792" s="102" t="str">
        <f>IF($AZ792="","",$F$232)</f>
        <v/>
      </c>
      <c r="BD792" s="102" t="str">
        <f t="shared" si="338"/>
        <v/>
      </c>
      <c r="BE792" s="102" t="str">
        <f>IF(COUNTIFS($B$230,"&lt;&gt;"&amp;""),ROUND($G$232/14,1),"")</f>
        <v/>
      </c>
      <c r="BF792" s="102" t="str">
        <f>IF(COUNTIFS($B$230,"&lt;&gt;"&amp;""),ROUND(($H$232+$I$232+$J$232)/14,1),"")</f>
        <v/>
      </c>
      <c r="BG792" s="102" t="str">
        <f>IF(COUNTIFS($B$230,"&lt;&gt;"&amp;""),ROUND(($G$232+$H$232+$I$232+$J$232)/14,1),"")</f>
        <v/>
      </c>
      <c r="BH792" s="102" t="str">
        <f>IF(COUNTIFS($B$230,"&lt;&gt;"&amp;""),ROUND($G$232,1),"")</f>
        <v/>
      </c>
      <c r="BI792" s="102" t="str">
        <f>IF(COUNTIFS($B$230,"&lt;&gt;"&amp;""),ROUND(($H$232+$I$232+$J$232),1),"")</f>
        <v/>
      </c>
      <c r="BJ792" s="102" t="str">
        <f>IF(COUNTIFS($B$230,"&lt;&gt;"&amp;""),ROUND(($G$232+$H$232+$I$232+$J$232),1),"")</f>
        <v/>
      </c>
      <c r="BK792" s="98"/>
      <c r="BL792" s="102"/>
      <c r="BM792" s="102"/>
      <c r="BN792" s="98"/>
      <c r="BO792" s="102"/>
      <c r="BP792" s="102"/>
      <c r="BQ792" s="102" t="str">
        <f>IF(COUNTIFS($B$230,"&lt;&gt;"&amp;""),IF($M$232&lt;&gt;"",ROUND($M$232/14,1),""),"")</f>
        <v/>
      </c>
      <c r="BR792" s="102" t="str">
        <f>IF(COUNTIFS($B$230,"&lt;&gt;"&amp;""),IF($M$232&lt;&gt;"",ROUND($M$232,1),""),"")</f>
        <v/>
      </c>
      <c r="BS792" s="102" t="str">
        <f>IF($AZ792="","",$E$232)</f>
        <v/>
      </c>
      <c r="BT792" s="101" t="str">
        <f>IF(COUNTIFS($B$230,"&lt;&gt;"&amp;""),$L$232,"")</f>
        <v/>
      </c>
      <c r="BU792" s="101" t="str">
        <f t="shared" si="339"/>
        <v/>
      </c>
      <c r="BV792" s="102" t="str">
        <f t="shared" si="340"/>
        <v/>
      </c>
      <c r="BW792" s="98" t="str">
        <f t="shared" si="335"/>
        <v/>
      </c>
      <c r="BY792" s="4"/>
      <c r="BZ792" s="4"/>
      <c r="CA792" s="4"/>
      <c r="CB792" s="4"/>
      <c r="CC792" s="4"/>
      <c r="CD792" s="4"/>
      <c r="CE792" s="4"/>
      <c r="CF792" s="4"/>
      <c r="CG792" s="5"/>
      <c r="CH792" s="5"/>
      <c r="CI792" s="5"/>
      <c r="CJ792" s="4"/>
      <c r="CK792" s="4"/>
      <c r="CL792" s="4"/>
      <c r="CM792" s="4"/>
      <c r="CN792" s="4"/>
      <c r="CO792" s="4"/>
      <c r="CP792" s="4"/>
      <c r="CQ792" s="4"/>
      <c r="CR792" s="4"/>
      <c r="CS792" s="5"/>
      <c r="CT792" s="5"/>
    </row>
    <row r="793" spans="50:98" ht="21" customHeight="1" x14ac:dyDescent="0.25">
      <c r="AX793" s="492" t="s">
        <v>347</v>
      </c>
      <c r="AY793" s="493"/>
      <c r="AZ793" s="493"/>
      <c r="BA793" s="493"/>
      <c r="BB793" s="493"/>
      <c r="BC793" s="493"/>
      <c r="BD793" s="493"/>
      <c r="BE793" s="493"/>
      <c r="BF793" s="493"/>
      <c r="BG793" s="493"/>
      <c r="BH793" s="493"/>
      <c r="BI793" s="493"/>
      <c r="BJ793" s="493"/>
      <c r="BK793" s="493"/>
      <c r="BL793" s="493"/>
      <c r="BM793" s="493"/>
      <c r="BN793" s="493"/>
      <c r="BO793" s="493"/>
      <c r="BP793" s="493"/>
      <c r="BQ793" s="493"/>
      <c r="BR793" s="493"/>
      <c r="BS793" s="493"/>
      <c r="BT793" s="493"/>
      <c r="BU793" s="493"/>
      <c r="BV793" s="494"/>
      <c r="BW793" s="98" t="str">
        <f t="shared" si="335"/>
        <v/>
      </c>
      <c r="BY793" s="4"/>
      <c r="BZ793" s="4"/>
      <c r="CA793" s="4"/>
      <c r="CB793" s="4"/>
      <c r="CC793" s="4"/>
      <c r="CD793" s="4"/>
      <c r="CE793" s="4"/>
      <c r="CF793" s="4"/>
      <c r="CG793" s="5"/>
      <c r="CH793" s="5"/>
      <c r="CI793" s="5"/>
      <c r="CJ793" s="4"/>
      <c r="CK793" s="4"/>
      <c r="CL793" s="4"/>
      <c r="CM793" s="4"/>
      <c r="CN793" s="4"/>
      <c r="CO793" s="4"/>
      <c r="CP793" s="4"/>
      <c r="CQ793" s="4"/>
      <c r="CR793" s="4"/>
      <c r="CS793" s="5"/>
      <c r="CT793" s="5"/>
    </row>
    <row r="794" spans="50:98" ht="21" customHeight="1" x14ac:dyDescent="0.2">
      <c r="AX794" s="215" t="str">
        <f>$N$199</f>
        <v/>
      </c>
      <c r="AY794" s="102">
        <v>1</v>
      </c>
      <c r="AZ794" s="102" t="str">
        <f>IF(COUNTIFS($N$197,"&lt;&gt;"&amp;""),$N$197,"")</f>
        <v/>
      </c>
      <c r="BA794" s="102" t="str">
        <f t="shared" ref="BA794:BA805" si="341">IF($AZ794="","",ROUND(RIGHT($N$196,1)/2,0))</f>
        <v/>
      </c>
      <c r="BB794" s="102" t="str">
        <f t="shared" ref="BB794:BB805" si="342">IF($AZ794="","",RIGHT($N$196,1))</f>
        <v/>
      </c>
      <c r="BC794" s="102" t="str">
        <f>IF($AZ794="","",$R$199)</f>
        <v/>
      </c>
      <c r="BD794" s="102" t="str">
        <f>IF($AZ794="","","DO")</f>
        <v/>
      </c>
      <c r="BE794" s="102" t="str">
        <f>IF(COUNTIFS($N$197,"&lt;&gt;"&amp;""),ROUND($S$199/14,1),"")</f>
        <v/>
      </c>
      <c r="BF794" s="102" t="str">
        <f>IF(COUNTIFS($N$197,"&lt;&gt;"&amp;""),ROUND(($T$199+$U$199+$V$199)/14,1),"")</f>
        <v/>
      </c>
      <c r="BG794" s="102" t="str">
        <f>IF(COUNTIFS($N$197,"&lt;&gt;"&amp;""),ROUND(($S$199+$T$199+$U$199+$V$199)/14,1),"")</f>
        <v/>
      </c>
      <c r="BH794" s="102" t="str">
        <f>IF(COUNTIFS($N$197,"&lt;&gt;"&amp;""),ROUND($S$199,1),"")</f>
        <v/>
      </c>
      <c r="BI794" s="102" t="str">
        <f>IF(COUNTIFS($N$197,"&lt;&gt;"&amp;""),ROUND(($T$199+$U$199+$V$199),1),"")</f>
        <v/>
      </c>
      <c r="BJ794" s="102" t="str">
        <f>IF(COUNTIFS($N$197,"&lt;&gt;"&amp;""),ROUND(($S$199+$T$199+$U$199+$V$199),1),"")</f>
        <v/>
      </c>
      <c r="BK794" s="102"/>
      <c r="BL794" s="102"/>
      <c r="BM794" s="102"/>
      <c r="BN794" s="102"/>
      <c r="BO794" s="102"/>
      <c r="BP794" s="102"/>
      <c r="BQ794" s="102" t="str">
        <f>IF(COUNTIFS($N$197,"&lt;&gt;"&amp;""),IF($Y$199&lt;&gt;"",ROUND($Y$199/14,1),""),"")</f>
        <v/>
      </c>
      <c r="BR794" s="102" t="str">
        <f>IF(COUNTIFS($N$197,"&lt;&gt;"&amp;""),IF($Y$199&lt;&gt;"",ROUND($Y$199,1),""),"")</f>
        <v/>
      </c>
      <c r="BS794" s="102" t="str">
        <f>IF($AZ794="","",$Q$199)</f>
        <v/>
      </c>
      <c r="BT794" s="101" t="str">
        <f>IF(COUNTIFS($N$197,"&lt;&gt;"&amp;""),$X$199,"")</f>
        <v/>
      </c>
      <c r="BU794" s="101" t="str">
        <f>IF($AZ794="","",IF($BG794&lt;&gt;"",$BG794,0)+IF($BM794&lt;&gt;"",$BM794,0)+IF($BQ794&lt;&gt;"",$BQ794,0))</f>
        <v/>
      </c>
      <c r="BV794" s="102" t="str">
        <f>IF($AZ794="","",IF($BJ794&lt;&gt;"",$BJ794,0)+IF($BP794&lt;&gt;"",$BP794,0)+IF($BR794&lt;&gt;"",$BR794,0))</f>
        <v/>
      </c>
      <c r="BW794" s="98" t="str">
        <f t="shared" si="335"/>
        <v/>
      </c>
      <c r="BY794" s="4"/>
      <c r="BZ794" s="4"/>
      <c r="CA794" s="4"/>
      <c r="CB794" s="4"/>
      <c r="CC794" s="4"/>
      <c r="CD794" s="4"/>
      <c r="CE794" s="4"/>
      <c r="CF794" s="4"/>
      <c r="CG794" s="5"/>
      <c r="CH794" s="5"/>
      <c r="CI794" s="5"/>
      <c r="CJ794" s="4"/>
      <c r="CK794" s="4"/>
      <c r="CL794" s="4"/>
      <c r="CM794" s="4"/>
      <c r="CN794" s="4"/>
      <c r="CO794" s="4"/>
      <c r="CP794" s="4"/>
      <c r="CQ794" s="4"/>
      <c r="CR794" s="4"/>
      <c r="CS794" s="5"/>
      <c r="CT794" s="5"/>
    </row>
    <row r="795" spans="50:98" ht="21" customHeight="1" x14ac:dyDescent="0.2">
      <c r="AX795" s="215" t="str">
        <f>$N$202</f>
        <v/>
      </c>
      <c r="AY795" s="98">
        <v>2</v>
      </c>
      <c r="AZ795" s="102" t="str">
        <f>IF(COUNTIFS($N$200,"&lt;&gt;"&amp;""),$N$200,"")</f>
        <v/>
      </c>
      <c r="BA795" s="102" t="str">
        <f t="shared" si="341"/>
        <v/>
      </c>
      <c r="BB795" s="102" t="str">
        <f t="shared" si="342"/>
        <v/>
      </c>
      <c r="BC795" s="102" t="str">
        <f>IF($AZ795="","",$R$202)</f>
        <v/>
      </c>
      <c r="BD795" s="102" t="str">
        <f t="shared" ref="BD795:BD805" si="343">IF($AZ795="","","DO")</f>
        <v/>
      </c>
      <c r="BE795" s="102" t="str">
        <f>IF(COUNTIFS($N$200,"&lt;&gt;"&amp;""),ROUND($S$202/14,1),"")</f>
        <v/>
      </c>
      <c r="BF795" s="102" t="str">
        <f>IF(COUNTIFS($N$200,"&lt;&gt;"&amp;""),ROUND(($T$202+$U$202+$V$202)/14,1),"")</f>
        <v/>
      </c>
      <c r="BG795" s="102" t="str">
        <f>IF(COUNTIFS($N$200,"&lt;&gt;"&amp;""),ROUND(($S$202+$T$202+$U$202+$V$202)/14,1),"")</f>
        <v/>
      </c>
      <c r="BH795" s="102" t="str">
        <f>IF(COUNTIFS($N$200,"&lt;&gt;"&amp;""),ROUND($S$202,1),"")</f>
        <v/>
      </c>
      <c r="BI795" s="102" t="str">
        <f>IF(COUNTIFS($N$200,"&lt;&gt;"&amp;""),ROUND(($T$202+$U$202+$V$202),1),"")</f>
        <v/>
      </c>
      <c r="BJ795" s="102" t="str">
        <f>IF(COUNTIFS($N$200,"&lt;&gt;"&amp;""),ROUND(($S$202+$T$202+$U$202+$V$202),1),"")</f>
        <v/>
      </c>
      <c r="BK795" s="98"/>
      <c r="BL795" s="102"/>
      <c r="BM795" s="102"/>
      <c r="BN795" s="98"/>
      <c r="BO795" s="102"/>
      <c r="BP795" s="102"/>
      <c r="BQ795" s="102" t="str">
        <f>IF(COUNTIFS($N$200,"&lt;&gt;"&amp;""),IF($Y$202&lt;&gt;"",ROUND($Y$202/14,1),""),"")</f>
        <v/>
      </c>
      <c r="BR795" s="102" t="str">
        <f>IF(COUNTIFS($N$200,"&lt;&gt;"&amp;""),IF($Y$202&lt;&gt;"",ROUND($Y$202,1),""),"")</f>
        <v/>
      </c>
      <c r="BS795" s="102" t="str">
        <f>IF($AZ795="","",$Q$202)</f>
        <v/>
      </c>
      <c r="BT795" s="101" t="str">
        <f>IF(COUNTIFS($N$200,"&lt;&gt;"&amp;""),$X$202,"")</f>
        <v/>
      </c>
      <c r="BU795" s="101" t="str">
        <f t="shared" ref="BU795:BU805" si="344">IF($AZ795="","",IF($BG795&lt;&gt;"",$BG795,0)+IF($BM795&lt;&gt;"",$BM795,0)+IF($BQ795&lt;&gt;"",$BQ795,0))</f>
        <v/>
      </c>
      <c r="BV795" s="102" t="str">
        <f t="shared" ref="BV795:BV805" si="345">IF($AZ795="","",IF($BJ795&lt;&gt;"",$BJ795,0)+IF($BP795&lt;&gt;"",$BP795,0)+IF($BR795&lt;&gt;"",$BR795,0))</f>
        <v/>
      </c>
      <c r="BW795" s="98" t="str">
        <f t="shared" si="335"/>
        <v/>
      </c>
      <c r="BY795" s="4"/>
      <c r="BZ795" s="4"/>
      <c r="CA795" s="4"/>
      <c r="CB795" s="4"/>
      <c r="CC795" s="4"/>
      <c r="CD795" s="4"/>
      <c r="CE795" s="4"/>
      <c r="CF795" s="4"/>
      <c r="CG795" s="5"/>
      <c r="CH795" s="5"/>
      <c r="CI795" s="5"/>
      <c r="CJ795" s="4"/>
      <c r="CK795" s="4"/>
      <c r="CL795" s="4"/>
      <c r="CM795" s="4"/>
      <c r="CN795" s="4"/>
      <c r="CO795" s="4"/>
      <c r="CP795" s="4"/>
      <c r="CQ795" s="4"/>
      <c r="CR795" s="4"/>
      <c r="CS795" s="5"/>
      <c r="CT795" s="5"/>
    </row>
    <row r="796" spans="50:98" ht="21" customHeight="1" x14ac:dyDescent="0.2">
      <c r="AX796" s="215" t="str">
        <f>$N$205</f>
        <v/>
      </c>
      <c r="AY796" s="98">
        <v>3</v>
      </c>
      <c r="AZ796" s="102" t="str">
        <f>IF(COUNTIFS($N$203,"&lt;&gt;"&amp;""),$N$203,"")</f>
        <v/>
      </c>
      <c r="BA796" s="102" t="str">
        <f t="shared" si="341"/>
        <v/>
      </c>
      <c r="BB796" s="102" t="str">
        <f t="shared" si="342"/>
        <v/>
      </c>
      <c r="BC796" s="102" t="str">
        <f>IF($AZ796="","",$R$205)</f>
        <v/>
      </c>
      <c r="BD796" s="102" t="str">
        <f t="shared" si="343"/>
        <v/>
      </c>
      <c r="BE796" s="102" t="str">
        <f>IF(COUNTIFS($N$203,"&lt;&gt;"&amp;""),ROUND($S$205/14,1),"")</f>
        <v/>
      </c>
      <c r="BF796" s="102" t="str">
        <f>IF(COUNTIFS($N$203,"&lt;&gt;"&amp;""),ROUND(($T$205+$U$205+$V$205)/14,1),"")</f>
        <v/>
      </c>
      <c r="BG796" s="102" t="str">
        <f>IF(COUNTIFS($N$203,"&lt;&gt;"&amp;""),ROUND(($S$205+$T$205+$U$205+$V$205)/14,1),"")</f>
        <v/>
      </c>
      <c r="BH796" s="102" t="str">
        <f>IF(COUNTIFS($N$203,"&lt;&gt;"&amp;""),ROUND($S$205,1),"")</f>
        <v/>
      </c>
      <c r="BI796" s="102" t="str">
        <f>IF(COUNTIFS($N$203,"&lt;&gt;"&amp;""),ROUND(($T$205+$U$205+$V$205),1),"")</f>
        <v/>
      </c>
      <c r="BJ796" s="102" t="str">
        <f>IF(COUNTIFS($N$203,"&lt;&gt;"&amp;""),ROUND(($S$205+$T$205+$U$205+$V$205),1),"")</f>
        <v/>
      </c>
      <c r="BK796" s="98"/>
      <c r="BL796" s="102"/>
      <c r="BM796" s="102"/>
      <c r="BN796" s="98"/>
      <c r="BO796" s="102"/>
      <c r="BP796" s="102"/>
      <c r="BQ796" s="102" t="str">
        <f>IF(COUNTIFS($N$203,"&lt;&gt;"&amp;""),IF($Y$205&lt;&gt;"",ROUND($Y$205/14,1),""),"")</f>
        <v/>
      </c>
      <c r="BR796" s="102" t="str">
        <f>IF(COUNTIFS($N$203,"&lt;&gt;"&amp;""),IF($Y$205&lt;&gt;"",ROUND($Y$205,1),""),"")</f>
        <v/>
      </c>
      <c r="BS796" s="102" t="str">
        <f>IF($AZ796="","",$Q$205)</f>
        <v/>
      </c>
      <c r="BT796" s="101" t="str">
        <f>IF(COUNTIFS($N$203,"&lt;&gt;"&amp;""),$X$205,"")</f>
        <v/>
      </c>
      <c r="BU796" s="101" t="str">
        <f t="shared" si="344"/>
        <v/>
      </c>
      <c r="BV796" s="102" t="str">
        <f t="shared" si="345"/>
        <v/>
      </c>
      <c r="BW796" s="98" t="str">
        <f t="shared" si="335"/>
        <v/>
      </c>
      <c r="BY796" s="4"/>
      <c r="BZ796" s="4"/>
      <c r="CA796" s="4"/>
      <c r="CB796" s="4"/>
      <c r="CC796" s="4"/>
      <c r="CD796" s="4"/>
      <c r="CE796" s="4"/>
      <c r="CF796" s="4"/>
      <c r="CG796" s="5"/>
      <c r="CH796" s="5"/>
      <c r="CI796" s="5"/>
      <c r="CJ796" s="4"/>
      <c r="CK796" s="4"/>
      <c r="CL796" s="4"/>
      <c r="CM796" s="4"/>
      <c r="CN796" s="4"/>
      <c r="CO796" s="4"/>
      <c r="CP796" s="4"/>
      <c r="CQ796" s="4"/>
      <c r="CR796" s="4"/>
      <c r="CS796" s="5"/>
      <c r="CT796" s="5"/>
    </row>
    <row r="797" spans="50:98" ht="21" customHeight="1" x14ac:dyDescent="0.2">
      <c r="AX797" s="215" t="str">
        <f>$N$208</f>
        <v/>
      </c>
      <c r="AY797" s="98">
        <v>4</v>
      </c>
      <c r="AZ797" s="102" t="str">
        <f>IF(COUNTIFS($N$206,"&lt;&gt;"&amp;""),$N$206,"")</f>
        <v/>
      </c>
      <c r="BA797" s="102" t="str">
        <f t="shared" si="341"/>
        <v/>
      </c>
      <c r="BB797" s="102" t="str">
        <f t="shared" si="342"/>
        <v/>
      </c>
      <c r="BC797" s="102" t="str">
        <f>IF($AZ797="","",$R$208)</f>
        <v/>
      </c>
      <c r="BD797" s="102" t="str">
        <f t="shared" si="343"/>
        <v/>
      </c>
      <c r="BE797" s="102" t="str">
        <f>IF(COUNTIFS($N$206,"&lt;&gt;"&amp;""),ROUND($S$208/14,1),"")</f>
        <v/>
      </c>
      <c r="BF797" s="102" t="str">
        <f>IF(COUNTIFS($N$206,"&lt;&gt;"&amp;""),ROUND(($T$208+$U$208+$V$208)/14,1),"")</f>
        <v/>
      </c>
      <c r="BG797" s="102" t="str">
        <f>IF(COUNTIFS($N$206,"&lt;&gt;"&amp;""),ROUND(($S$208+$T$208+$U$208+$V$208)/14,1),"")</f>
        <v/>
      </c>
      <c r="BH797" s="102" t="str">
        <f>IF(COUNTIFS($N$206,"&lt;&gt;"&amp;""),ROUND($S$208,1),"")</f>
        <v/>
      </c>
      <c r="BI797" s="102" t="str">
        <f>IF(COUNTIFS($N$206,"&lt;&gt;"&amp;""),ROUND(($T$208+$U$208+$V$208),1),"")</f>
        <v/>
      </c>
      <c r="BJ797" s="102" t="str">
        <f>IF(COUNTIFS($N$206,"&lt;&gt;"&amp;""),ROUND(($S$208+$T$208+$U$208+$V$208),1),"")</f>
        <v/>
      </c>
      <c r="BK797" s="98"/>
      <c r="BL797" s="102"/>
      <c r="BM797" s="102"/>
      <c r="BN797" s="98"/>
      <c r="BO797" s="102"/>
      <c r="BP797" s="102"/>
      <c r="BQ797" s="102" t="str">
        <f>IF(COUNTIFS($N$206,"&lt;&gt;"&amp;""),IF($Y$208&lt;&gt;"",ROUND($Y$208/14,1),""),"")</f>
        <v/>
      </c>
      <c r="BR797" s="102" t="str">
        <f>IF(COUNTIFS($N$206,"&lt;&gt;"&amp;""),IF($Y$208&lt;&gt;"",ROUND($Y$208,1),""),"")</f>
        <v/>
      </c>
      <c r="BS797" s="102" t="str">
        <f>IF($AZ797="","",$Q$208)</f>
        <v/>
      </c>
      <c r="BT797" s="101" t="str">
        <f>IF(COUNTIFS($N$206,"&lt;&gt;"&amp;""),$X$208,"")</f>
        <v/>
      </c>
      <c r="BU797" s="101" t="str">
        <f t="shared" si="344"/>
        <v/>
      </c>
      <c r="BV797" s="102" t="str">
        <f t="shared" si="345"/>
        <v/>
      </c>
      <c r="BW797" s="98" t="str">
        <f t="shared" si="335"/>
        <v/>
      </c>
      <c r="BY797" s="4"/>
      <c r="BZ797" s="4"/>
      <c r="CA797" s="4"/>
      <c r="CB797" s="4"/>
      <c r="CC797" s="4"/>
      <c r="CD797" s="4"/>
      <c r="CE797" s="4"/>
      <c r="CF797" s="4"/>
      <c r="CG797" s="5"/>
      <c r="CH797" s="5"/>
      <c r="CI797" s="5"/>
      <c r="CJ797" s="4"/>
      <c r="CK797" s="4"/>
      <c r="CL797" s="4"/>
      <c r="CM797" s="4"/>
      <c r="CN797" s="4"/>
      <c r="CO797" s="4"/>
      <c r="CP797" s="4"/>
      <c r="CQ797" s="4"/>
      <c r="CR797" s="4"/>
      <c r="CS797" s="5"/>
      <c r="CT797" s="5"/>
    </row>
    <row r="798" spans="50:98" ht="21" customHeight="1" x14ac:dyDescent="0.2">
      <c r="AX798" s="215" t="str">
        <f>$N$211</f>
        <v/>
      </c>
      <c r="AY798" s="98">
        <v>5</v>
      </c>
      <c r="AZ798" s="102" t="str">
        <f>IF(COUNTIFS($N$209,"&lt;&gt;"&amp;""),$N$209,"")</f>
        <v/>
      </c>
      <c r="BA798" s="102" t="str">
        <f t="shared" si="341"/>
        <v/>
      </c>
      <c r="BB798" s="102" t="str">
        <f t="shared" si="342"/>
        <v/>
      </c>
      <c r="BC798" s="102" t="str">
        <f>IF($AZ798="","",$R$211)</f>
        <v/>
      </c>
      <c r="BD798" s="102" t="str">
        <f t="shared" si="343"/>
        <v/>
      </c>
      <c r="BE798" s="102" t="str">
        <f>IF(COUNTIFS($N$209,"&lt;&gt;"&amp;""),ROUND($S$211/14,1),"")</f>
        <v/>
      </c>
      <c r="BF798" s="102" t="str">
        <f>IF(COUNTIFS($N$209,"&lt;&gt;"&amp;""),ROUND(($T$211+$U$211+$V$211)/14,1),"")</f>
        <v/>
      </c>
      <c r="BG798" s="102" t="str">
        <f>IF(COUNTIFS($N$209,"&lt;&gt;"&amp;""),ROUND(($S$211+$T$211+$U$211+$V$211)/14,1),"")</f>
        <v/>
      </c>
      <c r="BH798" s="102" t="str">
        <f>IF(COUNTIFS($N$209,"&lt;&gt;"&amp;""),ROUND($S$211,1),"")</f>
        <v/>
      </c>
      <c r="BI798" s="102" t="str">
        <f>IF(COUNTIFS($N$209,"&lt;&gt;"&amp;""),ROUND(($T$211+$U$211+$V$211),1),"")</f>
        <v/>
      </c>
      <c r="BJ798" s="102" t="str">
        <f>IF(COUNTIFS($N$209,"&lt;&gt;"&amp;""),ROUND(($S$211+$T$211+$U$211+$V$211),1),"")</f>
        <v/>
      </c>
      <c r="BK798" s="98"/>
      <c r="BL798" s="102"/>
      <c r="BM798" s="102"/>
      <c r="BN798" s="98"/>
      <c r="BO798" s="102"/>
      <c r="BP798" s="102"/>
      <c r="BQ798" s="102" t="str">
        <f>IF(COUNTIFS($N$209,"&lt;&gt;"&amp;""),IF($Y$211&lt;&gt;"",ROUND($Y$211/14,1),""),"")</f>
        <v/>
      </c>
      <c r="BR798" s="102" t="str">
        <f>IF(COUNTIFS($N$209,"&lt;&gt;"&amp;""),IF($Y$211&lt;&gt;"",ROUND($Y$211,1),""),"")</f>
        <v/>
      </c>
      <c r="BS798" s="102" t="str">
        <f>IF($AZ798="","",$Q$211)</f>
        <v/>
      </c>
      <c r="BT798" s="101" t="str">
        <f>IF(COUNTIFS($N$209,"&lt;&gt;"&amp;""),$X$211,"")</f>
        <v/>
      </c>
      <c r="BU798" s="101" t="str">
        <f t="shared" si="344"/>
        <v/>
      </c>
      <c r="BV798" s="102" t="str">
        <f t="shared" si="345"/>
        <v/>
      </c>
      <c r="BW798" s="98" t="str">
        <f t="shared" si="335"/>
        <v/>
      </c>
      <c r="BY798" s="4"/>
      <c r="BZ798" s="4"/>
      <c r="CA798" s="4"/>
      <c r="CB798" s="4"/>
      <c r="CC798" s="4"/>
      <c r="CD798" s="4"/>
      <c r="CE798" s="4"/>
      <c r="CF798" s="4"/>
      <c r="CG798" s="5"/>
      <c r="CH798" s="5"/>
      <c r="CI798" s="5"/>
      <c r="CJ798" s="4"/>
      <c r="CK798" s="4"/>
      <c r="CL798" s="4"/>
      <c r="CM798" s="4"/>
      <c r="CN798" s="4"/>
      <c r="CO798" s="4"/>
      <c r="CP798" s="4"/>
      <c r="CQ798" s="4"/>
      <c r="CR798" s="4"/>
      <c r="CS798" s="5"/>
      <c r="CT798" s="5"/>
    </row>
    <row r="799" spans="50:98" ht="21" customHeight="1" x14ac:dyDescent="0.2">
      <c r="AX799" s="215" t="str">
        <f>$N$214</f>
        <v/>
      </c>
      <c r="AY799" s="98">
        <v>6</v>
      </c>
      <c r="AZ799" s="102" t="str">
        <f>IF(COUNTIFS($N$212,"&lt;&gt;"&amp;""),$N$212,"")</f>
        <v/>
      </c>
      <c r="BA799" s="102" t="str">
        <f t="shared" si="341"/>
        <v/>
      </c>
      <c r="BB799" s="102" t="str">
        <f t="shared" si="342"/>
        <v/>
      </c>
      <c r="BC799" s="102" t="str">
        <f>IF($AZ799="","",$R$214)</f>
        <v/>
      </c>
      <c r="BD799" s="102" t="str">
        <f t="shared" si="343"/>
        <v/>
      </c>
      <c r="BE799" s="102" t="str">
        <f>IF(COUNTIFS($N$212,"&lt;&gt;"&amp;""),ROUND($S$214/14,1),"")</f>
        <v/>
      </c>
      <c r="BF799" s="102" t="str">
        <f>IF(COUNTIFS($N$212,"&lt;&gt;"&amp;""),ROUND(($T$214+$U$214+$V$214)/14,1),"")</f>
        <v/>
      </c>
      <c r="BG799" s="102" t="str">
        <f>IF(COUNTIFS($N$212,"&lt;&gt;"&amp;""),ROUND(($S$214+$T$214+$U$214+$V$214)/14,1),"")</f>
        <v/>
      </c>
      <c r="BH799" s="102" t="str">
        <f>IF(COUNTIFS($N$212,"&lt;&gt;"&amp;""),ROUND($S$214,1),"")</f>
        <v/>
      </c>
      <c r="BI799" s="102" t="str">
        <f>IF(COUNTIFS($N$212,"&lt;&gt;"&amp;""),ROUND(($T$214+$U$214+$V$214),1),"")</f>
        <v/>
      </c>
      <c r="BJ799" s="102" t="str">
        <f>IF(COUNTIFS($N$212,"&lt;&gt;"&amp;""),ROUND(($S$214+$T$214+$U$214+$V$214),1),"")</f>
        <v/>
      </c>
      <c r="BK799" s="98"/>
      <c r="BL799" s="102"/>
      <c r="BM799" s="102"/>
      <c r="BN799" s="98"/>
      <c r="BO799" s="102"/>
      <c r="BP799" s="102"/>
      <c r="BQ799" s="102" t="str">
        <f>IF(COUNTIFS($N$212,"&lt;&gt;"&amp;""),IF($Y$214&lt;&gt;"",ROUND($Y$214/14,1),""),"")</f>
        <v/>
      </c>
      <c r="BR799" s="102" t="str">
        <f>IF(COUNTIFS($N$212,"&lt;&gt;"&amp;""),IF($Y$214&lt;&gt;"",ROUND($Y$214,1),""),"")</f>
        <v/>
      </c>
      <c r="BS799" s="102" t="str">
        <f>IF($AZ799="","",$Q$214)</f>
        <v/>
      </c>
      <c r="BT799" s="101" t="str">
        <f>IF(COUNTIFS($N$212,"&lt;&gt;"&amp;""),$X$214,"")</f>
        <v/>
      </c>
      <c r="BU799" s="101" t="str">
        <f t="shared" si="344"/>
        <v/>
      </c>
      <c r="BV799" s="102" t="str">
        <f t="shared" si="345"/>
        <v/>
      </c>
      <c r="BW799" s="98" t="str">
        <f t="shared" si="335"/>
        <v/>
      </c>
      <c r="BY799" s="4"/>
      <c r="BZ799" s="4"/>
      <c r="CA799" s="4"/>
      <c r="CB799" s="4"/>
      <c r="CC799" s="4"/>
      <c r="CD799" s="4"/>
      <c r="CE799" s="4"/>
      <c r="CF799" s="4"/>
      <c r="CG799" s="5"/>
      <c r="CH799" s="5"/>
      <c r="CI799" s="5"/>
      <c r="CJ799" s="4"/>
      <c r="CK799" s="4"/>
      <c r="CL799" s="4"/>
      <c r="CM799" s="4"/>
      <c r="CN799" s="4"/>
      <c r="CO799" s="4"/>
      <c r="CP799" s="4"/>
      <c r="CQ799" s="4"/>
      <c r="CR799" s="4"/>
      <c r="CS799" s="5"/>
      <c r="CT799" s="5"/>
    </row>
    <row r="800" spans="50:98" ht="21" customHeight="1" x14ac:dyDescent="0.2">
      <c r="AX800" s="215" t="str">
        <f>$N$217</f>
        <v/>
      </c>
      <c r="AY800" s="98">
        <v>7</v>
      </c>
      <c r="AZ800" s="102" t="str">
        <f>IF(COUNTIFS($N$215,"&lt;&gt;"&amp;""),$N$215,"")</f>
        <v/>
      </c>
      <c r="BA800" s="102" t="str">
        <f t="shared" si="341"/>
        <v/>
      </c>
      <c r="BB800" s="102" t="str">
        <f t="shared" si="342"/>
        <v/>
      </c>
      <c r="BC800" s="102" t="str">
        <f>IF($AZ800="","",$R$217)</f>
        <v/>
      </c>
      <c r="BD800" s="102" t="str">
        <f t="shared" si="343"/>
        <v/>
      </c>
      <c r="BE800" s="102" t="str">
        <f>IF(COUNTIFS($N$215,"&lt;&gt;"&amp;""),ROUND($S$217/14,1),"")</f>
        <v/>
      </c>
      <c r="BF800" s="102" t="str">
        <f>IF(COUNTIFS($N$215,"&lt;&gt;"&amp;""),ROUND(($T$217+$U$217+$V$217)/14,1),"")</f>
        <v/>
      </c>
      <c r="BG800" s="102" t="str">
        <f>IF(COUNTIFS($N$215,"&lt;&gt;"&amp;""),ROUND(($S$217+$T$217+$U$217+$V$217)/14,1),"")</f>
        <v/>
      </c>
      <c r="BH800" s="102" t="str">
        <f>IF(COUNTIFS($N$215,"&lt;&gt;"&amp;""),ROUND($S$217,1),"")</f>
        <v/>
      </c>
      <c r="BI800" s="102" t="str">
        <f>IF(COUNTIFS($N$215,"&lt;&gt;"&amp;""),ROUND(($T$217+$U$217+$V$217),1),"")</f>
        <v/>
      </c>
      <c r="BJ800" s="102" t="str">
        <f>IF(COUNTIFS($N$215,"&lt;&gt;"&amp;""),ROUND(($S$217+$T$217+$U$217+$V$217),1),"")</f>
        <v/>
      </c>
      <c r="BK800" s="98"/>
      <c r="BL800" s="102"/>
      <c r="BM800" s="102"/>
      <c r="BN800" s="98"/>
      <c r="BO800" s="102"/>
      <c r="BP800" s="102"/>
      <c r="BQ800" s="102" t="str">
        <f>IF(COUNTIFS($N$215,"&lt;&gt;"&amp;""),IF($Y$217&lt;&gt;"",ROUND($Y$217/14,1),""),"")</f>
        <v/>
      </c>
      <c r="BR800" s="102" t="str">
        <f>IF(COUNTIFS($N$215,"&lt;&gt;"&amp;""),IF($Y$217&lt;&gt;"",ROUND($Y$217,1),""),"")</f>
        <v/>
      </c>
      <c r="BS800" s="102" t="str">
        <f>IF($AZ800="","",$Q$217)</f>
        <v/>
      </c>
      <c r="BT800" s="101" t="str">
        <f>IF(COUNTIFS($N$215,"&lt;&gt;"&amp;""),$X$217,"")</f>
        <v/>
      </c>
      <c r="BU800" s="101" t="str">
        <f t="shared" si="344"/>
        <v/>
      </c>
      <c r="BV800" s="102" t="str">
        <f t="shared" si="345"/>
        <v/>
      </c>
      <c r="BW800" s="98" t="str">
        <f t="shared" si="335"/>
        <v/>
      </c>
      <c r="BY800" s="4"/>
      <c r="BZ800" s="4"/>
      <c r="CA800" s="4"/>
      <c r="CB800" s="4"/>
      <c r="CC800" s="4"/>
      <c r="CD800" s="4"/>
      <c r="CE800" s="4"/>
      <c r="CF800" s="4"/>
      <c r="CG800" s="5"/>
      <c r="CH800" s="5"/>
      <c r="CI800" s="5"/>
      <c r="CJ800" s="4"/>
      <c r="CK800" s="4"/>
      <c r="CL800" s="4"/>
      <c r="CM800" s="4"/>
      <c r="CN800" s="4"/>
      <c r="CO800" s="4"/>
      <c r="CP800" s="4"/>
      <c r="CQ800" s="4"/>
      <c r="CR800" s="4"/>
      <c r="CS800" s="5"/>
      <c r="CT800" s="5"/>
    </row>
    <row r="801" spans="50:98" ht="21" customHeight="1" x14ac:dyDescent="0.2">
      <c r="AX801" s="215" t="str">
        <f>$N$220</f>
        <v/>
      </c>
      <c r="AY801" s="98">
        <v>8</v>
      </c>
      <c r="AZ801" s="102" t="str">
        <f>IF(COUNTIFS($N$218,"&lt;&gt;"&amp;""),$N$218,"")</f>
        <v/>
      </c>
      <c r="BA801" s="102" t="str">
        <f t="shared" si="341"/>
        <v/>
      </c>
      <c r="BB801" s="102" t="str">
        <f t="shared" si="342"/>
        <v/>
      </c>
      <c r="BC801" s="102" t="str">
        <f>IF($AZ801="","",$R$220)</f>
        <v/>
      </c>
      <c r="BD801" s="102" t="str">
        <f t="shared" si="343"/>
        <v/>
      </c>
      <c r="BE801" s="102" t="str">
        <f>IF(COUNTIFS($N$218,"&lt;&gt;"&amp;""),ROUND($S$220/14,1),"")</f>
        <v/>
      </c>
      <c r="BF801" s="102" t="str">
        <f>IF(COUNTIFS($N$218,"&lt;&gt;"&amp;""),ROUND(($T$220+$U$220+$V$220)/14,1),"")</f>
        <v/>
      </c>
      <c r="BG801" s="102" t="str">
        <f>IF(COUNTIFS($N$218,"&lt;&gt;"&amp;""),ROUND(($S$220+$T$220+$U$220+$V$220)/14,1),"")</f>
        <v/>
      </c>
      <c r="BH801" s="102" t="str">
        <f>IF(COUNTIFS($N$218,"&lt;&gt;"&amp;""),ROUND($S$220,1),"")</f>
        <v/>
      </c>
      <c r="BI801" s="102" t="str">
        <f>IF(COUNTIFS($N$218,"&lt;&gt;"&amp;""),ROUND(($T$220+$U$220+$V$220),1),"")</f>
        <v/>
      </c>
      <c r="BJ801" s="102" t="str">
        <f>IF(COUNTIFS($N$218,"&lt;&gt;"&amp;""),ROUND(($S$220+$T$220+$U$220+$V$220),1),"")</f>
        <v/>
      </c>
      <c r="BK801" s="98"/>
      <c r="BL801" s="102"/>
      <c r="BM801" s="102"/>
      <c r="BN801" s="98"/>
      <c r="BO801" s="102"/>
      <c r="BP801" s="102"/>
      <c r="BQ801" s="102" t="str">
        <f>IF(COUNTIFS($N$218,"&lt;&gt;"&amp;""),IF($Y$220&lt;&gt;"",ROUND($Y$220/14,1),""),"")</f>
        <v/>
      </c>
      <c r="BR801" s="102" t="str">
        <f>IF(COUNTIFS($N$218,"&lt;&gt;"&amp;""),IF($Y$220&lt;&gt;"",ROUND($Y$220,1),""),"")</f>
        <v/>
      </c>
      <c r="BS801" s="102" t="str">
        <f>IF($AZ801="","",$Q$220)</f>
        <v/>
      </c>
      <c r="BT801" s="101" t="str">
        <f>IF(COUNTIFS($N$218,"&lt;&gt;"&amp;""),$X$220,"")</f>
        <v/>
      </c>
      <c r="BU801" s="101" t="str">
        <f t="shared" si="344"/>
        <v/>
      </c>
      <c r="BV801" s="102" t="str">
        <f t="shared" si="345"/>
        <v/>
      </c>
      <c r="BW801" s="98" t="str">
        <f t="shared" si="335"/>
        <v/>
      </c>
      <c r="BY801" s="4"/>
      <c r="BZ801" s="4"/>
      <c r="CA801" s="4"/>
      <c r="CB801" s="4"/>
      <c r="CC801" s="4"/>
      <c r="CD801" s="4"/>
      <c r="CE801" s="4"/>
      <c r="CF801" s="4"/>
      <c r="CG801" s="5"/>
      <c r="CH801" s="5"/>
      <c r="CI801" s="5"/>
      <c r="CJ801" s="4"/>
      <c r="CK801" s="4"/>
      <c r="CL801" s="4"/>
      <c r="CM801" s="4"/>
      <c r="CN801" s="4"/>
      <c r="CO801" s="4"/>
      <c r="CP801" s="4"/>
      <c r="CQ801" s="4"/>
      <c r="CR801" s="4"/>
      <c r="CS801" s="5"/>
      <c r="CT801" s="5"/>
    </row>
    <row r="802" spans="50:98" ht="21" customHeight="1" x14ac:dyDescent="0.2">
      <c r="AX802" s="215" t="str">
        <f>$N$223</f>
        <v/>
      </c>
      <c r="AY802" s="98">
        <v>9</v>
      </c>
      <c r="AZ802" s="102" t="str">
        <f>IF(COUNTIFS($N$221,"&lt;&gt;"&amp;""),$N$221,"")</f>
        <v/>
      </c>
      <c r="BA802" s="102" t="str">
        <f t="shared" si="341"/>
        <v/>
      </c>
      <c r="BB802" s="102" t="str">
        <f t="shared" si="342"/>
        <v/>
      </c>
      <c r="BC802" s="102" t="str">
        <f>IF($AZ802="","",$R$223)</f>
        <v/>
      </c>
      <c r="BD802" s="102" t="str">
        <f t="shared" si="343"/>
        <v/>
      </c>
      <c r="BE802" s="102" t="str">
        <f>IF(COUNTIFS($N$221,"&lt;&gt;"&amp;""),ROUND($S$223/14,1),"")</f>
        <v/>
      </c>
      <c r="BF802" s="102" t="str">
        <f>IF(COUNTIFS($N$221,"&lt;&gt;"&amp;""),ROUND(($T$223+$U$223+$V$223)/14,1),"")</f>
        <v/>
      </c>
      <c r="BG802" s="102" t="str">
        <f>IF(COUNTIFS($N$221,"&lt;&gt;"&amp;""),ROUND(($S$223+$T$223+$U$223+$V$223)/14,1),"")</f>
        <v/>
      </c>
      <c r="BH802" s="102" t="str">
        <f>IF(COUNTIFS($N$221,"&lt;&gt;"&amp;""),ROUND($S$223,1),"")</f>
        <v/>
      </c>
      <c r="BI802" s="102" t="str">
        <f>IF(COUNTIFS($N$221,"&lt;&gt;"&amp;""),ROUND(($T$223+$U$223+$V$223),1),"")</f>
        <v/>
      </c>
      <c r="BJ802" s="102" t="str">
        <f>IF(COUNTIFS($N$221,"&lt;&gt;"&amp;""),ROUND(($S$223+$T$223+$U$223+$V$223),1),"")</f>
        <v/>
      </c>
      <c r="BK802" s="98"/>
      <c r="BL802" s="102"/>
      <c r="BM802" s="102"/>
      <c r="BN802" s="98"/>
      <c r="BO802" s="102"/>
      <c r="BP802" s="102"/>
      <c r="BQ802" s="102" t="str">
        <f>IF(COUNTIFS($N$221,"&lt;&gt;"&amp;""),IF($Y$223&lt;&gt;"",ROUND($Y$223/14,1),""),"")</f>
        <v/>
      </c>
      <c r="BR802" s="102" t="str">
        <f>IF(COUNTIFS($N$221,"&lt;&gt;"&amp;""),IF($Y$223&lt;&gt;"",ROUND($Y$223,1),""),"")</f>
        <v/>
      </c>
      <c r="BS802" s="102" t="str">
        <f>IF($AZ802="","",$Q$223)</f>
        <v/>
      </c>
      <c r="BT802" s="101" t="str">
        <f>IF(COUNTIFS($N$221,"&lt;&gt;"&amp;""),$X$223,"")</f>
        <v/>
      </c>
      <c r="BU802" s="101" t="str">
        <f t="shared" si="344"/>
        <v/>
      </c>
      <c r="BV802" s="102" t="str">
        <f t="shared" si="345"/>
        <v/>
      </c>
      <c r="BW802" s="98" t="str">
        <f t="shared" si="335"/>
        <v/>
      </c>
      <c r="BY802" s="4"/>
      <c r="BZ802" s="4"/>
      <c r="CA802" s="4"/>
      <c r="CB802" s="4"/>
      <c r="CC802" s="4"/>
      <c r="CD802" s="4"/>
      <c r="CE802" s="4"/>
      <c r="CF802" s="4"/>
      <c r="CG802" s="5"/>
      <c r="CH802" s="5"/>
      <c r="CI802" s="5"/>
      <c r="CJ802" s="4"/>
      <c r="CK802" s="4"/>
      <c r="CL802" s="4"/>
      <c r="CM802" s="4"/>
      <c r="CN802" s="4"/>
      <c r="CO802" s="4"/>
      <c r="CP802" s="4"/>
      <c r="CQ802" s="4"/>
      <c r="CR802" s="4"/>
      <c r="CS802" s="5"/>
      <c r="CT802" s="5"/>
    </row>
    <row r="803" spans="50:98" ht="21" customHeight="1" x14ac:dyDescent="0.2">
      <c r="AX803" s="215" t="str">
        <f>$N$226</f>
        <v/>
      </c>
      <c r="AY803" s="98">
        <v>10</v>
      </c>
      <c r="AZ803" s="102" t="str">
        <f>IF(COUNTIFS($N$224,"&lt;&gt;"&amp;""),$N$224,"")</f>
        <v/>
      </c>
      <c r="BA803" s="102" t="str">
        <f t="shared" si="341"/>
        <v/>
      </c>
      <c r="BB803" s="102" t="str">
        <f t="shared" si="342"/>
        <v/>
      </c>
      <c r="BC803" s="102" t="str">
        <f>IF($AZ803="","",$R$226)</f>
        <v/>
      </c>
      <c r="BD803" s="102" t="str">
        <f t="shared" si="343"/>
        <v/>
      </c>
      <c r="BE803" s="102" t="str">
        <f>IF(COUNTIFS($N$224,"&lt;&gt;"&amp;""),ROUND($S$226/14,1),"")</f>
        <v/>
      </c>
      <c r="BF803" s="102" t="str">
        <f>IF(COUNTIFS($N$224,"&lt;&gt;"&amp;""),ROUND(($T$226+$U$226+$V$226)/14,1),"")</f>
        <v/>
      </c>
      <c r="BG803" s="102" t="str">
        <f>IF(COUNTIFS($N$224,"&lt;&gt;"&amp;""),ROUND(($S$226+$T$226+$U$226+$V$226)/14,1),"")</f>
        <v/>
      </c>
      <c r="BH803" s="102" t="str">
        <f>IF(COUNTIFS($N$224,"&lt;&gt;"&amp;""),ROUND($S$226,1),"")</f>
        <v/>
      </c>
      <c r="BI803" s="102" t="str">
        <f>IF(COUNTIFS($N$224,"&lt;&gt;"&amp;""),ROUND(($T$226+$U$226+$V$226),1),"")</f>
        <v/>
      </c>
      <c r="BJ803" s="102" t="str">
        <f>IF(COUNTIFS($N$224,"&lt;&gt;"&amp;""),ROUND(($S$226+$T$226+$U$226+$V$226),1),"")</f>
        <v/>
      </c>
      <c r="BK803" s="98"/>
      <c r="BL803" s="102"/>
      <c r="BM803" s="102"/>
      <c r="BN803" s="98"/>
      <c r="BO803" s="102"/>
      <c r="BP803" s="102"/>
      <c r="BQ803" s="102" t="str">
        <f>IF(COUNTIFS($N$224,"&lt;&gt;"&amp;""),IF($Y$226&lt;&gt;"",ROUND($Y$226/14,1),""),"")</f>
        <v/>
      </c>
      <c r="BR803" s="102" t="str">
        <f>IF(COUNTIFS($N$224,"&lt;&gt;"&amp;""),IF($Y$226&lt;&gt;"",ROUND($Y$226,1),""),"")</f>
        <v/>
      </c>
      <c r="BS803" s="102" t="str">
        <f>IF($AZ803="","",$Q$226)</f>
        <v/>
      </c>
      <c r="BT803" s="101" t="str">
        <f>IF(COUNTIFS($N$224,"&lt;&gt;"&amp;""),$X$226,"")</f>
        <v/>
      </c>
      <c r="BU803" s="101" t="str">
        <f t="shared" si="344"/>
        <v/>
      </c>
      <c r="BV803" s="102" t="str">
        <f t="shared" si="345"/>
        <v/>
      </c>
      <c r="BW803" s="98" t="str">
        <f t="shared" si="335"/>
        <v/>
      </c>
      <c r="BY803" s="4"/>
      <c r="BZ803" s="4"/>
      <c r="CA803" s="4"/>
      <c r="CB803" s="4"/>
      <c r="CC803" s="4"/>
      <c r="CD803" s="4"/>
      <c r="CE803" s="4"/>
      <c r="CF803" s="4"/>
      <c r="CG803" s="5"/>
      <c r="CH803" s="5"/>
      <c r="CI803" s="5"/>
      <c r="CJ803" s="4"/>
      <c r="CK803" s="4"/>
      <c r="CL803" s="4"/>
      <c r="CM803" s="4"/>
      <c r="CN803" s="4"/>
      <c r="CO803" s="4"/>
      <c r="CP803" s="4"/>
      <c r="CQ803" s="4"/>
      <c r="CR803" s="4"/>
      <c r="CS803" s="5"/>
      <c r="CT803" s="5"/>
    </row>
    <row r="804" spans="50:98" ht="21" customHeight="1" x14ac:dyDescent="0.2">
      <c r="AX804" s="215" t="str">
        <f>$N$229</f>
        <v/>
      </c>
      <c r="AY804" s="98">
        <v>11</v>
      </c>
      <c r="AZ804" s="102" t="str">
        <f>IF(COUNTIFS($N$227,"&lt;&gt;"&amp;""),$N$227,"")</f>
        <v/>
      </c>
      <c r="BA804" s="102" t="str">
        <f t="shared" si="341"/>
        <v/>
      </c>
      <c r="BB804" s="102" t="str">
        <f t="shared" si="342"/>
        <v/>
      </c>
      <c r="BC804" s="102" t="str">
        <f>IF($AZ804="","",$R$229)</f>
        <v/>
      </c>
      <c r="BD804" s="102" t="str">
        <f t="shared" si="343"/>
        <v/>
      </c>
      <c r="BE804" s="102" t="str">
        <f>IF(COUNTIFS($N$227,"&lt;&gt;"&amp;""),ROUND($S$229/14,1),"")</f>
        <v/>
      </c>
      <c r="BF804" s="102" t="str">
        <f>IF(COUNTIFS($N$227,"&lt;&gt;"&amp;""),ROUND(($T$229+$U$229+$V$229)/14,1),"")</f>
        <v/>
      </c>
      <c r="BG804" s="102" t="str">
        <f>IF(COUNTIFS($N$227,"&lt;&gt;"&amp;""),ROUND(($S$229+$T$229+$U$229+$V$229)/14,1),"")</f>
        <v/>
      </c>
      <c r="BH804" s="102" t="str">
        <f>IF(COUNTIFS($N$227,"&lt;&gt;"&amp;""),ROUND($S$229,1),"")</f>
        <v/>
      </c>
      <c r="BI804" s="102" t="str">
        <f>IF(COUNTIFS($N$227,"&lt;&gt;"&amp;""),ROUND(($T$229+$U$229+$V$229),1),"")</f>
        <v/>
      </c>
      <c r="BJ804" s="102" t="str">
        <f>IF(COUNTIFS($N$227,"&lt;&gt;"&amp;""),ROUND(($S$229+$T$229+$U$229+$V$229),1),"")</f>
        <v/>
      </c>
      <c r="BK804" s="98"/>
      <c r="BL804" s="102"/>
      <c r="BM804" s="102"/>
      <c r="BN804" s="98"/>
      <c r="BO804" s="102"/>
      <c r="BP804" s="102"/>
      <c r="BQ804" s="102" t="str">
        <f>IF(COUNTIFS($N$227,"&lt;&gt;"&amp;""),IF($Y$229&lt;&gt;"",ROUND($Y$229/14,1),""),"")</f>
        <v/>
      </c>
      <c r="BR804" s="102" t="str">
        <f>IF(COUNTIFS($N$227,"&lt;&gt;"&amp;""),IF($Y$229&lt;&gt;"",ROUND($Y$229,1),""),"")</f>
        <v/>
      </c>
      <c r="BS804" s="102" t="str">
        <f>IF($AZ804="","",$Q$229)</f>
        <v/>
      </c>
      <c r="BT804" s="101" t="str">
        <f>IF(COUNTIFS($N$227,"&lt;&gt;"&amp;""),$X$229,"")</f>
        <v/>
      </c>
      <c r="BU804" s="101" t="str">
        <f t="shared" si="344"/>
        <v/>
      </c>
      <c r="BV804" s="102" t="str">
        <f t="shared" si="345"/>
        <v/>
      </c>
      <c r="BW804" s="98" t="str">
        <f t="shared" si="335"/>
        <v/>
      </c>
      <c r="BY804" s="4"/>
      <c r="BZ804" s="4"/>
      <c r="CA804" s="4"/>
      <c r="CB804" s="4"/>
      <c r="CC804" s="4"/>
      <c r="CD804" s="4"/>
      <c r="CE804" s="4"/>
      <c r="CF804" s="4"/>
      <c r="CG804" s="5"/>
      <c r="CH804" s="5"/>
      <c r="CI804" s="5"/>
      <c r="CJ804" s="4"/>
      <c r="CK804" s="4"/>
      <c r="CL804" s="4"/>
      <c r="CM804" s="4"/>
      <c r="CN804" s="4"/>
      <c r="CO804" s="4"/>
      <c r="CP804" s="4"/>
      <c r="CQ804" s="4"/>
      <c r="CR804" s="4"/>
      <c r="CS804" s="5"/>
      <c r="CT804" s="5"/>
    </row>
    <row r="805" spans="50:98" ht="21" customHeight="1" x14ac:dyDescent="0.2">
      <c r="AX805" s="215" t="str">
        <f>$N$232</f>
        <v/>
      </c>
      <c r="AY805" s="98">
        <v>12</v>
      </c>
      <c r="AZ805" s="102" t="str">
        <f>IF(COUNTIFS($N$230,"&lt;&gt;"&amp;""),$N$230,"")</f>
        <v/>
      </c>
      <c r="BA805" s="102" t="str">
        <f t="shared" si="341"/>
        <v/>
      </c>
      <c r="BB805" s="102" t="str">
        <f t="shared" si="342"/>
        <v/>
      </c>
      <c r="BC805" s="102" t="str">
        <f>IF($AZ805="","",$R$232)</f>
        <v/>
      </c>
      <c r="BD805" s="102" t="str">
        <f t="shared" si="343"/>
        <v/>
      </c>
      <c r="BE805" s="102" t="str">
        <f>IF(COUNTIFS($N$230,"&lt;&gt;"&amp;""),ROUND($S$232/14,1),"")</f>
        <v/>
      </c>
      <c r="BF805" s="102" t="str">
        <f>IF(COUNTIFS($N$230,"&lt;&gt;"&amp;""),ROUND(($T$232+$U$232+$V$232)/14,1),"")</f>
        <v/>
      </c>
      <c r="BG805" s="102" t="str">
        <f>IF(COUNTIFS($N$230,"&lt;&gt;"&amp;""),ROUND(($S$232+$T$232+$U$232+$V$232)/14,1),"")</f>
        <v/>
      </c>
      <c r="BH805" s="102" t="str">
        <f>IF(COUNTIFS($N$230,"&lt;&gt;"&amp;""),ROUND($S$232,1),"")</f>
        <v/>
      </c>
      <c r="BI805" s="102" t="str">
        <f>IF(COUNTIFS($N$230,"&lt;&gt;"&amp;""),ROUND(($T$232+$U$232+$V$232),1),"")</f>
        <v/>
      </c>
      <c r="BJ805" s="102" t="str">
        <f>IF(COUNTIFS($N$230,"&lt;&gt;"&amp;""),ROUND(($S$232+$T$232+$U$232+$V$232),1),"")</f>
        <v/>
      </c>
      <c r="BK805" s="98"/>
      <c r="BL805" s="102"/>
      <c r="BM805" s="102"/>
      <c r="BN805" s="98"/>
      <c r="BO805" s="102"/>
      <c r="BP805" s="102"/>
      <c r="BQ805" s="102" t="str">
        <f>IF(COUNTIFS($N$230,"&lt;&gt;"&amp;""),IF($Y$232&lt;&gt;"",ROUND($Y$232/14,1),""),"")</f>
        <v/>
      </c>
      <c r="BR805" s="102" t="str">
        <f>IF(COUNTIFS($N$230,"&lt;&gt;"&amp;""),IF($Y$232&lt;&gt;"",ROUND($Y$232,1),""),"")</f>
        <v/>
      </c>
      <c r="BS805" s="102" t="str">
        <f>IF($AZ805="","",$Q$232)</f>
        <v/>
      </c>
      <c r="BT805" s="101" t="str">
        <f>IF(COUNTIFS($N$230,"&lt;&gt;"&amp;""),$X$232,"")</f>
        <v/>
      </c>
      <c r="BU805" s="101" t="str">
        <f t="shared" si="344"/>
        <v/>
      </c>
      <c r="BV805" s="102" t="str">
        <f t="shared" si="345"/>
        <v/>
      </c>
      <c r="BW805" s="98" t="str">
        <f t="shared" si="335"/>
        <v/>
      </c>
      <c r="BY805" s="4"/>
      <c r="BZ805" s="4"/>
      <c r="CA805" s="4"/>
      <c r="CB805" s="4"/>
      <c r="CC805" s="4"/>
      <c r="CD805" s="4"/>
      <c r="CE805" s="4"/>
      <c r="CF805" s="4"/>
      <c r="CG805" s="5"/>
      <c r="CH805" s="5"/>
      <c r="CI805" s="5"/>
      <c r="CJ805" s="4"/>
      <c r="CK805" s="4"/>
      <c r="CL805" s="4"/>
      <c r="CM805" s="4"/>
      <c r="CN805" s="4"/>
      <c r="CO805" s="4"/>
      <c r="CP805" s="4"/>
      <c r="CQ805" s="4"/>
      <c r="CR805" s="4"/>
      <c r="CS805" s="5"/>
      <c r="CT805" s="5"/>
    </row>
    <row r="806" spans="50:98" ht="21" customHeight="1" x14ac:dyDescent="0.25">
      <c r="AX806" s="492" t="s">
        <v>348</v>
      </c>
      <c r="AY806" s="493"/>
      <c r="AZ806" s="493"/>
      <c r="BA806" s="493"/>
      <c r="BB806" s="493"/>
      <c r="BC806" s="493"/>
      <c r="BD806" s="493"/>
      <c r="BE806" s="493"/>
      <c r="BF806" s="493"/>
      <c r="BG806" s="493"/>
      <c r="BH806" s="493"/>
      <c r="BI806" s="493"/>
      <c r="BJ806" s="493"/>
      <c r="BK806" s="493"/>
      <c r="BL806" s="493"/>
      <c r="BM806" s="493"/>
      <c r="BN806" s="493"/>
      <c r="BO806" s="493"/>
      <c r="BP806" s="493"/>
      <c r="BQ806" s="493"/>
      <c r="BR806" s="493"/>
      <c r="BS806" s="493"/>
      <c r="BT806" s="493"/>
      <c r="BU806" s="493"/>
      <c r="BV806" s="494"/>
      <c r="BW806" s="98" t="str">
        <f t="shared" si="335"/>
        <v/>
      </c>
      <c r="BY806" s="4"/>
      <c r="BZ806" s="4"/>
      <c r="CA806" s="4"/>
      <c r="CB806" s="4"/>
      <c r="CC806" s="4"/>
      <c r="CD806" s="4"/>
      <c r="CE806" s="4"/>
      <c r="CF806" s="4"/>
      <c r="CG806" s="5"/>
      <c r="CH806" s="5"/>
      <c r="CI806" s="5"/>
      <c r="CJ806" s="4"/>
      <c r="CK806" s="4"/>
      <c r="CL806" s="4"/>
      <c r="CM806" s="4"/>
      <c r="CN806" s="4"/>
      <c r="CO806" s="4"/>
      <c r="CP806" s="4"/>
      <c r="CQ806" s="4"/>
      <c r="CR806" s="4"/>
      <c r="CS806" s="5"/>
      <c r="CT806" s="5"/>
    </row>
    <row r="807" spans="50:98" ht="21" customHeight="1" x14ac:dyDescent="0.2">
      <c r="AX807" s="215" t="str">
        <f>$Z$199</f>
        <v/>
      </c>
      <c r="AY807" s="102">
        <v>1</v>
      </c>
      <c r="AZ807" s="102" t="str">
        <f>IF(COUNTIFS($Z$197,"&lt;&gt;"&amp;""),$Z$197,"")</f>
        <v/>
      </c>
      <c r="BA807" s="102" t="str">
        <f t="shared" ref="BA807:BA818" si="346">IF($AZ807="","",ROUND(RIGHT($Z$196,1)/2,0))</f>
        <v/>
      </c>
      <c r="BB807" s="102" t="str">
        <f t="shared" ref="BB807:BB818" si="347">IF($AZ807="","",RIGHT($Z$196,1))</f>
        <v/>
      </c>
      <c r="BC807" s="102" t="str">
        <f>IF($AZ807="","",$AD$199)</f>
        <v/>
      </c>
      <c r="BD807" s="102" t="str">
        <f>IF($AZ807="","","DO")</f>
        <v/>
      </c>
      <c r="BE807" s="102" t="str">
        <f>IF(COUNTIFS($Z$197,"&lt;&gt;"&amp;""),ROUND($AE$199/14,1),"")</f>
        <v/>
      </c>
      <c r="BF807" s="102" t="str">
        <f>IF(COUNTIFS($Z$197,"&lt;&gt;"&amp;""),ROUND(($AF$199+$AG$199+$AH$199)/14,1),"")</f>
        <v/>
      </c>
      <c r="BG807" s="102" t="str">
        <f>IF(COUNTIFS($Z$197,"&lt;&gt;"&amp;""),ROUND(($AE$199+$AF$199+$AG$199+$AH$199)/14,1),"")</f>
        <v/>
      </c>
      <c r="BH807" s="102" t="str">
        <f>IF(COUNTIFS($Z$197,"&lt;&gt;"&amp;""),ROUND($AE$199,1),"")</f>
        <v/>
      </c>
      <c r="BI807" s="102" t="str">
        <f>IF(COUNTIFS($Z$197,"&lt;&gt;"&amp;""),ROUND(($AF$199+$AG$199+$AH$199),1),"")</f>
        <v/>
      </c>
      <c r="BJ807" s="102" t="str">
        <f>IF(COUNTIFS($Z$197,"&lt;&gt;"&amp;""),ROUND(($AE$199+$AF$199+$AG$199+$AH$199),1),"")</f>
        <v/>
      </c>
      <c r="BK807" s="102"/>
      <c r="BL807" s="102"/>
      <c r="BM807" s="102"/>
      <c r="BN807" s="102"/>
      <c r="BO807" s="102"/>
      <c r="BP807" s="102"/>
      <c r="BQ807" s="102" t="str">
        <f>IF(COUNTIFS($Z$197,"&lt;&gt;"&amp;""),IF($AK$199&lt;&gt;"",ROUND($AK$199/14,1),""),"")</f>
        <v/>
      </c>
      <c r="BR807" s="102" t="str">
        <f>IF(COUNTIFS($Z$197,"&lt;&gt;"&amp;""),IF($AK$199&lt;&gt;"",ROUND($AK$199,1),""),"")</f>
        <v/>
      </c>
      <c r="BS807" s="102" t="str">
        <f>IF($AZ807="","",$AC$199)</f>
        <v/>
      </c>
      <c r="BT807" s="101" t="str">
        <f>IF(COUNTIFS($Z$197,"&lt;&gt;"&amp;""),$AJ$199,"")</f>
        <v/>
      </c>
      <c r="BU807" s="101" t="str">
        <f>IF($AZ807="","",IF($BG807&lt;&gt;"",$BG807,0)+IF($BM807&lt;&gt;"",$BM807,0)+IF($BQ807&lt;&gt;"",$BQ807,0))</f>
        <v/>
      </c>
      <c r="BV807" s="102" t="str">
        <f>IF($AZ807="","",IF($BJ807&lt;&gt;"",$BJ807,0)+IF($BP807&lt;&gt;"",$BP807,0)+IF($BR807&lt;&gt;"",$BR807,0))</f>
        <v/>
      </c>
      <c r="BW807" s="98" t="str">
        <f t="shared" si="335"/>
        <v/>
      </c>
      <c r="BY807" s="4"/>
      <c r="BZ807" s="4"/>
      <c r="CA807" s="4"/>
      <c r="CB807" s="4"/>
      <c r="CC807" s="4"/>
      <c r="CD807" s="4"/>
      <c r="CE807" s="4"/>
      <c r="CF807" s="4"/>
      <c r="CG807" s="5"/>
      <c r="CH807" s="5"/>
      <c r="CI807" s="5"/>
      <c r="CJ807" s="4"/>
      <c r="CK807" s="4"/>
      <c r="CL807" s="4"/>
      <c r="CM807" s="4"/>
      <c r="CN807" s="4"/>
      <c r="CO807" s="4"/>
      <c r="CP807" s="4"/>
      <c r="CQ807" s="4"/>
      <c r="CR807" s="4"/>
      <c r="CS807" s="5"/>
      <c r="CT807" s="5"/>
    </row>
    <row r="808" spans="50:98" ht="21" customHeight="1" x14ac:dyDescent="0.2">
      <c r="AX808" s="215" t="str">
        <f>$Z$202</f>
        <v/>
      </c>
      <c r="AY808" s="98">
        <v>2</v>
      </c>
      <c r="AZ808" s="102" t="str">
        <f>IF(COUNTIFS($Z$200,"&lt;&gt;"&amp;""),$Z$200,"")</f>
        <v/>
      </c>
      <c r="BA808" s="102" t="str">
        <f t="shared" si="346"/>
        <v/>
      </c>
      <c r="BB808" s="102" t="str">
        <f t="shared" si="347"/>
        <v/>
      </c>
      <c r="BC808" s="102" t="str">
        <f>IF($AZ808="","",$AD$202)</f>
        <v/>
      </c>
      <c r="BD808" s="102" t="str">
        <f t="shared" ref="BD808:BD818" si="348">IF($AZ808="","","DO")</f>
        <v/>
      </c>
      <c r="BE808" s="102" t="str">
        <f>IF(COUNTIFS($Z$200,"&lt;&gt;"&amp;""),ROUND($AE$202/14,1),"")</f>
        <v/>
      </c>
      <c r="BF808" s="102" t="str">
        <f>IF(COUNTIFS($Z$200,"&lt;&gt;"&amp;""),ROUND(($AF$202+$AG$202+$AH$202)/14,1),"")</f>
        <v/>
      </c>
      <c r="BG808" s="102" t="str">
        <f>IF(COUNTIFS($Z$200,"&lt;&gt;"&amp;""),ROUND(($AE$202+$AF$202+$AG$202+$AH$202)/14,1),"")</f>
        <v/>
      </c>
      <c r="BH808" s="102" t="str">
        <f>IF(COUNTIFS($Z$200,"&lt;&gt;"&amp;""),ROUND($AE$202,1),"")</f>
        <v/>
      </c>
      <c r="BI808" s="102" t="str">
        <f>IF(COUNTIFS($Z$200,"&lt;&gt;"&amp;""),ROUND(($AF$202+$AG$202+$AH$202),1),"")</f>
        <v/>
      </c>
      <c r="BJ808" s="102" t="str">
        <f>IF(COUNTIFS($Z$200,"&lt;&gt;"&amp;""),ROUND(($AE$202+$AF$202+$AG$202+$AH$202),1),"")</f>
        <v/>
      </c>
      <c r="BK808" s="98"/>
      <c r="BL808" s="102"/>
      <c r="BM808" s="102"/>
      <c r="BN808" s="98"/>
      <c r="BO808" s="102"/>
      <c r="BP808" s="102"/>
      <c r="BQ808" s="102" t="str">
        <f>IF(COUNTIFS($Z$200,"&lt;&gt;"&amp;""),IF($AK$202&lt;&gt;"",ROUND($AK$202/14,1),""),"")</f>
        <v/>
      </c>
      <c r="BR808" s="102" t="str">
        <f>IF(COUNTIFS($Z$200,"&lt;&gt;"&amp;""),IF($AK$202&lt;&gt;"",ROUND($AK$202,1),""),"")</f>
        <v/>
      </c>
      <c r="BS808" s="102" t="str">
        <f>IF($AZ808="","",$AC$202)</f>
        <v/>
      </c>
      <c r="BT808" s="101" t="str">
        <f>IF(COUNTIFS($Z$200,"&lt;&gt;"&amp;""),$AJ$202,"")</f>
        <v/>
      </c>
      <c r="BU808" s="101" t="str">
        <f t="shared" ref="BU808:BU818" si="349">IF($AZ808="","",IF($BG808&lt;&gt;"",$BG808,0)+IF($BM808&lt;&gt;"",$BM808,0)+IF($BQ808&lt;&gt;"",$BQ808,0))</f>
        <v/>
      </c>
      <c r="BV808" s="102" t="str">
        <f t="shared" ref="BV808:BV818" si="350">IF($AZ808="","",IF($BJ808&lt;&gt;"",$BJ808,0)+IF($BP808&lt;&gt;"",$BP808,0)+IF($BR808&lt;&gt;"",$BR808,0))</f>
        <v/>
      </c>
      <c r="BW808" s="98" t="str">
        <f t="shared" si="335"/>
        <v/>
      </c>
      <c r="BY808" s="4"/>
      <c r="BZ808" s="4"/>
      <c r="CA808" s="4"/>
      <c r="CB808" s="4"/>
      <c r="CC808" s="4"/>
      <c r="CD808" s="4"/>
      <c r="CE808" s="4"/>
      <c r="CF808" s="4"/>
      <c r="CG808" s="5"/>
      <c r="CH808" s="5"/>
      <c r="CI808" s="5"/>
      <c r="CJ808" s="4"/>
      <c r="CK808" s="4"/>
      <c r="CL808" s="4"/>
      <c r="CM808" s="4"/>
      <c r="CN808" s="4"/>
      <c r="CO808" s="4"/>
      <c r="CP808" s="4"/>
      <c r="CQ808" s="4"/>
      <c r="CR808" s="4"/>
      <c r="CS808" s="5"/>
      <c r="CT808" s="5"/>
    </row>
    <row r="809" spans="50:98" ht="21" customHeight="1" x14ac:dyDescent="0.2">
      <c r="AX809" s="215" t="str">
        <f>$Z$205</f>
        <v/>
      </c>
      <c r="AY809" s="98">
        <v>3</v>
      </c>
      <c r="AZ809" s="102" t="str">
        <f>IF(COUNTIFS($Z$203,"&lt;&gt;"&amp;""),$Z$203,"")</f>
        <v/>
      </c>
      <c r="BA809" s="102" t="str">
        <f t="shared" si="346"/>
        <v/>
      </c>
      <c r="BB809" s="102" t="str">
        <f t="shared" si="347"/>
        <v/>
      </c>
      <c r="BC809" s="102" t="str">
        <f>IF($AZ809="","",$AD$205)</f>
        <v/>
      </c>
      <c r="BD809" s="102" t="str">
        <f t="shared" si="348"/>
        <v/>
      </c>
      <c r="BE809" s="102" t="str">
        <f>IF(COUNTIFS($Z$203,"&lt;&gt;"&amp;""),ROUND($AE$205/14,1),"")</f>
        <v/>
      </c>
      <c r="BF809" s="102" t="str">
        <f>IF(COUNTIFS($Z$203,"&lt;&gt;"&amp;""),ROUND(($AF$205+$AG$205+$AH$205)/14,1),"")</f>
        <v/>
      </c>
      <c r="BG809" s="102" t="str">
        <f>IF(COUNTIFS($Z$203,"&lt;&gt;"&amp;""),ROUND(($AE$205+$AF$205+$AG$205+$AH$205)/14,1),"")</f>
        <v/>
      </c>
      <c r="BH809" s="102" t="str">
        <f>IF(COUNTIFS($Z$203,"&lt;&gt;"&amp;""),ROUND($AE$205,1),"")</f>
        <v/>
      </c>
      <c r="BI809" s="102" t="str">
        <f>IF(COUNTIFS($Z$203,"&lt;&gt;"&amp;""),ROUND(($AF$205+$AG$205+$AH$205),1),"")</f>
        <v/>
      </c>
      <c r="BJ809" s="102" t="str">
        <f>IF(COUNTIFS($Z$203,"&lt;&gt;"&amp;""),ROUND(($AE$205+$AF$205+$AG$205+$AH$205),1),"")</f>
        <v/>
      </c>
      <c r="BK809" s="98"/>
      <c r="BL809" s="102"/>
      <c r="BM809" s="102"/>
      <c r="BN809" s="98"/>
      <c r="BO809" s="102"/>
      <c r="BP809" s="102"/>
      <c r="BQ809" s="102" t="str">
        <f>IF(COUNTIFS($Z$203,"&lt;&gt;"&amp;""),IF($AK$205&lt;&gt;"",ROUND($AK$205/14,1),""),"")</f>
        <v/>
      </c>
      <c r="BR809" s="102" t="str">
        <f>IF(COUNTIFS($Z$203,"&lt;&gt;"&amp;""),IF($AK$205&lt;&gt;"",ROUND($AK$205,1),""),"")</f>
        <v/>
      </c>
      <c r="BS809" s="102" t="str">
        <f>IF($AZ809="","",$AC$205)</f>
        <v/>
      </c>
      <c r="BT809" s="101" t="str">
        <f>IF(COUNTIFS($Z$203,"&lt;&gt;"&amp;""),$AJ$205,"")</f>
        <v/>
      </c>
      <c r="BU809" s="101" t="str">
        <f t="shared" si="349"/>
        <v/>
      </c>
      <c r="BV809" s="102" t="str">
        <f t="shared" si="350"/>
        <v/>
      </c>
      <c r="BW809" s="98" t="str">
        <f t="shared" si="335"/>
        <v/>
      </c>
      <c r="BY809" s="4"/>
      <c r="BZ809" s="4"/>
      <c r="CA809" s="4"/>
      <c r="CB809" s="4"/>
      <c r="CC809" s="4"/>
      <c r="CD809" s="4"/>
      <c r="CE809" s="4"/>
      <c r="CF809" s="4"/>
      <c r="CG809" s="5"/>
      <c r="CH809" s="5"/>
      <c r="CI809" s="5"/>
      <c r="CJ809" s="4"/>
      <c r="CK809" s="4"/>
      <c r="CL809" s="4"/>
      <c r="CM809" s="4"/>
      <c r="CN809" s="4"/>
      <c r="CO809" s="4"/>
      <c r="CP809" s="4"/>
      <c r="CQ809" s="4"/>
      <c r="CR809" s="4"/>
      <c r="CS809" s="5"/>
      <c r="CT809" s="5"/>
    </row>
    <row r="810" spans="50:98" ht="21" customHeight="1" x14ac:dyDescent="0.2">
      <c r="AX810" s="215" t="str">
        <f>$Z$208</f>
        <v/>
      </c>
      <c r="AY810" s="98">
        <v>4</v>
      </c>
      <c r="AZ810" s="102" t="str">
        <f>IF(COUNTIFS($Z$206,"&lt;&gt;"&amp;""),$Z$206,"")</f>
        <v/>
      </c>
      <c r="BA810" s="102" t="str">
        <f t="shared" si="346"/>
        <v/>
      </c>
      <c r="BB810" s="102" t="str">
        <f t="shared" si="347"/>
        <v/>
      </c>
      <c r="BC810" s="102" t="str">
        <f>IF($AZ810="","",$AD$208)</f>
        <v/>
      </c>
      <c r="BD810" s="102" t="str">
        <f t="shared" si="348"/>
        <v/>
      </c>
      <c r="BE810" s="102" t="str">
        <f>IF(COUNTIFS($Z$206,"&lt;&gt;"&amp;""),ROUND($AE$208/14,1),"")</f>
        <v/>
      </c>
      <c r="BF810" s="102" t="str">
        <f>IF(COUNTIFS($Z$206,"&lt;&gt;"&amp;""),ROUND(($AF$208+$AG$208+$AH$208)/14,1),"")</f>
        <v/>
      </c>
      <c r="BG810" s="102" t="str">
        <f>IF(COUNTIFS($Z$206,"&lt;&gt;"&amp;""),ROUND(($AE$208+$AF$208+$AG$208+$AH$208)/14,1),"")</f>
        <v/>
      </c>
      <c r="BH810" s="102" t="str">
        <f>IF(COUNTIFS($Z$206,"&lt;&gt;"&amp;""),ROUND($AE$208,1),"")</f>
        <v/>
      </c>
      <c r="BI810" s="102" t="str">
        <f>IF(COUNTIFS($Z$206,"&lt;&gt;"&amp;""),ROUND(($AF$208+$AG$208+$AH$208),1),"")</f>
        <v/>
      </c>
      <c r="BJ810" s="102" t="str">
        <f>IF(COUNTIFS($Z$206,"&lt;&gt;"&amp;""),ROUND(($AE$208+$AF$208+$AG$208+$AH$208),1),"")</f>
        <v/>
      </c>
      <c r="BK810" s="98"/>
      <c r="BL810" s="102"/>
      <c r="BM810" s="102"/>
      <c r="BN810" s="98"/>
      <c r="BO810" s="102"/>
      <c r="BP810" s="102"/>
      <c r="BQ810" s="102" t="str">
        <f>IF(COUNTIFS($Z$206,"&lt;&gt;"&amp;""),IF($AK$208&lt;&gt;"",ROUND($AK$208/14,1),""),"")</f>
        <v/>
      </c>
      <c r="BR810" s="102" t="str">
        <f>IF(COUNTIFS($Z$206,"&lt;&gt;"&amp;""),IF($AK$208&lt;&gt;"",ROUND($AK$208,1),""),"")</f>
        <v/>
      </c>
      <c r="BS810" s="102" t="str">
        <f>IF($AZ810="","",$AC$208)</f>
        <v/>
      </c>
      <c r="BT810" s="101" t="str">
        <f>IF(COUNTIFS($Z$206,"&lt;&gt;"&amp;""),$AJ$208,"")</f>
        <v/>
      </c>
      <c r="BU810" s="101" t="str">
        <f t="shared" si="349"/>
        <v/>
      </c>
      <c r="BV810" s="102" t="str">
        <f t="shared" si="350"/>
        <v/>
      </c>
      <c r="BW810" s="98" t="str">
        <f t="shared" si="335"/>
        <v/>
      </c>
      <c r="BY810" s="4"/>
      <c r="BZ810" s="4"/>
      <c r="CA810" s="4"/>
      <c r="CB810" s="4"/>
      <c r="CC810" s="4"/>
      <c r="CD810" s="4"/>
      <c r="CE810" s="4"/>
      <c r="CF810" s="4"/>
      <c r="CG810" s="5"/>
      <c r="CH810" s="5"/>
      <c r="CI810" s="5"/>
      <c r="CJ810" s="4"/>
      <c r="CK810" s="4"/>
      <c r="CL810" s="4"/>
      <c r="CM810" s="4"/>
      <c r="CN810" s="4"/>
      <c r="CO810" s="4"/>
      <c r="CP810" s="4"/>
      <c r="CQ810" s="4"/>
      <c r="CR810" s="4"/>
      <c r="CS810" s="5"/>
      <c r="CT810" s="5"/>
    </row>
    <row r="811" spans="50:98" ht="21" customHeight="1" x14ac:dyDescent="0.2">
      <c r="AX811" s="215" t="str">
        <f>$Z$211</f>
        <v/>
      </c>
      <c r="AY811" s="98">
        <v>5</v>
      </c>
      <c r="AZ811" s="102" t="str">
        <f>IF(COUNTIFS($Z$209,"&lt;&gt;"&amp;""),$Z$209,"")</f>
        <v/>
      </c>
      <c r="BA811" s="102" t="str">
        <f t="shared" si="346"/>
        <v/>
      </c>
      <c r="BB811" s="102" t="str">
        <f t="shared" si="347"/>
        <v/>
      </c>
      <c r="BC811" s="102" t="str">
        <f>IF($AZ811="","",$AD$211)</f>
        <v/>
      </c>
      <c r="BD811" s="102" t="str">
        <f t="shared" si="348"/>
        <v/>
      </c>
      <c r="BE811" s="102" t="str">
        <f>IF(COUNTIFS($Z$209,"&lt;&gt;"&amp;""),ROUND($AE$211/14,1),"")</f>
        <v/>
      </c>
      <c r="BF811" s="102" t="str">
        <f>IF(COUNTIFS($Z$209,"&lt;&gt;"&amp;""),ROUND(($AF$211+$AG$211+$AH$211)/14,1),"")</f>
        <v/>
      </c>
      <c r="BG811" s="102" t="str">
        <f>IF(COUNTIFS($Z$209,"&lt;&gt;"&amp;""),ROUND(($AE$211+$AF$211+$AG$211+$AH$211)/14,1),"")</f>
        <v/>
      </c>
      <c r="BH811" s="102" t="str">
        <f>IF(COUNTIFS($Z$209,"&lt;&gt;"&amp;""),ROUND($AE$211,1),"")</f>
        <v/>
      </c>
      <c r="BI811" s="102" t="str">
        <f>IF(COUNTIFS($Z$209,"&lt;&gt;"&amp;""),ROUND(($AF$211+$AG$211+$AH$211),1),"")</f>
        <v/>
      </c>
      <c r="BJ811" s="102" t="str">
        <f>IF(COUNTIFS($Z$209,"&lt;&gt;"&amp;""),ROUND(($AE$211+$AF$211+$AG$211+$AH$211),1),"")</f>
        <v/>
      </c>
      <c r="BK811" s="98"/>
      <c r="BL811" s="102"/>
      <c r="BM811" s="102"/>
      <c r="BN811" s="98"/>
      <c r="BO811" s="102"/>
      <c r="BP811" s="102"/>
      <c r="BQ811" s="102" t="str">
        <f>IF(COUNTIFS($Z$209,"&lt;&gt;"&amp;""),IF($AK$211&lt;&gt;"",ROUND($AK$211/14,1),""),"")</f>
        <v/>
      </c>
      <c r="BR811" s="102" t="str">
        <f>IF(COUNTIFS($Z$209,"&lt;&gt;"&amp;""),IF($AK$211&lt;&gt;"",ROUND($AK$211,1),""),"")</f>
        <v/>
      </c>
      <c r="BS811" s="102" t="str">
        <f>IF($AZ811="","",$AC$211)</f>
        <v/>
      </c>
      <c r="BT811" s="101" t="str">
        <f>IF(COUNTIFS($Z$209,"&lt;&gt;"&amp;""),$AJ$211,"")</f>
        <v/>
      </c>
      <c r="BU811" s="101" t="str">
        <f t="shared" si="349"/>
        <v/>
      </c>
      <c r="BV811" s="102" t="str">
        <f t="shared" si="350"/>
        <v/>
      </c>
      <c r="BW811" s="98" t="str">
        <f t="shared" si="335"/>
        <v/>
      </c>
      <c r="BY811" s="4"/>
      <c r="BZ811" s="4"/>
      <c r="CA811" s="4"/>
      <c r="CB811" s="4"/>
      <c r="CC811" s="4"/>
      <c r="CD811" s="4"/>
      <c r="CE811" s="4"/>
      <c r="CF811" s="4"/>
      <c r="CG811" s="5"/>
      <c r="CH811" s="5"/>
      <c r="CI811" s="5"/>
      <c r="CJ811" s="4"/>
      <c r="CK811" s="4"/>
      <c r="CL811" s="4"/>
      <c r="CM811" s="4"/>
      <c r="CN811" s="4"/>
      <c r="CO811" s="4"/>
      <c r="CP811" s="4"/>
      <c r="CQ811" s="4"/>
      <c r="CR811" s="4"/>
      <c r="CS811" s="5"/>
      <c r="CT811" s="5"/>
    </row>
    <row r="812" spans="50:98" ht="21" customHeight="1" x14ac:dyDescent="0.2">
      <c r="AX812" s="215" t="str">
        <f>$Z$214</f>
        <v/>
      </c>
      <c r="AY812" s="98">
        <v>6</v>
      </c>
      <c r="AZ812" s="102" t="str">
        <f>IF(COUNTIFS($Z$212,"&lt;&gt;"&amp;""),$Z$212,"")</f>
        <v/>
      </c>
      <c r="BA812" s="102" t="str">
        <f t="shared" si="346"/>
        <v/>
      </c>
      <c r="BB812" s="102" t="str">
        <f t="shared" si="347"/>
        <v/>
      </c>
      <c r="BC812" s="102" t="str">
        <f>IF($AZ812="","",$AD$214)</f>
        <v/>
      </c>
      <c r="BD812" s="102" t="str">
        <f t="shared" si="348"/>
        <v/>
      </c>
      <c r="BE812" s="102" t="str">
        <f>IF(COUNTIFS($Z$212,"&lt;&gt;"&amp;""),ROUND($AE$214/14,1),"")</f>
        <v/>
      </c>
      <c r="BF812" s="102" t="str">
        <f>IF(COUNTIFS($Z$212,"&lt;&gt;"&amp;""),ROUND(($AF$214+$AG$214+$AH$214)/14,1),"")</f>
        <v/>
      </c>
      <c r="BG812" s="102" t="str">
        <f>IF(COUNTIFS($Z$212,"&lt;&gt;"&amp;""),ROUND(($AE$214+$AF$214+$AG$214+$AH$214)/14,1),"")</f>
        <v/>
      </c>
      <c r="BH812" s="102" t="str">
        <f>IF(COUNTIFS($Z$212,"&lt;&gt;"&amp;""),ROUND($AE$214,1),"")</f>
        <v/>
      </c>
      <c r="BI812" s="102" t="str">
        <f>IF(COUNTIFS($Z$212,"&lt;&gt;"&amp;""),ROUND(($AF$214+$AG$214+$AH$214),1),"")</f>
        <v/>
      </c>
      <c r="BJ812" s="102" t="str">
        <f>IF(COUNTIFS($Z$212,"&lt;&gt;"&amp;""),ROUND(($AE$214+$AF$214+$AG$214+$AH$214),1),"")</f>
        <v/>
      </c>
      <c r="BK812" s="98"/>
      <c r="BL812" s="102"/>
      <c r="BM812" s="102"/>
      <c r="BN812" s="98"/>
      <c r="BO812" s="102"/>
      <c r="BP812" s="102"/>
      <c r="BQ812" s="102" t="str">
        <f>IF(COUNTIFS($Z$212,"&lt;&gt;"&amp;""),IF($AK$214&lt;&gt;"",ROUND($AK$214/14,1),""),"")</f>
        <v/>
      </c>
      <c r="BR812" s="102" t="str">
        <f>IF(COUNTIFS($Z$212,"&lt;&gt;"&amp;""),IF($AK$214&lt;&gt;"",ROUND($AK$214,1),""),"")</f>
        <v/>
      </c>
      <c r="BS812" s="102" t="str">
        <f>IF($AZ812="","",$AC$214)</f>
        <v/>
      </c>
      <c r="BT812" s="101" t="str">
        <f>IF(COUNTIFS($Z$212,"&lt;&gt;"&amp;""),$AJ$214,"")</f>
        <v/>
      </c>
      <c r="BU812" s="101" t="str">
        <f t="shared" si="349"/>
        <v/>
      </c>
      <c r="BV812" s="102" t="str">
        <f t="shared" si="350"/>
        <v/>
      </c>
      <c r="BW812" s="98" t="str">
        <f t="shared" si="335"/>
        <v/>
      </c>
      <c r="BY812" s="4"/>
      <c r="BZ812" s="4"/>
      <c r="CA812" s="4"/>
      <c r="CB812" s="4"/>
      <c r="CC812" s="4"/>
      <c r="CD812" s="4"/>
      <c r="CE812" s="4"/>
      <c r="CF812" s="4"/>
      <c r="CG812" s="5"/>
      <c r="CH812" s="5"/>
      <c r="CI812" s="5"/>
      <c r="CJ812" s="4"/>
      <c r="CK812" s="4"/>
      <c r="CL812" s="4"/>
      <c r="CM812" s="4"/>
      <c r="CN812" s="4"/>
      <c r="CO812" s="4"/>
      <c r="CP812" s="4"/>
      <c r="CQ812" s="4"/>
      <c r="CR812" s="4"/>
      <c r="CS812" s="5"/>
      <c r="CT812" s="5"/>
    </row>
    <row r="813" spans="50:98" ht="21" customHeight="1" x14ac:dyDescent="0.2">
      <c r="AX813" s="215" t="str">
        <f>$Z$217</f>
        <v/>
      </c>
      <c r="AY813" s="98">
        <v>7</v>
      </c>
      <c r="AZ813" s="102" t="str">
        <f>IF(COUNTIFS($Z$215,"&lt;&gt;"&amp;""),$Z$215,"")</f>
        <v/>
      </c>
      <c r="BA813" s="102" t="str">
        <f t="shared" si="346"/>
        <v/>
      </c>
      <c r="BB813" s="102" t="str">
        <f t="shared" si="347"/>
        <v/>
      </c>
      <c r="BC813" s="102" t="str">
        <f>IF($AZ813="","",$AD$217)</f>
        <v/>
      </c>
      <c r="BD813" s="102" t="str">
        <f t="shared" si="348"/>
        <v/>
      </c>
      <c r="BE813" s="102" t="str">
        <f>IF(COUNTIFS($Z$215,"&lt;&gt;"&amp;""),ROUND($AE$217/14,1),"")</f>
        <v/>
      </c>
      <c r="BF813" s="102" t="str">
        <f>IF(COUNTIFS($Z$215,"&lt;&gt;"&amp;""),ROUND(($AF$217+$AG$217+$AH$217)/14,1),"")</f>
        <v/>
      </c>
      <c r="BG813" s="102" t="str">
        <f>IF(COUNTIFS($Z$215,"&lt;&gt;"&amp;""),ROUND(($AE$217+$AF$217+$AG$217+$AH$217)/14,1),"")</f>
        <v/>
      </c>
      <c r="BH813" s="102" t="str">
        <f>IF(COUNTIFS($Z$215,"&lt;&gt;"&amp;""),ROUND($AE$217,1),"")</f>
        <v/>
      </c>
      <c r="BI813" s="102" t="str">
        <f>IF(COUNTIFS($Z$215,"&lt;&gt;"&amp;""),ROUND(($AF$217+$AG$217+$AH$217),1),"")</f>
        <v/>
      </c>
      <c r="BJ813" s="102" t="str">
        <f>IF(COUNTIFS($Z$215,"&lt;&gt;"&amp;""),ROUND(($AE$217+$AF$217+$AG$217+$AH$217),1),"")</f>
        <v/>
      </c>
      <c r="BK813" s="98"/>
      <c r="BL813" s="102"/>
      <c r="BM813" s="102"/>
      <c r="BN813" s="98"/>
      <c r="BO813" s="102"/>
      <c r="BP813" s="102"/>
      <c r="BQ813" s="102" t="str">
        <f>IF(COUNTIFS($Z$215,"&lt;&gt;"&amp;""),IF($AK$217&lt;&gt;"",ROUND($AK$217/14,1),""),"")</f>
        <v/>
      </c>
      <c r="BR813" s="102" t="str">
        <f>IF(COUNTIFS($Z$215,"&lt;&gt;"&amp;""),IF($AK$217&lt;&gt;"",ROUND($AK$217,1),""),"")</f>
        <v/>
      </c>
      <c r="BS813" s="102" t="str">
        <f>IF($AZ813="","",$AC$217)</f>
        <v/>
      </c>
      <c r="BT813" s="101" t="str">
        <f>IF(COUNTIFS($Z$215,"&lt;&gt;"&amp;""),$AJ$217,"")</f>
        <v/>
      </c>
      <c r="BU813" s="101" t="str">
        <f t="shared" si="349"/>
        <v/>
      </c>
      <c r="BV813" s="102" t="str">
        <f t="shared" si="350"/>
        <v/>
      </c>
      <c r="BW813" s="98" t="str">
        <f t="shared" si="335"/>
        <v/>
      </c>
      <c r="BY813" s="4"/>
      <c r="BZ813" s="4"/>
      <c r="CA813" s="4"/>
      <c r="CB813" s="4"/>
      <c r="CC813" s="4"/>
      <c r="CD813" s="4"/>
      <c r="CE813" s="4"/>
      <c r="CF813" s="4"/>
      <c r="CG813" s="5"/>
      <c r="CH813" s="5"/>
      <c r="CI813" s="5"/>
      <c r="CJ813" s="4"/>
      <c r="CK813" s="4"/>
      <c r="CL813" s="4"/>
      <c r="CM813" s="4"/>
      <c r="CN813" s="4"/>
      <c r="CO813" s="4"/>
      <c r="CP813" s="4"/>
      <c r="CQ813" s="4"/>
      <c r="CR813" s="4"/>
      <c r="CS813" s="5"/>
      <c r="CT813" s="5"/>
    </row>
    <row r="814" spans="50:98" ht="21" customHeight="1" x14ac:dyDescent="0.2">
      <c r="AX814" s="215" t="str">
        <f>$Z$220</f>
        <v/>
      </c>
      <c r="AY814" s="98">
        <v>8</v>
      </c>
      <c r="AZ814" s="102" t="str">
        <f>IF(COUNTIFS($Z$218,"&lt;&gt;"&amp;""),$Z$218,"")</f>
        <v/>
      </c>
      <c r="BA814" s="102" t="str">
        <f t="shared" si="346"/>
        <v/>
      </c>
      <c r="BB814" s="102" t="str">
        <f t="shared" si="347"/>
        <v/>
      </c>
      <c r="BC814" s="102" t="str">
        <f>IF($AZ814="","",$AD$220)</f>
        <v/>
      </c>
      <c r="BD814" s="102" t="str">
        <f t="shared" si="348"/>
        <v/>
      </c>
      <c r="BE814" s="102" t="str">
        <f>IF(COUNTIFS($Z$218,"&lt;&gt;"&amp;""),ROUND($AE$220/14,1),"")</f>
        <v/>
      </c>
      <c r="BF814" s="102" t="str">
        <f>IF(COUNTIFS($Z$218,"&lt;&gt;"&amp;""),ROUND(($AF$220+$AG$220+$AH$220)/14,1),"")</f>
        <v/>
      </c>
      <c r="BG814" s="102" t="str">
        <f>IF(COUNTIFS($Z$218,"&lt;&gt;"&amp;""),ROUND(($AE$220+$AF$220+$AG$220+$AH$220)/14,1),"")</f>
        <v/>
      </c>
      <c r="BH814" s="102" t="str">
        <f>IF(COUNTIFS($Z$218,"&lt;&gt;"&amp;""),ROUND($AE$220,1),"")</f>
        <v/>
      </c>
      <c r="BI814" s="102" t="str">
        <f>IF(COUNTIFS($Z$218,"&lt;&gt;"&amp;""),ROUND(($AF$220+$AG$220+$AH$220),1),"")</f>
        <v/>
      </c>
      <c r="BJ814" s="102" t="str">
        <f>IF(COUNTIFS($Z$218,"&lt;&gt;"&amp;""),ROUND(($AE$220+$AF$220+$AG$220+$AH$220),1),"")</f>
        <v/>
      </c>
      <c r="BK814" s="98"/>
      <c r="BL814" s="102"/>
      <c r="BM814" s="102"/>
      <c r="BN814" s="98"/>
      <c r="BO814" s="102"/>
      <c r="BP814" s="102"/>
      <c r="BQ814" s="102" t="str">
        <f>IF(COUNTIFS($Z$218,"&lt;&gt;"&amp;""),IF($AK$220&lt;&gt;"",ROUND($AK$220/14,1),""),"")</f>
        <v/>
      </c>
      <c r="BR814" s="102" t="str">
        <f>IF(COUNTIFS($Z$218,"&lt;&gt;"&amp;""),IF($AK$220&lt;&gt;"",ROUND($AK$220,1),""),"")</f>
        <v/>
      </c>
      <c r="BS814" s="102" t="str">
        <f>IF($AZ814="","",$AC$220)</f>
        <v/>
      </c>
      <c r="BT814" s="101" t="str">
        <f>IF(COUNTIFS($Z$218,"&lt;&gt;"&amp;""),$AJ$220,"")</f>
        <v/>
      </c>
      <c r="BU814" s="101" t="str">
        <f t="shared" si="349"/>
        <v/>
      </c>
      <c r="BV814" s="102" t="str">
        <f t="shared" si="350"/>
        <v/>
      </c>
      <c r="BW814" s="98" t="str">
        <f t="shared" si="335"/>
        <v/>
      </c>
      <c r="BY814" s="4"/>
      <c r="BZ814" s="4"/>
      <c r="CA814" s="4"/>
      <c r="CB814" s="4"/>
      <c r="CC814" s="4"/>
      <c r="CD814" s="4"/>
      <c r="CE814" s="4"/>
      <c r="CF814" s="4"/>
      <c r="CG814" s="5"/>
      <c r="CH814" s="5"/>
      <c r="CI814" s="5"/>
      <c r="CJ814" s="4"/>
      <c r="CK814" s="4"/>
      <c r="CL814" s="4"/>
      <c r="CM814" s="4"/>
      <c r="CN814" s="4"/>
      <c r="CO814" s="4"/>
      <c r="CP814" s="4"/>
      <c r="CQ814" s="4"/>
      <c r="CR814" s="4"/>
      <c r="CS814" s="5"/>
      <c r="CT814" s="5"/>
    </row>
    <row r="815" spans="50:98" ht="21" customHeight="1" x14ac:dyDescent="0.2">
      <c r="AX815" s="215" t="str">
        <f>$Z$223</f>
        <v/>
      </c>
      <c r="AY815" s="98">
        <v>9</v>
      </c>
      <c r="AZ815" s="102" t="str">
        <f>IF(COUNTIFS($Z$221,"&lt;&gt;"&amp;""),$Z$221,"")</f>
        <v/>
      </c>
      <c r="BA815" s="102" t="str">
        <f t="shared" si="346"/>
        <v/>
      </c>
      <c r="BB815" s="102" t="str">
        <f t="shared" si="347"/>
        <v/>
      </c>
      <c r="BC815" s="102" t="str">
        <f>IF($AZ815="","",$AD$223)</f>
        <v/>
      </c>
      <c r="BD815" s="102" t="str">
        <f t="shared" si="348"/>
        <v/>
      </c>
      <c r="BE815" s="102" t="str">
        <f>IF(COUNTIFS($Z$221,"&lt;&gt;"&amp;""),ROUND($AE$223/14,1),"")</f>
        <v/>
      </c>
      <c r="BF815" s="102" t="str">
        <f>IF(COUNTIFS($Z$221,"&lt;&gt;"&amp;""),ROUND(($AF$223+$AG$223+$AH$223)/14,1),"")</f>
        <v/>
      </c>
      <c r="BG815" s="102" t="str">
        <f>IF(COUNTIFS($Z$221,"&lt;&gt;"&amp;""),ROUND(($AE$223+$AF$223+$AG$223+$AH$223)/14,1),"")</f>
        <v/>
      </c>
      <c r="BH815" s="102" t="str">
        <f>IF(COUNTIFS($Z$221,"&lt;&gt;"&amp;""),ROUND($AE$223,1),"")</f>
        <v/>
      </c>
      <c r="BI815" s="102" t="str">
        <f>IF(COUNTIFS($Z$221,"&lt;&gt;"&amp;""),ROUND(($AF$223+$AG$223+$AH$223),1),"")</f>
        <v/>
      </c>
      <c r="BJ815" s="102" t="str">
        <f>IF(COUNTIFS($Z$221,"&lt;&gt;"&amp;""),ROUND(($AE$223+$AF$223+$AG$223+$AH$223),1),"")</f>
        <v/>
      </c>
      <c r="BK815" s="98"/>
      <c r="BL815" s="102"/>
      <c r="BM815" s="102"/>
      <c r="BN815" s="98"/>
      <c r="BO815" s="102"/>
      <c r="BP815" s="102"/>
      <c r="BQ815" s="102" t="str">
        <f>IF(COUNTIFS($Z$221,"&lt;&gt;"&amp;""),IF($AK$223&lt;&gt;"",ROUND($AK$223/14,1),""),"")</f>
        <v/>
      </c>
      <c r="BR815" s="102" t="str">
        <f>IF(COUNTIFS($Z$221,"&lt;&gt;"&amp;""),IF($AK$223&lt;&gt;"",ROUND($AK$223,1),""),"")</f>
        <v/>
      </c>
      <c r="BS815" s="102" t="str">
        <f>IF($AZ815="","",$AC$223)</f>
        <v/>
      </c>
      <c r="BT815" s="101" t="str">
        <f>IF(COUNTIFS($Z$221,"&lt;&gt;"&amp;""),$AJ$223,"")</f>
        <v/>
      </c>
      <c r="BU815" s="101" t="str">
        <f t="shared" si="349"/>
        <v/>
      </c>
      <c r="BV815" s="102" t="str">
        <f t="shared" si="350"/>
        <v/>
      </c>
      <c r="BW815" s="98" t="str">
        <f t="shared" si="335"/>
        <v/>
      </c>
      <c r="BY815" s="4"/>
      <c r="BZ815" s="4"/>
      <c r="CA815" s="4"/>
      <c r="CB815" s="4"/>
      <c r="CC815" s="4"/>
      <c r="CD815" s="4"/>
      <c r="CE815" s="4"/>
      <c r="CF815" s="4"/>
      <c r="CG815" s="5"/>
      <c r="CH815" s="5"/>
      <c r="CI815" s="5"/>
      <c r="CJ815" s="4"/>
      <c r="CK815" s="4"/>
      <c r="CL815" s="4"/>
      <c r="CM815" s="4"/>
      <c r="CN815" s="4"/>
      <c r="CO815" s="4"/>
      <c r="CP815" s="4"/>
      <c r="CQ815" s="4"/>
      <c r="CR815" s="4"/>
      <c r="CS815" s="5"/>
      <c r="CT815" s="5"/>
    </row>
    <row r="816" spans="50:98" ht="21" customHeight="1" x14ac:dyDescent="0.2">
      <c r="AX816" s="215" t="str">
        <f>$Z$226</f>
        <v/>
      </c>
      <c r="AY816" s="98">
        <v>10</v>
      </c>
      <c r="AZ816" s="102" t="str">
        <f>IF(COUNTIFS($Z$224,"&lt;&gt;"&amp;""),$Z$224,"")</f>
        <v/>
      </c>
      <c r="BA816" s="102" t="str">
        <f t="shared" si="346"/>
        <v/>
      </c>
      <c r="BB816" s="102" t="str">
        <f t="shared" si="347"/>
        <v/>
      </c>
      <c r="BC816" s="102" t="str">
        <f>IF($AZ816="","",$AD$226)</f>
        <v/>
      </c>
      <c r="BD816" s="102" t="str">
        <f t="shared" si="348"/>
        <v/>
      </c>
      <c r="BE816" s="102" t="str">
        <f>IF(COUNTIFS($Z$224,"&lt;&gt;"&amp;""),ROUND($AE$226/14,1),"")</f>
        <v/>
      </c>
      <c r="BF816" s="102" t="str">
        <f>IF(COUNTIFS($Z$224,"&lt;&gt;"&amp;""),ROUND(($AF$226+$AG$226+$AH$226)/14,1),"")</f>
        <v/>
      </c>
      <c r="BG816" s="102" t="str">
        <f>IF(COUNTIFS($Z$224,"&lt;&gt;"&amp;""),ROUND(($AE$226+$AF$226+$AG$226+$AH$226)/14,1),"")</f>
        <v/>
      </c>
      <c r="BH816" s="102" t="str">
        <f>IF(COUNTIFS($Z$224,"&lt;&gt;"&amp;""),ROUND($AE$226,1),"")</f>
        <v/>
      </c>
      <c r="BI816" s="102" t="str">
        <f>IF(COUNTIFS($Z$224,"&lt;&gt;"&amp;""),ROUND(($AF$226+$AG$226+$AH$226),1),"")</f>
        <v/>
      </c>
      <c r="BJ816" s="102" t="str">
        <f>IF(COUNTIFS($Z$224,"&lt;&gt;"&amp;""),ROUND(($AE$226+$AF$226+$AG$226+$AH$226),1),"")</f>
        <v/>
      </c>
      <c r="BK816" s="98"/>
      <c r="BL816" s="102"/>
      <c r="BM816" s="102"/>
      <c r="BN816" s="98"/>
      <c r="BO816" s="102"/>
      <c r="BP816" s="102"/>
      <c r="BQ816" s="102" t="str">
        <f>IF(COUNTIFS($Z$224,"&lt;&gt;"&amp;""),IF($AK$226&lt;&gt;"",ROUND($AK$226/14,1),""),"")</f>
        <v/>
      </c>
      <c r="BR816" s="102" t="str">
        <f>IF(COUNTIFS($Z$224,"&lt;&gt;"&amp;""),IF($AK$226&lt;&gt;"",ROUND($AK$226,1),""),"")</f>
        <v/>
      </c>
      <c r="BS816" s="102" t="str">
        <f>IF($AZ816="","",$AC$226)</f>
        <v/>
      </c>
      <c r="BT816" s="101" t="str">
        <f>IF(COUNTIFS($Z$224,"&lt;&gt;"&amp;""),$AJ$226,"")</f>
        <v/>
      </c>
      <c r="BU816" s="101" t="str">
        <f t="shared" si="349"/>
        <v/>
      </c>
      <c r="BV816" s="102" t="str">
        <f t="shared" si="350"/>
        <v/>
      </c>
      <c r="BW816" s="98" t="str">
        <f t="shared" si="335"/>
        <v/>
      </c>
      <c r="BY816" s="4"/>
      <c r="BZ816" s="4"/>
      <c r="CA816" s="4"/>
      <c r="CB816" s="4"/>
      <c r="CC816" s="4"/>
      <c r="CD816" s="4"/>
      <c r="CE816" s="4"/>
      <c r="CF816" s="4"/>
      <c r="CG816" s="5"/>
      <c r="CH816" s="5"/>
      <c r="CI816" s="5"/>
      <c r="CJ816" s="4"/>
      <c r="CK816" s="4"/>
      <c r="CL816" s="4"/>
      <c r="CM816" s="4"/>
      <c r="CN816" s="4"/>
      <c r="CO816" s="4"/>
      <c r="CP816" s="4"/>
      <c r="CQ816" s="4"/>
      <c r="CR816" s="4"/>
      <c r="CS816" s="5"/>
      <c r="CT816" s="5"/>
    </row>
    <row r="817" spans="50:98" ht="21" customHeight="1" x14ac:dyDescent="0.2">
      <c r="AX817" s="215" t="str">
        <f>$Z$229</f>
        <v/>
      </c>
      <c r="AY817" s="98">
        <v>11</v>
      </c>
      <c r="AZ817" s="102" t="str">
        <f>IF(COUNTIFS($Z$227,"&lt;&gt;"&amp;""),$Z$227,"")</f>
        <v/>
      </c>
      <c r="BA817" s="102" t="str">
        <f t="shared" si="346"/>
        <v/>
      </c>
      <c r="BB817" s="102" t="str">
        <f t="shared" si="347"/>
        <v/>
      </c>
      <c r="BC817" s="102" t="str">
        <f>IF($AZ817="","",$AD$229)</f>
        <v/>
      </c>
      <c r="BD817" s="102" t="str">
        <f t="shared" si="348"/>
        <v/>
      </c>
      <c r="BE817" s="102" t="str">
        <f>IF(COUNTIFS($Z$227,"&lt;&gt;"&amp;""),ROUND($AE$229/14,1),"")</f>
        <v/>
      </c>
      <c r="BF817" s="102" t="str">
        <f>IF(COUNTIFS($Z$227,"&lt;&gt;"&amp;""),ROUND(($AF$229+$AG$229+$AH$229)/14,1),"")</f>
        <v/>
      </c>
      <c r="BG817" s="102" t="str">
        <f>IF(COUNTIFS($Z$227,"&lt;&gt;"&amp;""),ROUND(($AE$229+$AF$229+$AG$229+$AH$229)/14,1),"")</f>
        <v/>
      </c>
      <c r="BH817" s="102" t="str">
        <f>IF(COUNTIFS($Z$227,"&lt;&gt;"&amp;""),ROUND($AE$229,1),"")</f>
        <v/>
      </c>
      <c r="BI817" s="102" t="str">
        <f>IF(COUNTIFS($Z$227,"&lt;&gt;"&amp;""),ROUND(($AF$229+$AG$229+$AH$229),1),"")</f>
        <v/>
      </c>
      <c r="BJ817" s="102" t="str">
        <f>IF(COUNTIFS($Z$227,"&lt;&gt;"&amp;""),ROUND(($AE$229+$AF$229+$AG$229+$AH$229),1),"")</f>
        <v/>
      </c>
      <c r="BK817" s="98"/>
      <c r="BL817" s="102"/>
      <c r="BM817" s="102"/>
      <c r="BN817" s="98"/>
      <c r="BO817" s="102"/>
      <c r="BP817" s="102"/>
      <c r="BQ817" s="102" t="str">
        <f>IF(COUNTIFS($Z$227,"&lt;&gt;"&amp;""),IF($AK$229&lt;&gt;"",ROUND($AK$229/14,1),""),"")</f>
        <v/>
      </c>
      <c r="BR817" s="102" t="str">
        <f>IF(COUNTIFS($Z$227,"&lt;&gt;"&amp;""),IF($AK$229&lt;&gt;"",ROUND($AK$229,1),""),"")</f>
        <v/>
      </c>
      <c r="BS817" s="102" t="str">
        <f>IF($AZ817="","",$AC$229)</f>
        <v/>
      </c>
      <c r="BT817" s="101" t="str">
        <f>IF(COUNTIFS($Z$227,"&lt;&gt;"&amp;""),$AJ$229,"")</f>
        <v/>
      </c>
      <c r="BU817" s="101" t="str">
        <f t="shared" si="349"/>
        <v/>
      </c>
      <c r="BV817" s="102" t="str">
        <f t="shared" si="350"/>
        <v/>
      </c>
      <c r="BW817" s="98" t="str">
        <f t="shared" si="335"/>
        <v/>
      </c>
      <c r="BY817" s="4"/>
      <c r="BZ817" s="4"/>
      <c r="CA817" s="4"/>
      <c r="CB817" s="4"/>
      <c r="CC817" s="4"/>
      <c r="CD817" s="4"/>
      <c r="CE817" s="4"/>
      <c r="CF817" s="4"/>
      <c r="CG817" s="5"/>
      <c r="CH817" s="5"/>
      <c r="CI817" s="5"/>
      <c r="CJ817" s="4"/>
      <c r="CK817" s="4"/>
      <c r="CL817" s="4"/>
      <c r="CM817" s="4"/>
      <c r="CN817" s="4"/>
      <c r="CO817" s="4"/>
      <c r="CP817" s="4"/>
      <c r="CQ817" s="4"/>
      <c r="CR817" s="4"/>
      <c r="CS817" s="5"/>
      <c r="CT817" s="5"/>
    </row>
    <row r="818" spans="50:98" ht="21" customHeight="1" x14ac:dyDescent="0.2">
      <c r="AX818" s="215" t="str">
        <f>$Z$232</f>
        <v/>
      </c>
      <c r="AY818" s="98">
        <v>12</v>
      </c>
      <c r="AZ818" s="102" t="str">
        <f>IF(COUNTIFS($Z$230,"&lt;&gt;"&amp;""),$Z$230,"")</f>
        <v/>
      </c>
      <c r="BA818" s="102" t="str">
        <f t="shared" si="346"/>
        <v/>
      </c>
      <c r="BB818" s="102" t="str">
        <f t="shared" si="347"/>
        <v/>
      </c>
      <c r="BC818" s="102" t="str">
        <f>IF($AZ818="","",$AD$232)</f>
        <v/>
      </c>
      <c r="BD818" s="102" t="str">
        <f t="shared" si="348"/>
        <v/>
      </c>
      <c r="BE818" s="102" t="str">
        <f>IF(COUNTIFS($Z$230,"&lt;&gt;"&amp;""),ROUND($AE$232/14,1),"")</f>
        <v/>
      </c>
      <c r="BF818" s="102" t="str">
        <f>IF(COUNTIFS($Z$230,"&lt;&gt;"&amp;""),ROUND(($AF$232+$AG$232+$AH$232)/14,1),"")</f>
        <v/>
      </c>
      <c r="BG818" s="102" t="str">
        <f>IF(COUNTIFS($Z$230,"&lt;&gt;"&amp;""),ROUND(($AE$232+$AF$232+$AG$232+$AH$232)/14,1),"")</f>
        <v/>
      </c>
      <c r="BH818" s="102" t="str">
        <f>IF(COUNTIFS($Z$230,"&lt;&gt;"&amp;""),ROUND($AE$232,1),"")</f>
        <v/>
      </c>
      <c r="BI818" s="102" t="str">
        <f>IF(COUNTIFS($Z$230,"&lt;&gt;"&amp;""),ROUND(($AF$232+$AG$232+$AH$232),1),"")</f>
        <v/>
      </c>
      <c r="BJ818" s="102" t="str">
        <f>IF(COUNTIFS($Z$230,"&lt;&gt;"&amp;""),ROUND(($AE$232+$AF$232+$AG$232+$AH$232),1),"")</f>
        <v/>
      </c>
      <c r="BK818" s="98"/>
      <c r="BL818" s="102"/>
      <c r="BM818" s="102"/>
      <c r="BN818" s="98"/>
      <c r="BO818" s="102"/>
      <c r="BP818" s="102"/>
      <c r="BQ818" s="102" t="str">
        <f>IF(COUNTIFS($Z$230,"&lt;&gt;"&amp;""),IF($AK$232&lt;&gt;"",ROUND($AK$232/14,1),""),"")</f>
        <v/>
      </c>
      <c r="BR818" s="102" t="str">
        <f>IF(COUNTIFS($Z$230,"&lt;&gt;"&amp;""),IF($AK$232&lt;&gt;"",ROUND($AK$232,1),""),"")</f>
        <v/>
      </c>
      <c r="BS818" s="102" t="str">
        <f>IF($AZ818="","",$AC$232)</f>
        <v/>
      </c>
      <c r="BT818" s="101" t="str">
        <f>IF(COUNTIFS($Z$230,"&lt;&gt;"&amp;""),$AJ$232,"")</f>
        <v/>
      </c>
      <c r="BU818" s="101" t="str">
        <f t="shared" si="349"/>
        <v/>
      </c>
      <c r="BV818" s="102" t="str">
        <f t="shared" si="350"/>
        <v/>
      </c>
      <c r="BW818" s="98" t="str">
        <f t="shared" si="335"/>
        <v/>
      </c>
      <c r="BY818" s="4"/>
      <c r="BZ818" s="4"/>
      <c r="CA818" s="4"/>
      <c r="CB818" s="4"/>
      <c r="CC818" s="4"/>
      <c r="CD818" s="4"/>
      <c r="CE818" s="4"/>
      <c r="CF818" s="4"/>
      <c r="CG818" s="5"/>
      <c r="CH818" s="5"/>
      <c r="CI818" s="5"/>
      <c r="CJ818" s="4"/>
      <c r="CK818" s="4"/>
      <c r="CL818" s="4"/>
      <c r="CM818" s="4"/>
      <c r="CN818" s="4"/>
      <c r="CO818" s="4"/>
      <c r="CP818" s="4"/>
      <c r="CQ818" s="4"/>
      <c r="CR818" s="4"/>
      <c r="CS818" s="5"/>
      <c r="CT818" s="5"/>
    </row>
    <row r="819" spans="50:98" ht="21" customHeight="1" x14ac:dyDescent="0.25">
      <c r="AX819" s="492" t="s">
        <v>349</v>
      </c>
      <c r="AY819" s="493"/>
      <c r="AZ819" s="493"/>
      <c r="BA819" s="493"/>
      <c r="BB819" s="493"/>
      <c r="BC819" s="493"/>
      <c r="BD819" s="493"/>
      <c r="BE819" s="493"/>
      <c r="BF819" s="493"/>
      <c r="BG819" s="493"/>
      <c r="BH819" s="493"/>
      <c r="BI819" s="493"/>
      <c r="BJ819" s="493"/>
      <c r="BK819" s="493"/>
      <c r="BL819" s="493"/>
      <c r="BM819" s="493"/>
      <c r="BN819" s="493"/>
      <c r="BO819" s="493"/>
      <c r="BP819" s="493"/>
      <c r="BQ819" s="493"/>
      <c r="BR819" s="493"/>
      <c r="BS819" s="493"/>
      <c r="BT819" s="493"/>
      <c r="BU819" s="493"/>
      <c r="BV819" s="494"/>
      <c r="BW819" s="98" t="str">
        <f t="shared" si="335"/>
        <v/>
      </c>
      <c r="BY819" s="4"/>
      <c r="BZ819" s="4"/>
      <c r="CA819" s="4"/>
      <c r="CB819" s="4"/>
      <c r="CC819" s="4"/>
      <c r="CD819" s="4"/>
      <c r="CE819" s="4"/>
      <c r="CF819" s="4"/>
      <c r="CG819" s="5"/>
      <c r="CH819" s="5"/>
      <c r="CI819" s="5"/>
      <c r="CJ819" s="4"/>
      <c r="CK819" s="4"/>
      <c r="CL819" s="4"/>
      <c r="CM819" s="4"/>
      <c r="CN819" s="4"/>
      <c r="CO819" s="4"/>
      <c r="CP819" s="4"/>
      <c r="CQ819" s="4"/>
      <c r="CR819" s="4"/>
      <c r="CS819" s="5"/>
      <c r="CT819" s="5"/>
    </row>
    <row r="820" spans="50:98" ht="21" customHeight="1" x14ac:dyDescent="0.2">
      <c r="AX820" s="215" t="str">
        <f>$AL$199</f>
        <v/>
      </c>
      <c r="AY820" s="102">
        <v>1</v>
      </c>
      <c r="AZ820" s="102" t="str">
        <f>IF(COUNTIFS($AL$197,"&lt;&gt;"&amp;""),$AL$197,"")</f>
        <v/>
      </c>
      <c r="BA820" s="102" t="str">
        <f t="shared" ref="BA820:BA831" si="351">IF($AZ820="","",ROUND(RIGHT($AL$196,1)/2,0))</f>
        <v/>
      </c>
      <c r="BB820" s="102" t="str">
        <f t="shared" ref="BB820:BB831" si="352">IF($AZ820="","",RIGHT($AL$196,1))</f>
        <v/>
      </c>
      <c r="BC820" s="102" t="str">
        <f>IF($AZ820="","",$AP$199)</f>
        <v/>
      </c>
      <c r="BD820" s="102" t="str">
        <f>IF($AZ820="","","DO")</f>
        <v/>
      </c>
      <c r="BE820" s="102" t="str">
        <f>IF(COUNTIFS($AL$197,"&lt;&gt;"&amp;""),ROUND($AQ$199/14,1),"")</f>
        <v/>
      </c>
      <c r="BF820" s="102" t="str">
        <f t="shared" ref="BF820:BF831" si="353">IF(COUNTIFS($AL$197,"&lt;&gt;"&amp;""),ROUND(($AR$199+$AS$199+$AT$199)/14,1),"")</f>
        <v/>
      </c>
      <c r="BG820" s="102" t="str">
        <f>IF(COUNTIFS($AL$197,"&lt;&gt;"&amp;""),ROUND(($AQ$199+$AR$199+$AS$199+$AT$199)/14,1),"")</f>
        <v/>
      </c>
      <c r="BH820" s="102" t="str">
        <f>IF(COUNTIFS($AL$197,"&lt;&gt;"&amp;""),ROUND($AQ$199,1),"")</f>
        <v/>
      </c>
      <c r="BI820" s="102" t="str">
        <f t="shared" ref="BI820:BI831" si="354">IF(COUNTIFS($AL$197,"&lt;&gt;"&amp;""),ROUND(($AR$199+$AS$199+$AT$199),1),"")</f>
        <v/>
      </c>
      <c r="BJ820" s="102" t="str">
        <f>IF(COUNTIFS($AL$197,"&lt;&gt;"&amp;""),ROUND(($AQ$199+$AR$199+$AS$199+$AT$199),1),"")</f>
        <v/>
      </c>
      <c r="BK820" s="102"/>
      <c r="BL820" s="102"/>
      <c r="BM820" s="102"/>
      <c r="BN820" s="102"/>
      <c r="BO820" s="102"/>
      <c r="BP820" s="102"/>
      <c r="BQ820" s="102" t="str">
        <f>IF(COUNTIFS($AL$197,"&lt;&gt;"&amp;""),IF($AW$199&lt;&gt;"",ROUND($AW$199/14,1),""),"")</f>
        <v/>
      </c>
      <c r="BR820" s="102" t="str">
        <f>IF(COUNTIFS($AL$197,"&lt;&gt;"&amp;""),IF($AW$199&lt;&gt;"",ROUND($AW$199,1),""),"")</f>
        <v/>
      </c>
      <c r="BS820" s="102" t="str">
        <f>IF($AZ820="","",$AO$199)</f>
        <v/>
      </c>
      <c r="BT820" s="101" t="str">
        <f>IF(COUNTIFS($AL$197,"&lt;&gt;"&amp;""),$AV$199,"")</f>
        <v/>
      </c>
      <c r="BU820" s="101" t="str">
        <f>IF($AZ820="","",IF($BG820&lt;&gt;"",$BG820,0)+IF($BM820&lt;&gt;"",$BM820,0)+IF($BQ820&lt;&gt;"",$BQ820,0))</f>
        <v/>
      </c>
      <c r="BV820" s="102" t="str">
        <f>IF($AZ820="","",IF($BJ820&lt;&gt;"",$BJ820,0)+IF($BP820&lt;&gt;"",$BP820,0)+IF($BR820&lt;&gt;"",$BR820,0))</f>
        <v/>
      </c>
      <c r="BW820" s="98" t="str">
        <f t="shared" si="335"/>
        <v/>
      </c>
      <c r="BY820" s="4"/>
      <c r="BZ820" s="4"/>
      <c r="CA820" s="4"/>
      <c r="CB820" s="4"/>
      <c r="CC820" s="4"/>
      <c r="CD820" s="4"/>
      <c r="CE820" s="4"/>
      <c r="CF820" s="4"/>
      <c r="CG820" s="5"/>
      <c r="CH820" s="5"/>
      <c r="CI820" s="5"/>
      <c r="CJ820" s="4"/>
      <c r="CK820" s="4"/>
      <c r="CL820" s="4"/>
      <c r="CM820" s="4"/>
      <c r="CN820" s="4"/>
      <c r="CO820" s="4"/>
      <c r="CP820" s="4"/>
      <c r="CQ820" s="4"/>
      <c r="CR820" s="4"/>
      <c r="CS820" s="5"/>
      <c r="CT820" s="5"/>
    </row>
    <row r="821" spans="50:98" ht="21" customHeight="1" x14ac:dyDescent="0.2">
      <c r="AX821" s="215" t="str">
        <f>$AL$202</f>
        <v/>
      </c>
      <c r="AY821" s="98">
        <v>2</v>
      </c>
      <c r="AZ821" s="102" t="str">
        <f>IF(COUNTIFS($AL$200,"&lt;&gt;"&amp;""),$AL$200,"")</f>
        <v/>
      </c>
      <c r="BA821" s="102" t="str">
        <f t="shared" si="351"/>
        <v/>
      </c>
      <c r="BB821" s="102" t="str">
        <f t="shared" si="352"/>
        <v/>
      </c>
      <c r="BC821" s="102" t="str">
        <f>IF($AZ821="","",$AP$202)</f>
        <v/>
      </c>
      <c r="BD821" s="102" t="str">
        <f t="shared" ref="BD821:BD831" si="355">IF($AZ821="","","DO")</f>
        <v/>
      </c>
      <c r="BE821" s="102" t="str">
        <f>IF(COUNTIFS($AL$200,"&lt;&gt;"&amp;""),ROUND($AQ$202/14,1),"")</f>
        <v/>
      </c>
      <c r="BF821" s="102" t="str">
        <f t="shared" si="353"/>
        <v/>
      </c>
      <c r="BG821" s="102" t="str">
        <f>IF(COUNTIFS($AL$200,"&lt;&gt;"&amp;""),ROUND(($AQ$202+$AR$202+$AS$202+$AT$202)/14,1),"")</f>
        <v/>
      </c>
      <c r="BH821" s="102" t="str">
        <f>IF(COUNTIFS($AL$200,"&lt;&gt;"&amp;""),ROUND($AQ$202,1),"")</f>
        <v/>
      </c>
      <c r="BI821" s="102" t="str">
        <f t="shared" si="354"/>
        <v/>
      </c>
      <c r="BJ821" s="102" t="str">
        <f>IF(COUNTIFS($AL$200,"&lt;&gt;"&amp;""),ROUND(($AQ$202+$AR$202+$AS$202+$AT$202),1),"")</f>
        <v/>
      </c>
      <c r="BK821" s="98"/>
      <c r="BL821" s="102"/>
      <c r="BM821" s="102"/>
      <c r="BN821" s="98"/>
      <c r="BO821" s="102"/>
      <c r="BP821" s="102"/>
      <c r="BQ821" s="102" t="str">
        <f>IF(COUNTIFS($AL$200,"&lt;&gt;"&amp;""),IF($AW$202&lt;&gt;"",ROUND($AW$202/14,1),""),"")</f>
        <v/>
      </c>
      <c r="BR821" s="102" t="str">
        <f>IF(COUNTIFS($AL$200,"&lt;&gt;"&amp;""),IF($AW$202&lt;&gt;"",ROUND($AW$202,1),""),"")</f>
        <v/>
      </c>
      <c r="BS821" s="102" t="str">
        <f>IF($AZ821="","",$AO$202)</f>
        <v/>
      </c>
      <c r="BT821" s="101" t="str">
        <f>IF(COUNTIFS($AL$200,"&lt;&gt;"&amp;""),$AV$202,"")</f>
        <v/>
      </c>
      <c r="BU821" s="101" t="str">
        <f t="shared" ref="BU821:BU831" si="356">IF($AZ821="","",IF($BG821&lt;&gt;"",$BG821,0)+IF($BM821&lt;&gt;"",$BM821,0)+IF($BQ821&lt;&gt;"",$BQ821,0))</f>
        <v/>
      </c>
      <c r="BV821" s="102" t="str">
        <f t="shared" ref="BV821:BV831" si="357">IF($AZ821="","",IF($BJ821&lt;&gt;"",$BJ821,0)+IF($BP821&lt;&gt;"",$BP821,0)+IF($BR821&lt;&gt;"",$BR821,0))</f>
        <v/>
      </c>
      <c r="BW821" s="98" t="str">
        <f t="shared" si="335"/>
        <v/>
      </c>
      <c r="BY821" s="4"/>
      <c r="BZ821" s="4"/>
      <c r="CA821" s="4"/>
      <c r="CB821" s="4"/>
      <c r="CC821" s="4"/>
      <c r="CD821" s="4"/>
      <c r="CE821" s="4"/>
      <c r="CF821" s="4"/>
      <c r="CG821" s="5"/>
      <c r="CH821" s="5"/>
      <c r="CI821" s="5"/>
      <c r="CJ821" s="4"/>
      <c r="CK821" s="4"/>
      <c r="CL821" s="4"/>
      <c r="CM821" s="4"/>
      <c r="CN821" s="4"/>
      <c r="CO821" s="4"/>
      <c r="CP821" s="4"/>
      <c r="CQ821" s="4"/>
      <c r="CR821" s="4"/>
      <c r="CS821" s="5"/>
      <c r="CT821" s="5"/>
    </row>
    <row r="822" spans="50:98" ht="21" customHeight="1" x14ac:dyDescent="0.2">
      <c r="AX822" s="215" t="str">
        <f>$AL$205</f>
        <v/>
      </c>
      <c r="AY822" s="98">
        <v>3</v>
      </c>
      <c r="AZ822" s="102" t="str">
        <f>IF(COUNTIFS($AL$203,"&lt;&gt;"&amp;""),$AL$203,"")</f>
        <v/>
      </c>
      <c r="BA822" s="102" t="str">
        <f t="shared" si="351"/>
        <v/>
      </c>
      <c r="BB822" s="102" t="str">
        <f t="shared" si="352"/>
        <v/>
      </c>
      <c r="BC822" s="102" t="str">
        <f>IF($AZ822="","",$AP$205)</f>
        <v/>
      </c>
      <c r="BD822" s="102" t="str">
        <f t="shared" si="355"/>
        <v/>
      </c>
      <c r="BE822" s="102" t="str">
        <f>IF(COUNTIFS($AL$203,"&lt;&gt;"&amp;""),ROUND($AQ$205/14,1),"")</f>
        <v/>
      </c>
      <c r="BF822" s="102" t="str">
        <f t="shared" si="353"/>
        <v/>
      </c>
      <c r="BG822" s="102" t="str">
        <f>IF(COUNTIFS($AL$203,"&lt;&gt;"&amp;""),ROUND(($AQ$205+$AR$205+$AS$205+$AT$205)/14,1),"")</f>
        <v/>
      </c>
      <c r="BH822" s="102" t="str">
        <f>IF(COUNTIFS($AL$203,"&lt;&gt;"&amp;""),ROUND($AQ$205,1),"")</f>
        <v/>
      </c>
      <c r="BI822" s="102" t="str">
        <f t="shared" si="354"/>
        <v/>
      </c>
      <c r="BJ822" s="102" t="str">
        <f>IF(COUNTIFS($AL$203,"&lt;&gt;"&amp;""),ROUND(($AQ$205+$AR$205+$AS$205+$AT$205),1),"")</f>
        <v/>
      </c>
      <c r="BK822" s="98"/>
      <c r="BL822" s="102"/>
      <c r="BM822" s="102"/>
      <c r="BN822" s="98"/>
      <c r="BO822" s="102"/>
      <c r="BP822" s="102"/>
      <c r="BQ822" s="102" t="str">
        <f>IF(COUNTIFS($AL$203,"&lt;&gt;"&amp;""),IF($AW$205&lt;&gt;"",ROUND($AW$205/14,1),""),"")</f>
        <v/>
      </c>
      <c r="BR822" s="102" t="str">
        <f>IF(COUNTIFS($AL$203,"&lt;&gt;"&amp;""),IF($AW$205&lt;&gt;"",ROUND($AW$205,1),""),"")</f>
        <v/>
      </c>
      <c r="BS822" s="102" t="str">
        <f>IF($AZ822="","",$AO$205)</f>
        <v/>
      </c>
      <c r="BT822" s="101" t="str">
        <f>IF(COUNTIFS($AL$203,"&lt;&gt;"&amp;""),$AV$205,"")</f>
        <v/>
      </c>
      <c r="BU822" s="101" t="str">
        <f t="shared" si="356"/>
        <v/>
      </c>
      <c r="BV822" s="102" t="str">
        <f t="shared" si="357"/>
        <v/>
      </c>
      <c r="BW822" s="98" t="str">
        <f t="shared" si="335"/>
        <v/>
      </c>
      <c r="BY822" s="4"/>
      <c r="BZ822" s="4"/>
      <c r="CA822" s="4"/>
      <c r="CB822" s="4"/>
      <c r="CC822" s="4"/>
      <c r="CD822" s="4"/>
      <c r="CE822" s="4"/>
      <c r="CF822" s="4"/>
      <c r="CG822" s="5"/>
      <c r="CH822" s="5"/>
      <c r="CI822" s="5"/>
      <c r="CJ822" s="4"/>
      <c r="CK822" s="4"/>
      <c r="CL822" s="4"/>
      <c r="CM822" s="4"/>
      <c r="CN822" s="4"/>
      <c r="CO822" s="4"/>
      <c r="CP822" s="4"/>
      <c r="CQ822" s="4"/>
      <c r="CR822" s="4"/>
      <c r="CS822" s="5"/>
      <c r="CT822" s="5"/>
    </row>
    <row r="823" spans="50:98" ht="21" customHeight="1" x14ac:dyDescent="0.2">
      <c r="AX823" s="215" t="str">
        <f>$AL$208</f>
        <v/>
      </c>
      <c r="AY823" s="98">
        <v>4</v>
      </c>
      <c r="AZ823" s="102" t="str">
        <f>IF(COUNTIFS($AL$206,"&lt;&gt;"&amp;""),$AL$206,"")</f>
        <v/>
      </c>
      <c r="BA823" s="102" t="str">
        <f t="shared" si="351"/>
        <v/>
      </c>
      <c r="BB823" s="102" t="str">
        <f t="shared" si="352"/>
        <v/>
      </c>
      <c r="BC823" s="102" t="str">
        <f>IF($AZ823="","",$AP$208)</f>
        <v/>
      </c>
      <c r="BD823" s="102" t="str">
        <f t="shared" si="355"/>
        <v/>
      </c>
      <c r="BE823" s="102" t="str">
        <f>IF(COUNTIFS($AL$206,"&lt;&gt;"&amp;""),ROUND($AQ$208/14,1),"")</f>
        <v/>
      </c>
      <c r="BF823" s="102" t="str">
        <f t="shared" si="353"/>
        <v/>
      </c>
      <c r="BG823" s="102" t="str">
        <f>IF(COUNTIFS($AL$206,"&lt;&gt;"&amp;""),ROUND(($AQ$208+$AR$208+$AS$208+$AT$208)/14,1),"")</f>
        <v/>
      </c>
      <c r="BH823" s="102" t="str">
        <f>IF(COUNTIFS($AL$206,"&lt;&gt;"&amp;""),ROUND($AQ$208,1),"")</f>
        <v/>
      </c>
      <c r="BI823" s="102" t="str">
        <f t="shared" si="354"/>
        <v/>
      </c>
      <c r="BJ823" s="102" t="str">
        <f>IF(COUNTIFS($AL$206,"&lt;&gt;"&amp;""),ROUND(($AQ$208+$AR$208+$AS$208+$AT$208),1),"")</f>
        <v/>
      </c>
      <c r="BK823" s="98"/>
      <c r="BL823" s="102"/>
      <c r="BM823" s="102"/>
      <c r="BN823" s="98"/>
      <c r="BO823" s="102"/>
      <c r="BP823" s="102"/>
      <c r="BQ823" s="102" t="str">
        <f>IF(COUNTIFS($AL$206,"&lt;&gt;"&amp;""),IF($AW$208&lt;&gt;"",ROUND($AW$208/14,1),""),"")</f>
        <v/>
      </c>
      <c r="BR823" s="102" t="str">
        <f>IF(COUNTIFS($AL$206,"&lt;&gt;"&amp;""),IF($AW$208&lt;&gt;"",ROUND($AW$208,1),""),"")</f>
        <v/>
      </c>
      <c r="BS823" s="102" t="str">
        <f>IF($AZ823="","",$AO$208)</f>
        <v/>
      </c>
      <c r="BT823" s="101" t="str">
        <f>IF(COUNTIFS($AL$206,"&lt;&gt;"&amp;""),$AV$208,"")</f>
        <v/>
      </c>
      <c r="BU823" s="101" t="str">
        <f t="shared" si="356"/>
        <v/>
      </c>
      <c r="BV823" s="102" t="str">
        <f t="shared" si="357"/>
        <v/>
      </c>
      <c r="BW823" s="98" t="str">
        <f t="shared" si="335"/>
        <v/>
      </c>
      <c r="BY823" s="4"/>
      <c r="BZ823" s="4"/>
      <c r="CA823" s="4"/>
      <c r="CB823" s="4"/>
      <c r="CC823" s="4"/>
      <c r="CD823" s="4"/>
      <c r="CE823" s="4"/>
      <c r="CF823" s="4"/>
      <c r="CG823" s="5"/>
      <c r="CH823" s="5"/>
      <c r="CI823" s="5"/>
      <c r="CJ823" s="4"/>
      <c r="CK823" s="4"/>
      <c r="CL823" s="4"/>
      <c r="CM823" s="4"/>
      <c r="CN823" s="4"/>
      <c r="CO823" s="4"/>
      <c r="CP823" s="4"/>
      <c r="CQ823" s="4"/>
      <c r="CR823" s="4"/>
      <c r="CS823" s="5"/>
      <c r="CT823" s="5"/>
    </row>
    <row r="824" spans="50:98" ht="21" customHeight="1" x14ac:dyDescent="0.2">
      <c r="AX824" s="215" t="str">
        <f>$AL$211</f>
        <v/>
      </c>
      <c r="AY824" s="98">
        <v>5</v>
      </c>
      <c r="AZ824" s="102" t="str">
        <f>IF(COUNTIFS($AL$209,"&lt;&gt;"&amp;""),$AL$209,"")</f>
        <v/>
      </c>
      <c r="BA824" s="102" t="str">
        <f t="shared" si="351"/>
        <v/>
      </c>
      <c r="BB824" s="102" t="str">
        <f t="shared" si="352"/>
        <v/>
      </c>
      <c r="BC824" s="102" t="str">
        <f>IF($AZ824="","",$AP$211)</f>
        <v/>
      </c>
      <c r="BD824" s="102" t="str">
        <f t="shared" si="355"/>
        <v/>
      </c>
      <c r="BE824" s="102" t="str">
        <f>IF(COUNTIFS($AL$209,"&lt;&gt;"&amp;""),ROUND($AQ$211/14,1),"")</f>
        <v/>
      </c>
      <c r="BF824" s="102" t="str">
        <f t="shared" si="353"/>
        <v/>
      </c>
      <c r="BG824" s="102" t="str">
        <f>IF(COUNTIFS($AL$209,"&lt;&gt;"&amp;""),ROUND(($AQ$211+$AR$211+$AS$211+$AT$211)/14,1),"")</f>
        <v/>
      </c>
      <c r="BH824" s="102" t="str">
        <f>IF(COUNTIFS($AL$209,"&lt;&gt;"&amp;""),ROUND($AQ$211,1),"")</f>
        <v/>
      </c>
      <c r="BI824" s="102" t="str">
        <f t="shared" si="354"/>
        <v/>
      </c>
      <c r="BJ824" s="102" t="str">
        <f>IF(COUNTIFS($AL$209,"&lt;&gt;"&amp;""),ROUND(($AQ$211+$AR$211+$AS$211+$AT$211),1),"")</f>
        <v/>
      </c>
      <c r="BK824" s="98"/>
      <c r="BL824" s="102"/>
      <c r="BM824" s="102"/>
      <c r="BN824" s="98"/>
      <c r="BO824" s="102"/>
      <c r="BP824" s="102"/>
      <c r="BQ824" s="102" t="str">
        <f>IF(COUNTIFS($AL$209,"&lt;&gt;"&amp;""),IF($AW$211&lt;&gt;"",ROUND($AW$211/14,1),""),"")</f>
        <v/>
      </c>
      <c r="BR824" s="102" t="str">
        <f>IF(COUNTIFS($AL$209,"&lt;&gt;"&amp;""),IF($AW$211&lt;&gt;"",ROUND($AW$211,1),""),"")</f>
        <v/>
      </c>
      <c r="BS824" s="102" t="str">
        <f>IF($AZ824="","",$AO$211)</f>
        <v/>
      </c>
      <c r="BT824" s="101" t="str">
        <f>IF(COUNTIFS($AL$209,"&lt;&gt;"&amp;""),$AV$211,"")</f>
        <v/>
      </c>
      <c r="BU824" s="101" t="str">
        <f t="shared" si="356"/>
        <v/>
      </c>
      <c r="BV824" s="102" t="str">
        <f t="shared" si="357"/>
        <v/>
      </c>
      <c r="BW824" s="98" t="str">
        <f t="shared" si="335"/>
        <v/>
      </c>
      <c r="BY824" s="4"/>
      <c r="BZ824" s="4"/>
      <c r="CA824" s="4"/>
      <c r="CB824" s="4"/>
      <c r="CC824" s="4"/>
      <c r="CD824" s="4"/>
      <c r="CE824" s="4"/>
      <c r="CF824" s="4"/>
      <c r="CG824" s="5"/>
      <c r="CH824" s="5"/>
      <c r="CI824" s="5"/>
      <c r="CJ824" s="4"/>
      <c r="CK824" s="4"/>
      <c r="CL824" s="4"/>
      <c r="CM824" s="4"/>
      <c r="CN824" s="4"/>
      <c r="CO824" s="4"/>
      <c r="CP824" s="4"/>
      <c r="CQ824" s="4"/>
      <c r="CR824" s="4"/>
      <c r="CS824" s="5"/>
      <c r="CT824" s="5"/>
    </row>
    <row r="825" spans="50:98" ht="21" customHeight="1" x14ac:dyDescent="0.2">
      <c r="AX825" s="215" t="str">
        <f>$AL$214</f>
        <v/>
      </c>
      <c r="AY825" s="98">
        <v>6</v>
      </c>
      <c r="AZ825" s="102" t="str">
        <f>IF(COUNTIFS($AL$212,"&lt;&gt;"&amp;""),$AL$212,"")</f>
        <v/>
      </c>
      <c r="BA825" s="102" t="str">
        <f t="shared" si="351"/>
        <v/>
      </c>
      <c r="BB825" s="102" t="str">
        <f t="shared" si="352"/>
        <v/>
      </c>
      <c r="BC825" s="102" t="str">
        <f>IF($AZ825="","",$AP$214)</f>
        <v/>
      </c>
      <c r="BD825" s="102" t="str">
        <f t="shared" si="355"/>
        <v/>
      </c>
      <c r="BE825" s="102" t="str">
        <f>IF(COUNTIFS($AL$212,"&lt;&gt;"&amp;""),ROUND($AQ$214/14,1),"")</f>
        <v/>
      </c>
      <c r="BF825" s="102" t="str">
        <f t="shared" si="353"/>
        <v/>
      </c>
      <c r="BG825" s="102" t="str">
        <f>IF(COUNTIFS($AL$212,"&lt;&gt;"&amp;""),ROUND(($AQ$214+$AR$214+$AS$214+$AT$214)/14,1),"")</f>
        <v/>
      </c>
      <c r="BH825" s="102" t="str">
        <f>IF(COUNTIFS($AL$212,"&lt;&gt;"&amp;""),ROUND($AQ$214,1),"")</f>
        <v/>
      </c>
      <c r="BI825" s="102" t="str">
        <f t="shared" si="354"/>
        <v/>
      </c>
      <c r="BJ825" s="102" t="str">
        <f>IF(COUNTIFS($AL$212,"&lt;&gt;"&amp;""),ROUND(($AQ$214+$AR$214+$AS$214+$AT$214),1),"")</f>
        <v/>
      </c>
      <c r="BK825" s="98"/>
      <c r="BL825" s="102"/>
      <c r="BM825" s="102"/>
      <c r="BN825" s="98"/>
      <c r="BO825" s="102"/>
      <c r="BP825" s="102"/>
      <c r="BQ825" s="102" t="str">
        <f>IF(COUNTIFS($AL$212,"&lt;&gt;"&amp;""),IF($AW$214&lt;&gt;"",ROUND($AW$214/14,1),""),"")</f>
        <v/>
      </c>
      <c r="BR825" s="102" t="str">
        <f>IF(COUNTIFS($AL$212,"&lt;&gt;"&amp;""),IF($AW$214&lt;&gt;"",ROUND($AW$214,1),""),"")</f>
        <v/>
      </c>
      <c r="BS825" s="102" t="str">
        <f>IF($AZ825="","",$AO$214)</f>
        <v/>
      </c>
      <c r="BT825" s="101" t="str">
        <f>IF(COUNTIFS($AL$212,"&lt;&gt;"&amp;""),$AV$214,"")</f>
        <v/>
      </c>
      <c r="BU825" s="101" t="str">
        <f t="shared" si="356"/>
        <v/>
      </c>
      <c r="BV825" s="102" t="str">
        <f t="shared" si="357"/>
        <v/>
      </c>
      <c r="BW825" s="98" t="str">
        <f t="shared" si="335"/>
        <v/>
      </c>
      <c r="BY825" s="4"/>
      <c r="BZ825" s="4"/>
      <c r="CA825" s="4"/>
      <c r="CB825" s="4"/>
      <c r="CC825" s="4"/>
      <c r="CD825" s="4"/>
      <c r="CE825" s="4"/>
      <c r="CF825" s="4"/>
      <c r="CG825" s="5"/>
      <c r="CH825" s="5"/>
      <c r="CI825" s="5"/>
      <c r="CJ825" s="4"/>
      <c r="CK825" s="4"/>
      <c r="CL825" s="4"/>
      <c r="CM825" s="4"/>
      <c r="CN825" s="4"/>
      <c r="CO825" s="4"/>
      <c r="CP825" s="4"/>
      <c r="CQ825" s="4"/>
      <c r="CR825" s="4"/>
      <c r="CS825" s="5"/>
      <c r="CT825" s="5"/>
    </row>
    <row r="826" spans="50:98" ht="21" customHeight="1" x14ac:dyDescent="0.2">
      <c r="AX826" s="215" t="str">
        <f>$AL$217</f>
        <v/>
      </c>
      <c r="AY826" s="98">
        <v>7</v>
      </c>
      <c r="AZ826" s="102" t="str">
        <f>IF(COUNTIFS($AL$215,"&lt;&gt;"&amp;""),$AL$215,"")</f>
        <v/>
      </c>
      <c r="BA826" s="102" t="str">
        <f t="shared" si="351"/>
        <v/>
      </c>
      <c r="BB826" s="102" t="str">
        <f t="shared" si="352"/>
        <v/>
      </c>
      <c r="BC826" s="102" t="str">
        <f>IF($AZ826="","",$AP$217)</f>
        <v/>
      </c>
      <c r="BD826" s="102" t="str">
        <f t="shared" si="355"/>
        <v/>
      </c>
      <c r="BE826" s="102" t="str">
        <f>IF(COUNTIFS($AL$215,"&lt;&gt;"&amp;""),ROUND($AQ$217/14,1),"")</f>
        <v/>
      </c>
      <c r="BF826" s="102" t="str">
        <f t="shared" si="353"/>
        <v/>
      </c>
      <c r="BG826" s="102" t="str">
        <f>IF(COUNTIFS($AL$215,"&lt;&gt;"&amp;""),ROUND(($AQ$217+$AR$217+$AS$217+$AT$217)/14,1),"")</f>
        <v/>
      </c>
      <c r="BH826" s="102" t="str">
        <f>IF(COUNTIFS($AL$215,"&lt;&gt;"&amp;""),ROUND($AQ$217,1),"")</f>
        <v/>
      </c>
      <c r="BI826" s="102" t="str">
        <f t="shared" si="354"/>
        <v/>
      </c>
      <c r="BJ826" s="102" t="str">
        <f>IF(COUNTIFS($AL$215,"&lt;&gt;"&amp;""),ROUND(($AQ$217+$AR$217+$AS$217+$AT$217),1),"")</f>
        <v/>
      </c>
      <c r="BK826" s="98"/>
      <c r="BL826" s="102"/>
      <c r="BM826" s="102"/>
      <c r="BN826" s="98"/>
      <c r="BO826" s="102"/>
      <c r="BP826" s="102"/>
      <c r="BQ826" s="102" t="str">
        <f>IF(COUNTIFS($AL$215,"&lt;&gt;"&amp;""),IF($AW$217&lt;&gt;"",ROUND($AW$217/14,1),""),"")</f>
        <v/>
      </c>
      <c r="BR826" s="102" t="str">
        <f>IF(COUNTIFS($AL$215,"&lt;&gt;"&amp;""),IF($AW$217&lt;&gt;"",ROUND($AW$217,1),""),"")</f>
        <v/>
      </c>
      <c r="BS826" s="102" t="str">
        <f>IF($AZ826="","",$AO$217)</f>
        <v/>
      </c>
      <c r="BT826" s="101" t="str">
        <f>IF(COUNTIFS($AL$215,"&lt;&gt;"&amp;""),$AV$217,"")</f>
        <v/>
      </c>
      <c r="BU826" s="101" t="str">
        <f t="shared" si="356"/>
        <v/>
      </c>
      <c r="BV826" s="102" t="str">
        <f t="shared" si="357"/>
        <v/>
      </c>
      <c r="BW826" s="98" t="str">
        <f t="shared" si="335"/>
        <v/>
      </c>
      <c r="BY826" s="4"/>
      <c r="BZ826" s="4"/>
      <c r="CA826" s="4"/>
      <c r="CB826" s="4"/>
      <c r="CC826" s="4"/>
      <c r="CD826" s="4"/>
      <c r="CE826" s="4"/>
      <c r="CF826" s="4"/>
      <c r="CG826" s="5"/>
      <c r="CH826" s="5"/>
      <c r="CI826" s="5"/>
      <c r="CJ826" s="4"/>
      <c r="CK826" s="4"/>
      <c r="CL826" s="4"/>
      <c r="CM826" s="4"/>
      <c r="CN826" s="4"/>
      <c r="CO826" s="4"/>
      <c r="CP826" s="4"/>
      <c r="CQ826" s="4"/>
      <c r="CR826" s="4"/>
      <c r="CS826" s="5"/>
      <c r="CT826" s="5"/>
    </row>
    <row r="827" spans="50:98" ht="21" customHeight="1" x14ac:dyDescent="0.2">
      <c r="AX827" s="215" t="str">
        <f>$AL$220</f>
        <v/>
      </c>
      <c r="AY827" s="98">
        <v>8</v>
      </c>
      <c r="AZ827" s="102" t="str">
        <f>IF(COUNTIFS($AL$218,"&lt;&gt;"&amp;""),$AL$218,"")</f>
        <v/>
      </c>
      <c r="BA827" s="102" t="str">
        <f t="shared" si="351"/>
        <v/>
      </c>
      <c r="BB827" s="102" t="str">
        <f t="shared" si="352"/>
        <v/>
      </c>
      <c r="BC827" s="102" t="str">
        <f>IF($AZ827="","",$AP$220)</f>
        <v/>
      </c>
      <c r="BD827" s="102" t="str">
        <f t="shared" si="355"/>
        <v/>
      </c>
      <c r="BE827" s="102" t="str">
        <f>IF(COUNTIFS($AL$218,"&lt;&gt;"&amp;""),ROUND($AQ$220/14,1),"")</f>
        <v/>
      </c>
      <c r="BF827" s="102" t="str">
        <f t="shared" si="353"/>
        <v/>
      </c>
      <c r="BG827" s="102" t="str">
        <f>IF(COUNTIFS($AL$218,"&lt;&gt;"&amp;""),ROUND(($AQ$220+$AR$220+$AS$220+$AT$220)/14,1),"")</f>
        <v/>
      </c>
      <c r="BH827" s="102" t="str">
        <f>IF(COUNTIFS($AL$218,"&lt;&gt;"&amp;""),ROUND($AQ$220,1),"")</f>
        <v/>
      </c>
      <c r="BI827" s="102" t="str">
        <f t="shared" si="354"/>
        <v/>
      </c>
      <c r="BJ827" s="102" t="str">
        <f>IF(COUNTIFS($AL$218,"&lt;&gt;"&amp;""),ROUND(($AQ$220+$AR$220+$AS$220+$AT$220),1),"")</f>
        <v/>
      </c>
      <c r="BK827" s="98"/>
      <c r="BL827" s="102"/>
      <c r="BM827" s="102"/>
      <c r="BN827" s="98"/>
      <c r="BO827" s="102"/>
      <c r="BP827" s="102"/>
      <c r="BQ827" s="102" t="str">
        <f>IF(COUNTIFS($AL$218,"&lt;&gt;"&amp;""),IF($AW$220&lt;&gt;"",ROUND($AW$220/14,1),""),"")</f>
        <v/>
      </c>
      <c r="BR827" s="102" t="str">
        <f>IF(COUNTIFS($AL$218,"&lt;&gt;"&amp;""),IF($AW$220&lt;&gt;"",ROUND($AW$220,1),""),"")</f>
        <v/>
      </c>
      <c r="BS827" s="102" t="str">
        <f>IF($AZ827="","",$AO$220)</f>
        <v/>
      </c>
      <c r="BT827" s="101" t="str">
        <f>IF(COUNTIFS($AL$218,"&lt;&gt;"&amp;""),$AV$220,"")</f>
        <v/>
      </c>
      <c r="BU827" s="101" t="str">
        <f t="shared" si="356"/>
        <v/>
      </c>
      <c r="BV827" s="102" t="str">
        <f t="shared" si="357"/>
        <v/>
      </c>
      <c r="BW827" s="98" t="str">
        <f t="shared" si="335"/>
        <v/>
      </c>
      <c r="BY827" s="4"/>
      <c r="BZ827" s="4"/>
      <c r="CA827" s="4"/>
      <c r="CB827" s="4"/>
      <c r="CC827" s="4"/>
      <c r="CD827" s="4"/>
      <c r="CE827" s="4"/>
      <c r="CF827" s="4"/>
      <c r="CG827" s="5"/>
      <c r="CH827" s="5"/>
      <c r="CI827" s="5"/>
      <c r="CJ827" s="4"/>
      <c r="CK827" s="4"/>
      <c r="CL827" s="4"/>
      <c r="CM827" s="4"/>
      <c r="CN827" s="4"/>
      <c r="CO827" s="4"/>
      <c r="CP827" s="4"/>
      <c r="CQ827" s="4"/>
      <c r="CR827" s="4"/>
      <c r="CS827" s="5"/>
      <c r="CT827" s="5"/>
    </row>
    <row r="828" spans="50:98" ht="21" customHeight="1" x14ac:dyDescent="0.2">
      <c r="AX828" s="215" t="str">
        <f>$AL$223</f>
        <v/>
      </c>
      <c r="AY828" s="98">
        <v>9</v>
      </c>
      <c r="AZ828" s="102" t="str">
        <f>IF(COUNTIFS($AL$221,"&lt;&gt;"&amp;""),$AL$221,"")</f>
        <v/>
      </c>
      <c r="BA828" s="102" t="str">
        <f t="shared" si="351"/>
        <v/>
      </c>
      <c r="BB828" s="102" t="str">
        <f t="shared" si="352"/>
        <v/>
      </c>
      <c r="BC828" s="102" t="str">
        <f>IF($AZ828="","",$AP$223)</f>
        <v/>
      </c>
      <c r="BD828" s="102" t="str">
        <f t="shared" si="355"/>
        <v/>
      </c>
      <c r="BE828" s="102" t="str">
        <f>IF(COUNTIFS($AL$221,"&lt;&gt;"&amp;""),ROUND($AQ$223/14,1),"")</f>
        <v/>
      </c>
      <c r="BF828" s="102" t="str">
        <f t="shared" si="353"/>
        <v/>
      </c>
      <c r="BG828" s="102" t="str">
        <f>IF(COUNTIFS($AL$221,"&lt;&gt;"&amp;""),ROUND(($AQ$223+$AR$223+$AS$223+$AT$223)/14,1),"")</f>
        <v/>
      </c>
      <c r="BH828" s="102" t="str">
        <f>IF(COUNTIFS($AL$221,"&lt;&gt;"&amp;""),ROUND($AQ$223,1),"")</f>
        <v/>
      </c>
      <c r="BI828" s="102" t="str">
        <f t="shared" si="354"/>
        <v/>
      </c>
      <c r="BJ828" s="102" t="str">
        <f>IF(COUNTIFS($AL$221,"&lt;&gt;"&amp;""),ROUND(($AQ$223+$AR$223+$AS$223+$AT$223),1),"")</f>
        <v/>
      </c>
      <c r="BK828" s="98"/>
      <c r="BL828" s="102"/>
      <c r="BM828" s="102"/>
      <c r="BN828" s="98"/>
      <c r="BO828" s="102"/>
      <c r="BP828" s="102"/>
      <c r="BQ828" s="102" t="str">
        <f>IF(COUNTIFS($AL$221,"&lt;&gt;"&amp;""),IF($AW$223&lt;&gt;"",ROUND($AW$223/14,1),""),"")</f>
        <v/>
      </c>
      <c r="BR828" s="102" t="str">
        <f>IF(COUNTIFS($AL$221,"&lt;&gt;"&amp;""),IF($AW$223&lt;&gt;"",ROUND($AW$223,1),""),"")</f>
        <v/>
      </c>
      <c r="BS828" s="102" t="str">
        <f>IF($AZ828="","",$AO$223)</f>
        <v/>
      </c>
      <c r="BT828" s="101" t="str">
        <f>IF(COUNTIFS($AL$221,"&lt;&gt;"&amp;""),$AV$223,"")</f>
        <v/>
      </c>
      <c r="BU828" s="101" t="str">
        <f t="shared" si="356"/>
        <v/>
      </c>
      <c r="BV828" s="102" t="str">
        <f t="shared" si="357"/>
        <v/>
      </c>
      <c r="BW828" s="98" t="str">
        <f t="shared" si="335"/>
        <v/>
      </c>
      <c r="BY828" s="4"/>
      <c r="BZ828" s="4"/>
      <c r="CA828" s="4"/>
      <c r="CB828" s="4"/>
      <c r="CC828" s="4"/>
      <c r="CD828" s="4"/>
      <c r="CE828" s="4"/>
      <c r="CF828" s="4"/>
      <c r="CG828" s="5"/>
      <c r="CH828" s="5"/>
      <c r="CI828" s="5"/>
      <c r="CJ828" s="4"/>
      <c r="CK828" s="4"/>
      <c r="CL828" s="4"/>
      <c r="CM828" s="4"/>
      <c r="CN828" s="4"/>
      <c r="CO828" s="4"/>
      <c r="CP828" s="4"/>
      <c r="CQ828" s="4"/>
      <c r="CR828" s="4"/>
      <c r="CS828" s="5"/>
      <c r="CT828" s="5"/>
    </row>
    <row r="829" spans="50:98" ht="21" customHeight="1" x14ac:dyDescent="0.2">
      <c r="AX829" s="215" t="str">
        <f>$AL$226</f>
        <v/>
      </c>
      <c r="AY829" s="98">
        <v>10</v>
      </c>
      <c r="AZ829" s="102" t="str">
        <f>IF(COUNTIFS($AL$224,"&lt;&gt;"&amp;""),$AL$224,"")</f>
        <v/>
      </c>
      <c r="BA829" s="102" t="str">
        <f t="shared" si="351"/>
        <v/>
      </c>
      <c r="BB829" s="102" t="str">
        <f t="shared" si="352"/>
        <v/>
      </c>
      <c r="BC829" s="102" t="str">
        <f>IF($AZ829="","",$AP$226)</f>
        <v/>
      </c>
      <c r="BD829" s="102" t="str">
        <f t="shared" si="355"/>
        <v/>
      </c>
      <c r="BE829" s="102" t="str">
        <f>IF(COUNTIFS($AL$224,"&lt;&gt;"&amp;""),ROUND($AQ$226/14,1),"")</f>
        <v/>
      </c>
      <c r="BF829" s="102" t="str">
        <f t="shared" si="353"/>
        <v/>
      </c>
      <c r="BG829" s="102" t="str">
        <f>IF(COUNTIFS($AL$224,"&lt;&gt;"&amp;""),ROUND(($AQ$226+$AR$226+$AS$226+$AT$226)/14,1),"")</f>
        <v/>
      </c>
      <c r="BH829" s="102" t="str">
        <f>IF(COUNTIFS($AL$224,"&lt;&gt;"&amp;""),ROUND($AQ$226,1),"")</f>
        <v/>
      </c>
      <c r="BI829" s="102" t="str">
        <f t="shared" si="354"/>
        <v/>
      </c>
      <c r="BJ829" s="102" t="str">
        <f>IF(COUNTIFS($AL$224,"&lt;&gt;"&amp;""),ROUND(($AQ$226+$AR$226+$AS$226+$AT$226),1),"")</f>
        <v/>
      </c>
      <c r="BK829" s="98"/>
      <c r="BL829" s="102"/>
      <c r="BM829" s="102"/>
      <c r="BN829" s="98"/>
      <c r="BO829" s="102"/>
      <c r="BP829" s="102"/>
      <c r="BQ829" s="102" t="str">
        <f>IF(COUNTIFS($AL$224,"&lt;&gt;"&amp;""),IF($AW$226&lt;&gt;"",ROUND($AW$226/14,1),""),"")</f>
        <v/>
      </c>
      <c r="BR829" s="102" t="str">
        <f>IF(COUNTIFS($AL$224,"&lt;&gt;"&amp;""),IF($AW$226&lt;&gt;"",ROUND($AW$226,1),""),"")</f>
        <v/>
      </c>
      <c r="BS829" s="102" t="str">
        <f>IF($AZ829="","",$AO$226)</f>
        <v/>
      </c>
      <c r="BT829" s="101" t="str">
        <f>IF(COUNTIFS($AL$224,"&lt;&gt;"&amp;""),$AV$226,"")</f>
        <v/>
      </c>
      <c r="BU829" s="101" t="str">
        <f t="shared" si="356"/>
        <v/>
      </c>
      <c r="BV829" s="102" t="str">
        <f t="shared" si="357"/>
        <v/>
      </c>
      <c r="BW829" s="98" t="str">
        <f t="shared" si="335"/>
        <v/>
      </c>
      <c r="BY829" s="4"/>
      <c r="BZ829" s="4"/>
      <c r="CA829" s="4"/>
      <c r="CB829" s="4"/>
      <c r="CC829" s="4"/>
      <c r="CD829" s="4"/>
      <c r="CE829" s="4"/>
      <c r="CF829" s="4"/>
      <c r="CG829" s="5"/>
      <c r="CH829" s="5"/>
      <c r="CI829" s="5"/>
      <c r="CJ829" s="4"/>
      <c r="CK829" s="4"/>
      <c r="CL829" s="4"/>
      <c r="CM829" s="4"/>
      <c r="CN829" s="4"/>
      <c r="CO829" s="4"/>
      <c r="CP829" s="4"/>
      <c r="CQ829" s="4"/>
      <c r="CR829" s="4"/>
      <c r="CS829" s="5"/>
      <c r="CT829" s="5"/>
    </row>
    <row r="830" spans="50:98" ht="21" customHeight="1" x14ac:dyDescent="0.2">
      <c r="AX830" s="215" t="str">
        <f>$AL$229</f>
        <v/>
      </c>
      <c r="AY830" s="98">
        <v>11</v>
      </c>
      <c r="AZ830" s="102" t="str">
        <f>IF(COUNTIFS($AL$227,"&lt;&gt;"&amp;""),$AL$227,"")</f>
        <v/>
      </c>
      <c r="BA830" s="102" t="str">
        <f t="shared" si="351"/>
        <v/>
      </c>
      <c r="BB830" s="102" t="str">
        <f t="shared" si="352"/>
        <v/>
      </c>
      <c r="BC830" s="102" t="str">
        <f>IF($AZ830="","",$AP$229)</f>
        <v/>
      </c>
      <c r="BD830" s="102" t="str">
        <f t="shared" si="355"/>
        <v/>
      </c>
      <c r="BE830" s="102" t="str">
        <f>IF(COUNTIFS($AL$227,"&lt;&gt;"&amp;""),ROUND($AQ$229/14,1),"")</f>
        <v/>
      </c>
      <c r="BF830" s="102" t="str">
        <f t="shared" si="353"/>
        <v/>
      </c>
      <c r="BG830" s="102" t="str">
        <f>IF(COUNTIFS($AL$227,"&lt;&gt;"&amp;""),ROUND(($AQ$229+$AR$229+$AS$229+$AT$229)/14,1),"")</f>
        <v/>
      </c>
      <c r="BH830" s="102" t="str">
        <f>IF(COUNTIFS($AL$227,"&lt;&gt;"&amp;""),ROUND($AQ$229,1),"")</f>
        <v/>
      </c>
      <c r="BI830" s="102" t="str">
        <f t="shared" si="354"/>
        <v/>
      </c>
      <c r="BJ830" s="102" t="str">
        <f>IF(COUNTIFS($AL$227,"&lt;&gt;"&amp;""),ROUND(($AQ$229+$AR$229+$AS$229+$AT$229),1),"")</f>
        <v/>
      </c>
      <c r="BK830" s="98"/>
      <c r="BL830" s="102"/>
      <c r="BM830" s="102"/>
      <c r="BN830" s="98"/>
      <c r="BO830" s="102"/>
      <c r="BP830" s="102"/>
      <c r="BQ830" s="102" t="str">
        <f>IF(COUNTIFS($AL$227,"&lt;&gt;"&amp;""),IF($AW$229&lt;&gt;"",ROUND($AW$229/14,1),""),"")</f>
        <v/>
      </c>
      <c r="BR830" s="102" t="str">
        <f>IF(COUNTIFS($AL$227,"&lt;&gt;"&amp;""),IF($AW$229&lt;&gt;"",ROUND($AW$229,1),""),"")</f>
        <v/>
      </c>
      <c r="BS830" s="102" t="str">
        <f>IF($AZ830="","",$AO$229)</f>
        <v/>
      </c>
      <c r="BT830" s="101" t="str">
        <f>IF(COUNTIFS($AL$227,"&lt;&gt;"&amp;""),$AV$229,"")</f>
        <v/>
      </c>
      <c r="BU830" s="101" t="str">
        <f t="shared" si="356"/>
        <v/>
      </c>
      <c r="BV830" s="102" t="str">
        <f t="shared" si="357"/>
        <v/>
      </c>
      <c r="BW830" s="98" t="str">
        <f t="shared" si="335"/>
        <v/>
      </c>
      <c r="BY830" s="4"/>
      <c r="BZ830" s="4"/>
      <c r="CA830" s="4"/>
      <c r="CB830" s="4"/>
      <c r="CC830" s="4"/>
      <c r="CD830" s="4"/>
      <c r="CE830" s="4"/>
      <c r="CF830" s="4"/>
      <c r="CG830" s="5"/>
      <c r="CH830" s="5"/>
      <c r="CI830" s="5"/>
      <c r="CJ830" s="4"/>
      <c r="CK830" s="4"/>
      <c r="CL830" s="4"/>
      <c r="CM830" s="4"/>
      <c r="CN830" s="4"/>
      <c r="CO830" s="4"/>
      <c r="CP830" s="4"/>
      <c r="CQ830" s="4"/>
      <c r="CR830" s="4"/>
      <c r="CS830" s="5"/>
      <c r="CT830" s="5"/>
    </row>
    <row r="831" spans="50:98" ht="21" customHeight="1" x14ac:dyDescent="0.2">
      <c r="AX831" s="215" t="str">
        <f>$AL$232</f>
        <v/>
      </c>
      <c r="AY831" s="98">
        <v>12</v>
      </c>
      <c r="AZ831" s="102" t="str">
        <f>IF(COUNTIFS($AL$230,"&lt;&gt;"&amp;""),$AL$230,"")</f>
        <v/>
      </c>
      <c r="BA831" s="102" t="str">
        <f t="shared" si="351"/>
        <v/>
      </c>
      <c r="BB831" s="102" t="str">
        <f t="shared" si="352"/>
        <v/>
      </c>
      <c r="BC831" s="102" t="str">
        <f>IF($AZ831="","",$AP$232)</f>
        <v/>
      </c>
      <c r="BD831" s="102" t="str">
        <f t="shared" si="355"/>
        <v/>
      </c>
      <c r="BE831" s="102" t="str">
        <f>IF(COUNTIFS($AL$230,"&lt;&gt;"&amp;""),ROUND($AQ$232/14,1),"")</f>
        <v/>
      </c>
      <c r="BF831" s="102" t="str">
        <f t="shared" si="353"/>
        <v/>
      </c>
      <c r="BG831" s="102" t="str">
        <f>IF(COUNTIFS($AL$230,"&lt;&gt;"&amp;""),ROUND(($AQ$232+$AR$232+$AS$232+$AT$232)/14,1),"")</f>
        <v/>
      </c>
      <c r="BH831" s="102" t="str">
        <f>IF(COUNTIFS($AL$230,"&lt;&gt;"&amp;""),ROUND($AQ$232,1),"")</f>
        <v/>
      </c>
      <c r="BI831" s="102" t="str">
        <f t="shared" si="354"/>
        <v/>
      </c>
      <c r="BJ831" s="102" t="str">
        <f>IF(COUNTIFS($AL$230,"&lt;&gt;"&amp;""),ROUND(($AQ$232+$AR$232+$AS$232+$AT$232),1),"")</f>
        <v/>
      </c>
      <c r="BK831" s="98"/>
      <c r="BL831" s="102"/>
      <c r="BM831" s="102"/>
      <c r="BN831" s="98"/>
      <c r="BO831" s="102"/>
      <c r="BP831" s="102"/>
      <c r="BQ831" s="102" t="str">
        <f>IF(COUNTIFS($AL$230,"&lt;&gt;"&amp;""),IF($AW$232&lt;&gt;"",ROUND($AW$232/14,1),""),"")</f>
        <v/>
      </c>
      <c r="BR831" s="102" t="str">
        <f>IF(COUNTIFS($AL$230,"&lt;&gt;"&amp;""),IF($AW$232&lt;&gt;"",ROUND($AW$232,1),""),"")</f>
        <v/>
      </c>
      <c r="BS831" s="102" t="str">
        <f>IF($AZ831="","",$AO$232)</f>
        <v/>
      </c>
      <c r="BT831" s="101" t="str">
        <f>IF(COUNTIFS($AL$230,"&lt;&gt;"&amp;""),$AV$232,"")</f>
        <v/>
      </c>
      <c r="BU831" s="101" t="str">
        <f t="shared" si="356"/>
        <v/>
      </c>
      <c r="BV831" s="102" t="str">
        <f t="shared" si="357"/>
        <v/>
      </c>
      <c r="BW831" s="98" t="str">
        <f t="shared" si="335"/>
        <v/>
      </c>
      <c r="BY831" s="4"/>
      <c r="BZ831" s="4"/>
      <c r="CA831" s="4"/>
      <c r="CB831" s="4"/>
      <c r="CC831" s="4"/>
      <c r="CD831" s="4"/>
      <c r="CE831" s="4"/>
      <c r="CF831" s="4"/>
      <c r="CG831" s="5"/>
      <c r="CH831" s="5"/>
      <c r="CI831" s="5"/>
      <c r="CJ831" s="4"/>
      <c r="CK831" s="4"/>
      <c r="CL831" s="4"/>
      <c r="CM831" s="4"/>
      <c r="CN831" s="4"/>
      <c r="CO831" s="4"/>
      <c r="CP831" s="4"/>
      <c r="CQ831" s="4"/>
      <c r="CR831" s="4"/>
      <c r="CS831" s="5"/>
      <c r="CT831" s="5"/>
    </row>
    <row r="832" spans="50:98" ht="21" customHeight="1" x14ac:dyDescent="0.25">
      <c r="AX832" s="492" t="s">
        <v>350</v>
      </c>
      <c r="AY832" s="493"/>
      <c r="AZ832" s="493"/>
      <c r="BA832" s="493"/>
      <c r="BB832" s="493"/>
      <c r="BC832" s="493"/>
      <c r="BD832" s="493"/>
      <c r="BE832" s="493"/>
      <c r="BF832" s="493"/>
      <c r="BG832" s="493"/>
      <c r="BH832" s="493"/>
      <c r="BI832" s="493"/>
      <c r="BJ832" s="493"/>
      <c r="BK832" s="493"/>
      <c r="BL832" s="493"/>
      <c r="BM832" s="493"/>
      <c r="BN832" s="493"/>
      <c r="BO832" s="493"/>
      <c r="BP832" s="493"/>
      <c r="BQ832" s="493"/>
      <c r="BR832" s="493"/>
      <c r="BS832" s="493"/>
      <c r="BT832" s="493"/>
      <c r="BU832" s="493"/>
      <c r="BV832" s="494"/>
      <c r="BW832" s="98" t="str">
        <f t="shared" si="335"/>
        <v/>
      </c>
      <c r="BY832" s="4"/>
      <c r="BZ832" s="4"/>
      <c r="CA832" s="4"/>
      <c r="CB832" s="4"/>
      <c r="CC832" s="4"/>
      <c r="CD832" s="4"/>
      <c r="CE832" s="4"/>
      <c r="CF832" s="4"/>
      <c r="CG832" s="5"/>
      <c r="CH832" s="5"/>
      <c r="CI832" s="5"/>
      <c r="CJ832" s="4"/>
      <c r="CK832" s="4"/>
      <c r="CL832" s="4"/>
      <c r="CM832" s="4"/>
      <c r="CN832" s="4"/>
      <c r="CO832" s="4"/>
      <c r="CP832" s="4"/>
      <c r="CQ832" s="4"/>
      <c r="CR832" s="4"/>
      <c r="CS832" s="5"/>
      <c r="CT832" s="5"/>
    </row>
    <row r="833" spans="50:98" ht="21" customHeight="1" x14ac:dyDescent="0.2">
      <c r="AX833" s="215" t="str">
        <f>$B$258</f>
        <v>L061.24.05.C9-01</v>
      </c>
      <c r="AY833" s="102">
        <v>1</v>
      </c>
      <c r="AZ833" s="102" t="str">
        <f>IF(COUNTIFS($B$256,"&lt;&gt;"&amp;""),$B$256,"")</f>
        <v>Optional 1 Etica și integritate academică</v>
      </c>
      <c r="BA833" s="102">
        <f t="shared" ref="BA833:BA858" si="358">IF($AZ833="","",ROUND(RIGHT($B$255,1)/2,0))</f>
        <v>3</v>
      </c>
      <c r="BB833" s="102" t="str">
        <f t="shared" ref="BB833:BB858" si="359">IF($AZ833="","",RIGHT($B$255,1))</f>
        <v>5</v>
      </c>
      <c r="BC833" s="102" t="str">
        <f>IF($AZ833="","",$F$258)</f>
        <v>E</v>
      </c>
      <c r="BD833" s="102" t="str">
        <f>IF($AZ833="","","DO")</f>
        <v>DO</v>
      </c>
      <c r="BE833" s="102">
        <f>IF(COUNTIFS($B$256,"&lt;&gt;"&amp;""),ROUND($G$258/14,1),"")</f>
        <v>1</v>
      </c>
      <c r="BF833" s="102">
        <f>IF(COUNTIFS($B$256,"&lt;&gt;"&amp;""),ROUND(($H$258+$I$258+$J$258)/14,1),"")</f>
        <v>0</v>
      </c>
      <c r="BG833" s="102">
        <f>IF(COUNTIFS($B$256,"&lt;&gt;"&amp;""),ROUND(($G$258+$H$258+$I$258+$J$258)/14,1),"")</f>
        <v>1</v>
      </c>
      <c r="BH833" s="102">
        <f>IF(COUNTIFS($B$256,"&lt;&gt;"&amp;""),ROUND($G$258,1),"")</f>
        <v>14</v>
      </c>
      <c r="BI833" s="102">
        <f>IF(COUNTIFS($B$256,"&lt;&gt;"&amp;""),ROUND(($H$258+$I$258+$J$258),1),"")</f>
        <v>0</v>
      </c>
      <c r="BJ833" s="102">
        <f>IF(COUNTIFS($B$256,"&lt;&gt;"&amp;""),ROUND(($G$258+$H$258+$I$258+$J$258),1),"")</f>
        <v>14</v>
      </c>
      <c r="BK833" s="102"/>
      <c r="BL833" s="102"/>
      <c r="BM833" s="102"/>
      <c r="BN833" s="102"/>
      <c r="BO833" s="102"/>
      <c r="BP833" s="102"/>
      <c r="BQ833" s="102">
        <f>IF(COUNTIFS($B$256,"&lt;&gt;"&amp;""),IF($M$258&lt;&gt;"",ROUND($M$258/14,1),""),"")</f>
        <v>2.6</v>
      </c>
      <c r="BR833" s="102">
        <f>IF(COUNTIFS($B$256,"&lt;&gt;"&amp;""),IF($M$258&lt;&gt;"",ROUND($M$258,1),""),"")</f>
        <v>36</v>
      </c>
      <c r="BS833" s="102">
        <f>IF($AZ833="","",$E$258)</f>
        <v>2</v>
      </c>
      <c r="BT833" s="101" t="str">
        <f>IF(COUNTIFS($B$256,"&lt;&gt;"&amp;""),$L$258,"")</f>
        <v>DC</v>
      </c>
      <c r="BU833" s="101">
        <f>IF($AZ833="","",IF($BG833&lt;&gt;"",$BG833,0)+IF($BM833&lt;&gt;"",$BM833,0)+IF($BQ833&lt;&gt;"",$BQ833,0))</f>
        <v>3.6</v>
      </c>
      <c r="BV833" s="102">
        <f>IF($AZ833="","",IF($BJ833&lt;&gt;"",$BJ833,0)+IF($BP833&lt;&gt;"",$BP833,0)+IF($BR833&lt;&gt;"",$BR833,0))</f>
        <v>50</v>
      </c>
      <c r="BW833" s="98" t="str">
        <f t="shared" si="335"/>
        <v>2026</v>
      </c>
      <c r="BY833" s="4"/>
      <c r="BZ833" s="4"/>
      <c r="CA833" s="4"/>
      <c r="CB833" s="4"/>
      <c r="CC833" s="4"/>
      <c r="CD833" s="4"/>
      <c r="CE833" s="4"/>
      <c r="CF833" s="4"/>
      <c r="CG833" s="5"/>
      <c r="CH833" s="5"/>
      <c r="CI833" s="5"/>
      <c r="CJ833" s="4"/>
      <c r="CK833" s="4"/>
      <c r="CL833" s="4"/>
      <c r="CM833" s="4"/>
      <c r="CN833" s="4"/>
      <c r="CO833" s="4"/>
      <c r="CP833" s="4"/>
      <c r="CQ833" s="4"/>
      <c r="CR833" s="4"/>
      <c r="CS833" s="5"/>
      <c r="CT833" s="5"/>
    </row>
    <row r="834" spans="50:98" ht="21" customHeight="1" x14ac:dyDescent="0.2">
      <c r="AX834" s="215" t="str">
        <f>$B$261</f>
        <v>L061.24.05.C9-02</v>
      </c>
      <c r="AY834" s="98">
        <v>2</v>
      </c>
      <c r="AZ834" s="102" t="str">
        <f>IF(COUNTIFS($B$259,"&lt;&gt;"&amp;""),$B$259,"")</f>
        <v>Optional 1 Psihologie enviromentală</v>
      </c>
      <c r="BA834" s="102">
        <f t="shared" si="358"/>
        <v>3</v>
      </c>
      <c r="BB834" s="102" t="str">
        <f t="shared" si="359"/>
        <v>5</v>
      </c>
      <c r="BC834" s="102" t="str">
        <f>IF($AZ834="","",$F$261)</f>
        <v>E</v>
      </c>
      <c r="BD834" s="102" t="str">
        <f t="shared" ref="BD834:BD858" si="360">IF($AZ834="","","DO")</f>
        <v>DO</v>
      </c>
      <c r="BE834" s="102">
        <f>IF(COUNTIFS($B$259,"&lt;&gt;"&amp;""),ROUND($G$261/14,1),"")</f>
        <v>1</v>
      </c>
      <c r="BF834" s="102">
        <f>IF(COUNTIFS($B$259,"&lt;&gt;"&amp;""),ROUND(($H$261+$I$261+$J$261)/14,1),"")</f>
        <v>0</v>
      </c>
      <c r="BG834" s="102">
        <f>IF(COUNTIFS($B$259,"&lt;&gt;"&amp;""),ROUND(($G$261+$H$261+$I$261+$J$261)/14,1),"")</f>
        <v>1</v>
      </c>
      <c r="BH834" s="102">
        <f>IF(COUNTIFS($B$259,"&lt;&gt;"&amp;""),ROUND($G$261,1),"")</f>
        <v>14</v>
      </c>
      <c r="BI834" s="102">
        <f>IF(COUNTIFS($B$259,"&lt;&gt;"&amp;""),ROUND(($H$261+$I$261+$J$261),1),"")</f>
        <v>0</v>
      </c>
      <c r="BJ834" s="102">
        <f>IF(COUNTIFS($B$259,"&lt;&gt;"&amp;""),ROUND(($G$261+$H$261+$I$261+$J$261),1),"")</f>
        <v>14</v>
      </c>
      <c r="BK834" s="98"/>
      <c r="BL834" s="102"/>
      <c r="BM834" s="102"/>
      <c r="BN834" s="98"/>
      <c r="BO834" s="102"/>
      <c r="BP834" s="102"/>
      <c r="BQ834" s="102">
        <f>IF(COUNTIFS($B$259,"&lt;&gt;"&amp;""),IF($M$261&lt;&gt;"",ROUND($M$261/14,1),""),"")</f>
        <v>2.6</v>
      </c>
      <c r="BR834" s="102">
        <f>IF(COUNTIFS($B$259,"&lt;&gt;"&amp;""),IF($M$261&lt;&gt;"",ROUND($M$261,1),""),"")</f>
        <v>36</v>
      </c>
      <c r="BS834" s="102">
        <f>IF($AZ834="","",$E$261)</f>
        <v>2</v>
      </c>
      <c r="BT834" s="101" t="str">
        <f>IF(COUNTIFS($B$259,"&lt;&gt;"&amp;""),$L$261,"")</f>
        <v>DC</v>
      </c>
      <c r="BU834" s="101">
        <f t="shared" ref="BU834:BU858" si="361">IF($AZ834="","",IF($BG834&lt;&gt;"",$BG834,0)+IF($BM834&lt;&gt;"",$BM834,0)+IF($BQ834&lt;&gt;"",$BQ834,0))</f>
        <v>3.6</v>
      </c>
      <c r="BV834" s="102">
        <f t="shared" ref="BV834:BV858" si="362">IF($AZ834="","",IF($BJ834&lt;&gt;"",$BJ834,0)+IF($BP834&lt;&gt;"",$BP834,0)+IF($BR834&lt;&gt;"",$BR834,0))</f>
        <v>50</v>
      </c>
      <c r="BW834" s="98" t="str">
        <f t="shared" si="335"/>
        <v>2026</v>
      </c>
      <c r="BY834" s="4"/>
      <c r="BZ834" s="4"/>
      <c r="CA834" s="4"/>
      <c r="CB834" s="4"/>
      <c r="CC834" s="4"/>
      <c r="CD834" s="4"/>
      <c r="CE834" s="4"/>
      <c r="CF834" s="4"/>
      <c r="CG834" s="5"/>
      <c r="CH834" s="5"/>
      <c r="CI834" s="5"/>
      <c r="CJ834" s="4"/>
      <c r="CK834" s="4"/>
      <c r="CL834" s="4"/>
      <c r="CM834" s="4"/>
      <c r="CN834" s="4"/>
      <c r="CO834" s="4"/>
      <c r="CP834" s="4"/>
      <c r="CQ834" s="4"/>
      <c r="CR834" s="4"/>
      <c r="CS834" s="5"/>
      <c r="CT834" s="5"/>
    </row>
    <row r="835" spans="50:98" ht="21" customHeight="1" x14ac:dyDescent="0.2">
      <c r="AX835" s="215" t="str">
        <f>$B$264</f>
        <v/>
      </c>
      <c r="AY835" s="98">
        <v>3</v>
      </c>
      <c r="AZ835" s="102" t="str">
        <f>IF(COUNTIFS($B$262,"&lt;&gt;"&amp;""),$B$262,"")</f>
        <v/>
      </c>
      <c r="BA835" s="102" t="str">
        <f t="shared" si="358"/>
        <v/>
      </c>
      <c r="BB835" s="102" t="str">
        <f t="shared" si="359"/>
        <v/>
      </c>
      <c r="BC835" s="102" t="str">
        <f>IF($AZ835="","",$F$264)</f>
        <v/>
      </c>
      <c r="BD835" s="102" t="str">
        <f t="shared" si="360"/>
        <v/>
      </c>
      <c r="BE835" s="102" t="str">
        <f>IF(COUNTIFS($B$262,"&lt;&gt;"&amp;""),ROUND($G$264/14,1),"")</f>
        <v/>
      </c>
      <c r="BF835" s="102" t="str">
        <f>IF(COUNTIFS($B$262,"&lt;&gt;"&amp;""),ROUND(($H$264+$I$264+$J$264)/14,1),"")</f>
        <v/>
      </c>
      <c r="BG835" s="102" t="str">
        <f>IF(COUNTIFS($B$262,"&lt;&gt;"&amp;""),ROUND(($G$264+$H$264+$I$264+$J$264)/14,1),"")</f>
        <v/>
      </c>
      <c r="BH835" s="102" t="str">
        <f>IF(COUNTIFS($B$262,"&lt;&gt;"&amp;""),ROUND($G$264,1),"")</f>
        <v/>
      </c>
      <c r="BI835" s="102" t="str">
        <f>IF(COUNTIFS($B$262,"&lt;&gt;"&amp;""),ROUND(($H$264+$I$264+$J$264),1),"")</f>
        <v/>
      </c>
      <c r="BJ835" s="102" t="str">
        <f>IF(COUNTIFS($B$262,"&lt;&gt;"&amp;""),ROUND(($G$264+$H$264+$I$264+$J$264),1),"")</f>
        <v/>
      </c>
      <c r="BK835" s="98"/>
      <c r="BL835" s="102"/>
      <c r="BM835" s="102"/>
      <c r="BN835" s="98"/>
      <c r="BO835" s="102"/>
      <c r="BP835" s="102"/>
      <c r="BQ835" s="102" t="str">
        <f>IF(COUNTIFS($B$262,"&lt;&gt;"&amp;""),IF($M$264&lt;&gt;"",ROUND($M$264/14,1),""),"")</f>
        <v/>
      </c>
      <c r="BR835" s="102" t="str">
        <f>IF(COUNTIFS($B$262,"&lt;&gt;"&amp;""),IF($M$264&lt;&gt;"",ROUND($M$264,1),""),"")</f>
        <v/>
      </c>
      <c r="BS835" s="102" t="str">
        <f>IF($AZ835="","",$E$264)</f>
        <v/>
      </c>
      <c r="BT835" s="101" t="str">
        <f>IF(COUNTIFS($B$262,"&lt;&gt;"&amp;""),$L$264,"")</f>
        <v/>
      </c>
      <c r="BU835" s="101" t="str">
        <f t="shared" si="361"/>
        <v/>
      </c>
      <c r="BV835" s="102" t="str">
        <f t="shared" si="362"/>
        <v/>
      </c>
      <c r="BW835" s="98" t="str">
        <f t="shared" si="335"/>
        <v/>
      </c>
      <c r="BY835" s="4"/>
      <c r="BZ835" s="4"/>
      <c r="CA835" s="4"/>
      <c r="CB835" s="4"/>
      <c r="CC835" s="4"/>
      <c r="CD835" s="4"/>
      <c r="CE835" s="4"/>
      <c r="CF835" s="4"/>
      <c r="CG835" s="5"/>
      <c r="CH835" s="5"/>
      <c r="CI835" s="5"/>
      <c r="CJ835" s="4"/>
      <c r="CK835" s="4"/>
      <c r="CL835" s="4"/>
      <c r="CM835" s="4"/>
      <c r="CN835" s="4"/>
      <c r="CO835" s="4"/>
      <c r="CP835" s="4"/>
      <c r="CQ835" s="4"/>
      <c r="CR835" s="4"/>
      <c r="CS835" s="5"/>
      <c r="CT835" s="5"/>
    </row>
    <row r="836" spans="50:98" ht="21" customHeight="1" x14ac:dyDescent="0.2">
      <c r="AX836" s="215" t="str">
        <f>$B$267</f>
        <v/>
      </c>
      <c r="AY836" s="98">
        <v>4</v>
      </c>
      <c r="AZ836" s="102" t="str">
        <f>IF(COUNTIFS($B$265,"&lt;&gt;"&amp;""),$B$265,"")</f>
        <v/>
      </c>
      <c r="BA836" s="102" t="str">
        <f t="shared" si="358"/>
        <v/>
      </c>
      <c r="BB836" s="102" t="str">
        <f t="shared" si="359"/>
        <v/>
      </c>
      <c r="BC836" s="102" t="str">
        <f>IF($AZ836="","",$F$267)</f>
        <v/>
      </c>
      <c r="BD836" s="102" t="str">
        <f t="shared" si="360"/>
        <v/>
      </c>
      <c r="BE836" s="102" t="str">
        <f>IF(COUNTIFS($B$265,"&lt;&gt;"&amp;""),ROUND($G$267/14,1),"")</f>
        <v/>
      </c>
      <c r="BF836" s="102" t="str">
        <f>IF(COUNTIFS($B$265,"&lt;&gt;"&amp;""),ROUND(($H$267+$I$267+$J$267)/14,1),"")</f>
        <v/>
      </c>
      <c r="BG836" s="102" t="str">
        <f>IF(COUNTIFS($B$265,"&lt;&gt;"&amp;""),ROUND(($G$267+$H$267+$I$267+$J$267)/14,1),"")</f>
        <v/>
      </c>
      <c r="BH836" s="102" t="str">
        <f>IF(COUNTIFS($B$265,"&lt;&gt;"&amp;""),ROUND($G$267,1),"")</f>
        <v/>
      </c>
      <c r="BI836" s="102" t="str">
        <f>IF(COUNTIFS($B$265,"&lt;&gt;"&amp;""),ROUND(($H$267+$I$267+$J$267),1),"")</f>
        <v/>
      </c>
      <c r="BJ836" s="102" t="str">
        <f>IF(COUNTIFS($B$265,"&lt;&gt;"&amp;""),ROUND(($G$267+$H$267+$I$267+$J$267),1),"")</f>
        <v/>
      </c>
      <c r="BK836" s="98"/>
      <c r="BL836" s="102"/>
      <c r="BM836" s="102"/>
      <c r="BN836" s="98"/>
      <c r="BO836" s="102"/>
      <c r="BP836" s="102"/>
      <c r="BQ836" s="102" t="str">
        <f>IF(COUNTIFS($B$265,"&lt;&gt;"&amp;""),IF($M$267&lt;&gt;"",ROUND($M$267/14,1),""),"")</f>
        <v/>
      </c>
      <c r="BR836" s="102" t="str">
        <f>IF(COUNTIFS($B$265,"&lt;&gt;"&amp;""),IF($M$267&lt;&gt;"",ROUND($M$267,1),""),"")</f>
        <v/>
      </c>
      <c r="BS836" s="102" t="str">
        <f>IF($AZ836="","",$E$267)</f>
        <v/>
      </c>
      <c r="BT836" s="101" t="str">
        <f>IF(COUNTIFS($B$265,"&lt;&gt;"&amp;""),$L$267,"")</f>
        <v/>
      </c>
      <c r="BU836" s="101" t="str">
        <f t="shared" si="361"/>
        <v/>
      </c>
      <c r="BV836" s="102" t="str">
        <f t="shared" si="362"/>
        <v/>
      </c>
      <c r="BW836" s="98" t="str">
        <f t="shared" si="335"/>
        <v/>
      </c>
      <c r="BY836" s="4"/>
      <c r="BZ836" s="4"/>
      <c r="CA836" s="4"/>
      <c r="CB836" s="4"/>
      <c r="CC836" s="4"/>
      <c r="CD836" s="4"/>
      <c r="CE836" s="4"/>
      <c r="CF836" s="4"/>
      <c r="CG836" s="5"/>
      <c r="CH836" s="5"/>
      <c r="CI836" s="5"/>
      <c r="CJ836" s="4"/>
      <c r="CK836" s="4"/>
      <c r="CL836" s="4"/>
      <c r="CM836" s="4"/>
      <c r="CN836" s="4"/>
      <c r="CO836" s="4"/>
      <c r="CP836" s="4"/>
      <c r="CQ836" s="4"/>
      <c r="CR836" s="4"/>
      <c r="CS836" s="5"/>
      <c r="CT836" s="5"/>
    </row>
    <row r="837" spans="50:98" ht="21" customHeight="1" x14ac:dyDescent="0.2">
      <c r="AX837" s="215" t="str">
        <f>$B$270</f>
        <v/>
      </c>
      <c r="AY837" s="98">
        <v>5</v>
      </c>
      <c r="AZ837" s="102" t="str">
        <f>IF(COUNTIFS($B$268,"&lt;&gt;"&amp;""),$B$268,"")</f>
        <v/>
      </c>
      <c r="BA837" s="102" t="str">
        <f t="shared" si="358"/>
        <v/>
      </c>
      <c r="BB837" s="102" t="str">
        <f t="shared" si="359"/>
        <v/>
      </c>
      <c r="BC837" s="102" t="str">
        <f>IF($AZ837="","",$F$270)</f>
        <v/>
      </c>
      <c r="BD837" s="102" t="str">
        <f t="shared" si="360"/>
        <v/>
      </c>
      <c r="BE837" s="102" t="str">
        <f>IF(COUNTIFS($B$268,"&lt;&gt;"&amp;""),ROUND($G$270/14,1),"")</f>
        <v/>
      </c>
      <c r="BF837" s="102" t="str">
        <f>IF(COUNTIFS($B$268,"&lt;&gt;"&amp;""),ROUND(($H$270+$I$270+$J$270)/14,1),"")</f>
        <v/>
      </c>
      <c r="BG837" s="102" t="str">
        <f>IF(COUNTIFS($B$268,"&lt;&gt;"&amp;""),ROUND(($G$270+$H$270+$I$270+$J$270)/14,1),"")</f>
        <v/>
      </c>
      <c r="BH837" s="102" t="str">
        <f>IF(COUNTIFS($B$268,"&lt;&gt;"&amp;""),ROUND($G$270,1),"")</f>
        <v/>
      </c>
      <c r="BI837" s="102" t="str">
        <f>IF(COUNTIFS($B$268,"&lt;&gt;"&amp;""),ROUND(($H$270+$I$270+$J$270),1),"")</f>
        <v/>
      </c>
      <c r="BJ837" s="102" t="str">
        <f>IF(COUNTIFS($B$268,"&lt;&gt;"&amp;""),ROUND(($G$270+$H$270+$I$270+$J$270),1),"")</f>
        <v/>
      </c>
      <c r="BK837" s="98"/>
      <c r="BL837" s="102"/>
      <c r="BM837" s="102"/>
      <c r="BN837" s="98"/>
      <c r="BO837" s="102"/>
      <c r="BP837" s="102"/>
      <c r="BQ837" s="102" t="str">
        <f>IF(COUNTIFS($B$268,"&lt;&gt;"&amp;""),IF($M$270&lt;&gt;"",ROUND($M$270/14,1),""),"")</f>
        <v/>
      </c>
      <c r="BR837" s="102" t="str">
        <f>IF(COUNTIFS($B$268,"&lt;&gt;"&amp;""),IF($M$270&lt;&gt;"",ROUND($M$270,1),""),"")</f>
        <v/>
      </c>
      <c r="BS837" s="102" t="str">
        <f>IF($AZ837="","",$E$270)</f>
        <v/>
      </c>
      <c r="BT837" s="101" t="str">
        <f>IF(COUNTIFS($B$268,"&lt;&gt;"&amp;""),$L$270,"")</f>
        <v/>
      </c>
      <c r="BU837" s="101" t="str">
        <f t="shared" si="361"/>
        <v/>
      </c>
      <c r="BV837" s="102" t="str">
        <f t="shared" si="362"/>
        <v/>
      </c>
      <c r="BW837" s="98" t="str">
        <f t="shared" si="335"/>
        <v/>
      </c>
      <c r="BY837" s="4"/>
      <c r="BZ837" s="4"/>
      <c r="CA837" s="4"/>
      <c r="CB837" s="4"/>
      <c r="CC837" s="4"/>
      <c r="CD837" s="4"/>
      <c r="CE837" s="4"/>
      <c r="CF837" s="4"/>
      <c r="CG837" s="5"/>
      <c r="CH837" s="5"/>
      <c r="CI837" s="5"/>
      <c r="CJ837" s="4"/>
      <c r="CK837" s="4"/>
      <c r="CL837" s="4"/>
      <c r="CM837" s="4"/>
      <c r="CN837" s="4"/>
      <c r="CO837" s="4"/>
      <c r="CP837" s="4"/>
      <c r="CQ837" s="4"/>
      <c r="CR837" s="4"/>
      <c r="CS837" s="5"/>
      <c r="CT837" s="5"/>
    </row>
    <row r="838" spans="50:98" ht="21" customHeight="1" x14ac:dyDescent="0.2">
      <c r="AX838" s="215" t="str">
        <f>$B$273</f>
        <v/>
      </c>
      <c r="AY838" s="98">
        <v>6</v>
      </c>
      <c r="AZ838" s="102" t="str">
        <f>IF(COUNTIFS($B$271,"&lt;&gt;"&amp;""),$B$271,"")</f>
        <v/>
      </c>
      <c r="BA838" s="102" t="str">
        <f t="shared" si="358"/>
        <v/>
      </c>
      <c r="BB838" s="102" t="str">
        <f t="shared" si="359"/>
        <v/>
      </c>
      <c r="BC838" s="102" t="str">
        <f>IF($AZ838="","",$F$273)</f>
        <v/>
      </c>
      <c r="BD838" s="102" t="str">
        <f t="shared" si="360"/>
        <v/>
      </c>
      <c r="BE838" s="102" t="str">
        <f>IF(COUNTIFS($B$271,"&lt;&gt;"&amp;""),ROUND($G$273/14,1),"")</f>
        <v/>
      </c>
      <c r="BF838" s="102" t="str">
        <f>IF(COUNTIFS($B$271,"&lt;&gt;"&amp;""),ROUND(($H$273+$I$273+$J$273)/14,1),"")</f>
        <v/>
      </c>
      <c r="BG838" s="102" t="str">
        <f>IF(COUNTIFS($B$271,"&lt;&gt;"&amp;""),ROUND(($G$273+$H$273+$I$273+$J$273)/14,1),"")</f>
        <v/>
      </c>
      <c r="BH838" s="102" t="str">
        <f>IF(COUNTIFS($B$271,"&lt;&gt;"&amp;""),ROUND($G$273,1),"")</f>
        <v/>
      </c>
      <c r="BI838" s="102" t="str">
        <f>IF(COUNTIFS($B$271,"&lt;&gt;"&amp;""),ROUND(($H$273+$I$273+$J$273),1),"")</f>
        <v/>
      </c>
      <c r="BJ838" s="102" t="str">
        <f>IF(COUNTIFS($B$271,"&lt;&gt;"&amp;""),ROUND(($G$273+$H$273+$I$273+$J$273),1),"")</f>
        <v/>
      </c>
      <c r="BK838" s="98"/>
      <c r="BL838" s="102"/>
      <c r="BM838" s="102"/>
      <c r="BN838" s="98"/>
      <c r="BO838" s="102"/>
      <c r="BP838" s="102"/>
      <c r="BQ838" s="102" t="str">
        <f>IF(COUNTIFS($B$271,"&lt;&gt;"&amp;""),IF($M$273&lt;&gt;"",ROUND($M$273/14,1),""),"")</f>
        <v/>
      </c>
      <c r="BR838" s="102" t="str">
        <f>IF(COUNTIFS($B$271,"&lt;&gt;"&amp;""),IF($M$273&lt;&gt;"",ROUND($M$273,1),""),"")</f>
        <v/>
      </c>
      <c r="BS838" s="102" t="str">
        <f>IF($AZ838="","",$E$273)</f>
        <v/>
      </c>
      <c r="BT838" s="101" t="str">
        <f>IF(COUNTIFS($B$271,"&lt;&gt;"&amp;""),$L$273,"")</f>
        <v/>
      </c>
      <c r="BU838" s="101" t="str">
        <f t="shared" si="361"/>
        <v/>
      </c>
      <c r="BV838" s="102" t="str">
        <f t="shared" si="362"/>
        <v/>
      </c>
      <c r="BW838" s="98" t="str">
        <f t="shared" si="335"/>
        <v/>
      </c>
      <c r="BY838" s="4"/>
      <c r="BZ838" s="4"/>
      <c r="CA838" s="4"/>
      <c r="CB838" s="4"/>
      <c r="CC838" s="4"/>
      <c r="CD838" s="4"/>
      <c r="CE838" s="4"/>
      <c r="CF838" s="4"/>
      <c r="CG838" s="5"/>
      <c r="CH838" s="5"/>
      <c r="CI838" s="5"/>
      <c r="CJ838" s="4"/>
      <c r="CK838" s="4"/>
      <c r="CL838" s="4"/>
      <c r="CM838" s="4"/>
      <c r="CN838" s="4"/>
      <c r="CO838" s="4"/>
      <c r="CP838" s="4"/>
      <c r="CQ838" s="4"/>
      <c r="CR838" s="4"/>
      <c r="CS838" s="5"/>
      <c r="CT838" s="5"/>
    </row>
    <row r="839" spans="50:98" ht="21" customHeight="1" x14ac:dyDescent="0.2">
      <c r="AX839" s="215" t="str">
        <f>$B$276</f>
        <v/>
      </c>
      <c r="AY839" s="98">
        <v>7</v>
      </c>
      <c r="AZ839" s="102" t="str">
        <f>IF(COUNTIFS($B$274,"&lt;&gt;"&amp;""),$B$274,"")</f>
        <v/>
      </c>
      <c r="BA839" s="102" t="str">
        <f t="shared" si="358"/>
        <v/>
      </c>
      <c r="BB839" s="102" t="str">
        <f t="shared" si="359"/>
        <v/>
      </c>
      <c r="BC839" s="102" t="str">
        <f>IF($AZ839="","",$F$276)</f>
        <v/>
      </c>
      <c r="BD839" s="102" t="str">
        <f t="shared" si="360"/>
        <v/>
      </c>
      <c r="BE839" s="102" t="str">
        <f>IF(COUNTIFS($B$274,"&lt;&gt;"&amp;""),ROUND($G$276/14,1),"")</f>
        <v/>
      </c>
      <c r="BF839" s="102" t="str">
        <f>IF(COUNTIFS($B$274,"&lt;&gt;"&amp;""),ROUND(($H$276+$I$276+$J$276)/14,1),"")</f>
        <v/>
      </c>
      <c r="BG839" s="102" t="str">
        <f>IF(COUNTIFS($B$274,"&lt;&gt;"&amp;""),ROUND(($G$276+$H$276+$I$276+$J$276)/14,1),"")</f>
        <v/>
      </c>
      <c r="BH839" s="102" t="str">
        <f>IF(COUNTIFS($B$274,"&lt;&gt;"&amp;""),ROUND($G$276,1),"")</f>
        <v/>
      </c>
      <c r="BI839" s="102" t="str">
        <f>IF(COUNTIFS($B$274,"&lt;&gt;"&amp;""),ROUND(($H$276+$I$276+$J$276),1),"")</f>
        <v/>
      </c>
      <c r="BJ839" s="102" t="str">
        <f>IF(COUNTIFS($B$274,"&lt;&gt;"&amp;""),ROUND(($G$276+$H$276+$I$276+$J$276),1),"")</f>
        <v/>
      </c>
      <c r="BK839" s="98"/>
      <c r="BL839" s="102"/>
      <c r="BM839" s="102"/>
      <c r="BN839" s="98"/>
      <c r="BO839" s="102"/>
      <c r="BP839" s="102"/>
      <c r="BQ839" s="102" t="str">
        <f>IF(COUNTIFS($B$274,"&lt;&gt;"&amp;""),IF($M$276&lt;&gt;"",ROUND($M$276/14,1),""),"")</f>
        <v/>
      </c>
      <c r="BR839" s="102" t="str">
        <f>IF(COUNTIFS($B$274,"&lt;&gt;"&amp;""),IF($M$276&lt;&gt;"",ROUND($M$276,1),""),"")</f>
        <v/>
      </c>
      <c r="BS839" s="102" t="str">
        <f>IF($AZ839="","",$E$276)</f>
        <v/>
      </c>
      <c r="BT839" s="101" t="str">
        <f>IF(COUNTIFS($B$274,"&lt;&gt;"&amp;""),$L$276,"")</f>
        <v/>
      </c>
      <c r="BU839" s="101" t="str">
        <f t="shared" si="361"/>
        <v/>
      </c>
      <c r="BV839" s="102" t="str">
        <f t="shared" si="362"/>
        <v/>
      </c>
      <c r="BW839" s="98" t="str">
        <f t="shared" ref="BW839:BW902" si="363">IF($AZ839="","",CONCATENATE("20",G$12+BA839-1))</f>
        <v/>
      </c>
      <c r="BY839" s="4"/>
      <c r="BZ839" s="4"/>
      <c r="CA839" s="4"/>
      <c r="CB839" s="4"/>
      <c r="CC839" s="4"/>
      <c r="CD839" s="4"/>
      <c r="CE839" s="4"/>
      <c r="CF839" s="4"/>
      <c r="CG839" s="5"/>
      <c r="CH839" s="5"/>
      <c r="CI839" s="5"/>
      <c r="CJ839" s="4"/>
      <c r="CK839" s="4"/>
      <c r="CL839" s="4"/>
      <c r="CM839" s="4"/>
      <c r="CN839" s="4"/>
      <c r="CO839" s="4"/>
      <c r="CP839" s="4"/>
      <c r="CQ839" s="4"/>
      <c r="CR839" s="4"/>
      <c r="CS839" s="5"/>
      <c r="CT839" s="5"/>
    </row>
    <row r="840" spans="50:98" ht="21" customHeight="1" x14ac:dyDescent="0.2">
      <c r="AX840" s="215" t="str">
        <f>$B$279</f>
        <v/>
      </c>
      <c r="AY840" s="98">
        <v>8</v>
      </c>
      <c r="AZ840" s="102" t="str">
        <f>IF(COUNTIFS($B$277,"&lt;&gt;"&amp;""),$B$277,"")</f>
        <v/>
      </c>
      <c r="BA840" s="102" t="str">
        <f t="shared" si="358"/>
        <v/>
      </c>
      <c r="BB840" s="102" t="str">
        <f t="shared" si="359"/>
        <v/>
      </c>
      <c r="BC840" s="102" t="str">
        <f>IF($AZ840="","",$F$279)</f>
        <v/>
      </c>
      <c r="BD840" s="102" t="str">
        <f t="shared" si="360"/>
        <v/>
      </c>
      <c r="BE840" s="102" t="str">
        <f>IF(COUNTIFS($B$277,"&lt;&gt;"&amp;""),ROUND($G$279/14,1),"")</f>
        <v/>
      </c>
      <c r="BF840" s="102" t="str">
        <f>IF(COUNTIFS($B$277,"&lt;&gt;"&amp;""),ROUND(($H$279+$I$279+$J$279)/14,1),"")</f>
        <v/>
      </c>
      <c r="BG840" s="102" t="str">
        <f>IF(COUNTIFS($B$277,"&lt;&gt;"&amp;""),ROUND(($G$279+$H$279+$I$279+$J$279)/14,1),"")</f>
        <v/>
      </c>
      <c r="BH840" s="102" t="str">
        <f>IF(COUNTIFS($B$277,"&lt;&gt;"&amp;""),ROUND($G$279,1),"")</f>
        <v/>
      </c>
      <c r="BI840" s="102" t="str">
        <f>IF(COUNTIFS($B$277,"&lt;&gt;"&amp;""),ROUND(($H$279+$I$279+$J$279),1),"")</f>
        <v/>
      </c>
      <c r="BJ840" s="102" t="str">
        <f>IF(COUNTIFS($B$277,"&lt;&gt;"&amp;""),ROUND(($G$279+$H$279+$I$279+$J$279),1),"")</f>
        <v/>
      </c>
      <c r="BK840" s="98"/>
      <c r="BL840" s="102"/>
      <c r="BM840" s="102"/>
      <c r="BN840" s="98"/>
      <c r="BO840" s="102"/>
      <c r="BP840" s="102"/>
      <c r="BQ840" s="102" t="str">
        <f>IF(COUNTIFS($B$277,"&lt;&gt;"&amp;""),IF($M$279&lt;&gt;"",ROUND($M$279/14,1),""),"")</f>
        <v/>
      </c>
      <c r="BR840" s="102" t="str">
        <f>IF(COUNTIFS($B$277,"&lt;&gt;"&amp;""),IF($M$279&lt;&gt;"",ROUND($M$279,1),""),"")</f>
        <v/>
      </c>
      <c r="BS840" s="102" t="str">
        <f>IF($AZ840="","",$E$279)</f>
        <v/>
      </c>
      <c r="BT840" s="101" t="str">
        <f>IF(COUNTIFS($B$277,"&lt;&gt;"&amp;""),$L$279,"")</f>
        <v/>
      </c>
      <c r="BU840" s="101" t="str">
        <f t="shared" si="361"/>
        <v/>
      </c>
      <c r="BV840" s="102" t="str">
        <f t="shared" si="362"/>
        <v/>
      </c>
      <c r="BW840" s="98" t="str">
        <f t="shared" si="363"/>
        <v/>
      </c>
      <c r="BY840" s="4"/>
      <c r="BZ840" s="4"/>
      <c r="CA840" s="4"/>
      <c r="CB840" s="4"/>
      <c r="CC840" s="4"/>
      <c r="CD840" s="4"/>
      <c r="CE840" s="4"/>
      <c r="CF840" s="4"/>
      <c r="CG840" s="5"/>
      <c r="CH840" s="5"/>
      <c r="CI840" s="5"/>
      <c r="CJ840" s="4"/>
      <c r="CK840" s="4"/>
      <c r="CL840" s="4"/>
      <c r="CM840" s="4"/>
      <c r="CN840" s="4"/>
      <c r="CO840" s="4"/>
      <c r="CP840" s="4"/>
      <c r="CQ840" s="4"/>
      <c r="CR840" s="4"/>
      <c r="CS840" s="5"/>
      <c r="CT840" s="5"/>
    </row>
    <row r="841" spans="50:98" ht="21" customHeight="1" x14ac:dyDescent="0.2">
      <c r="AX841" s="215" t="str">
        <f>$B$282</f>
        <v/>
      </c>
      <c r="AY841" s="98">
        <v>9</v>
      </c>
      <c r="AZ841" s="102" t="str">
        <f>IF(COUNTIFS($B$280,"&lt;&gt;"&amp;""),$B$280,"")</f>
        <v/>
      </c>
      <c r="BA841" s="102" t="str">
        <f t="shared" si="358"/>
        <v/>
      </c>
      <c r="BB841" s="102" t="str">
        <f t="shared" si="359"/>
        <v/>
      </c>
      <c r="BC841" s="102" t="str">
        <f>IF($AZ841="","",$F$282)</f>
        <v/>
      </c>
      <c r="BD841" s="102" t="str">
        <f t="shared" si="360"/>
        <v/>
      </c>
      <c r="BE841" s="102" t="str">
        <f>IF(COUNTIFS($B$280,"&lt;&gt;"&amp;""),ROUND($G$282/14,1),"")</f>
        <v/>
      </c>
      <c r="BF841" s="102" t="str">
        <f>IF(COUNTIFS($B$280,"&lt;&gt;"&amp;""),ROUND(($H$282+$I$282+$J$282)/14,1),"")</f>
        <v/>
      </c>
      <c r="BG841" s="102" t="str">
        <f>IF(COUNTIFS($B$280,"&lt;&gt;"&amp;""),ROUND(($G$282+$H$282+$I$282+$J$282)/14,1),"")</f>
        <v/>
      </c>
      <c r="BH841" s="102" t="str">
        <f>IF(COUNTIFS($B$280,"&lt;&gt;"&amp;""),ROUND($G$282,1),"")</f>
        <v/>
      </c>
      <c r="BI841" s="102" t="str">
        <f>IF(COUNTIFS($B$280,"&lt;&gt;"&amp;""),ROUND(($H$282+$I$282+$J$282),1),"")</f>
        <v/>
      </c>
      <c r="BJ841" s="102" t="str">
        <f>IF(COUNTIFS($B$280,"&lt;&gt;"&amp;""),ROUND(($G$282+$H$282+$I$282+$J$282),1),"")</f>
        <v/>
      </c>
      <c r="BK841" s="98"/>
      <c r="BL841" s="102"/>
      <c r="BM841" s="102"/>
      <c r="BN841" s="98"/>
      <c r="BO841" s="102"/>
      <c r="BP841" s="102"/>
      <c r="BQ841" s="102" t="str">
        <f>IF(COUNTIFS($B$280,"&lt;&gt;"&amp;""),IF($M$282&lt;&gt;"",ROUND($M$282/14,1),""),"")</f>
        <v/>
      </c>
      <c r="BR841" s="102" t="str">
        <f>IF(COUNTIFS($B$280,"&lt;&gt;"&amp;""),IF($M$282&lt;&gt;"",ROUND($M$282,1),""),"")</f>
        <v/>
      </c>
      <c r="BS841" s="102" t="str">
        <f>IF($AZ841="","",$E$282)</f>
        <v/>
      </c>
      <c r="BT841" s="101" t="str">
        <f>IF(COUNTIFS($B$280,"&lt;&gt;"&amp;""),$L$282,"")</f>
        <v/>
      </c>
      <c r="BU841" s="101" t="str">
        <f t="shared" si="361"/>
        <v/>
      </c>
      <c r="BV841" s="102" t="str">
        <f t="shared" si="362"/>
        <v/>
      </c>
      <c r="BW841" s="98" t="str">
        <f t="shared" si="363"/>
        <v/>
      </c>
      <c r="BY841" s="4"/>
      <c r="BZ841" s="4"/>
      <c r="CA841" s="4"/>
      <c r="CB841" s="4"/>
      <c r="CC841" s="4"/>
      <c r="CD841" s="4"/>
      <c r="CE841" s="4"/>
      <c r="CF841" s="4"/>
      <c r="CG841" s="5"/>
      <c r="CH841" s="5"/>
      <c r="CI841" s="5"/>
      <c r="CJ841" s="4"/>
      <c r="CK841" s="4"/>
      <c r="CL841" s="4"/>
      <c r="CM841" s="4"/>
      <c r="CN841" s="4"/>
      <c r="CO841" s="4"/>
      <c r="CP841" s="4"/>
      <c r="CQ841" s="4"/>
      <c r="CR841" s="4"/>
      <c r="CS841" s="5"/>
      <c r="CT841" s="5"/>
    </row>
    <row r="842" spans="50:98" ht="21" customHeight="1" x14ac:dyDescent="0.2">
      <c r="AX842" s="215" t="str">
        <f>$B$285</f>
        <v/>
      </c>
      <c r="AY842" s="98">
        <v>10</v>
      </c>
      <c r="AZ842" s="102" t="str">
        <f>IF(COUNTIFS($B$283,"&lt;&gt;"&amp;""),$B$283,"")</f>
        <v/>
      </c>
      <c r="BA842" s="102" t="str">
        <f t="shared" si="358"/>
        <v/>
      </c>
      <c r="BB842" s="102" t="str">
        <f t="shared" si="359"/>
        <v/>
      </c>
      <c r="BC842" s="102" t="str">
        <f>IF($AZ842="","",$F$285)</f>
        <v/>
      </c>
      <c r="BD842" s="102" t="str">
        <f t="shared" si="360"/>
        <v/>
      </c>
      <c r="BE842" s="102" t="str">
        <f>IF(COUNTIFS($B$283,"&lt;&gt;"&amp;""),ROUND($G$285/14,1),"")</f>
        <v/>
      </c>
      <c r="BF842" s="102" t="str">
        <f>IF(COUNTIFS($B$283,"&lt;&gt;"&amp;""),ROUND(($H$285+$I$285+$J$285)/14,1),"")</f>
        <v/>
      </c>
      <c r="BG842" s="102" t="str">
        <f>IF(COUNTIFS($B$283,"&lt;&gt;"&amp;""),ROUND(($G$285+$H$285+$I$285+$J$285)/14,1),"")</f>
        <v/>
      </c>
      <c r="BH842" s="102" t="str">
        <f>IF(COUNTIFS($B$283,"&lt;&gt;"&amp;""),ROUND($G$285,1),"")</f>
        <v/>
      </c>
      <c r="BI842" s="102" t="str">
        <f>IF(COUNTIFS($B$283,"&lt;&gt;"&amp;""),ROUND(($H$285+$I$285+$J$285),1),"")</f>
        <v/>
      </c>
      <c r="BJ842" s="102" t="str">
        <f>IF(COUNTIFS($B$283,"&lt;&gt;"&amp;""),ROUND(($G$285+$H$285+$I$285+$J$285),1),"")</f>
        <v/>
      </c>
      <c r="BK842" s="98"/>
      <c r="BL842" s="102"/>
      <c r="BM842" s="102"/>
      <c r="BN842" s="98"/>
      <c r="BO842" s="102"/>
      <c r="BP842" s="102"/>
      <c r="BQ842" s="102" t="str">
        <f>IF(COUNTIFS($B$283,"&lt;&gt;"&amp;""),IF($M$285&lt;&gt;"",ROUND($M$285/14,1),""),"")</f>
        <v/>
      </c>
      <c r="BR842" s="102" t="str">
        <f>IF(COUNTIFS($B$283,"&lt;&gt;"&amp;""),IF($M$285&lt;&gt;"",ROUND($M$285,1),""),"")</f>
        <v/>
      </c>
      <c r="BS842" s="102" t="str">
        <f>IF($AZ842="","",$E$285)</f>
        <v/>
      </c>
      <c r="BT842" s="101" t="str">
        <f>IF(COUNTIFS($B$283,"&lt;&gt;"&amp;""),$L$285,"")</f>
        <v/>
      </c>
      <c r="BU842" s="101" t="str">
        <f t="shared" si="361"/>
        <v/>
      </c>
      <c r="BV842" s="102" t="str">
        <f t="shared" si="362"/>
        <v/>
      </c>
      <c r="BW842" s="98" t="str">
        <f t="shared" si="363"/>
        <v/>
      </c>
      <c r="BY842" s="4"/>
      <c r="BZ842" s="4"/>
      <c r="CA842" s="4"/>
      <c r="CB842" s="4"/>
      <c r="CC842" s="4"/>
      <c r="CD842" s="4"/>
      <c r="CE842" s="4"/>
      <c r="CF842" s="4"/>
      <c r="CG842" s="5"/>
      <c r="CH842" s="5"/>
      <c r="CI842" s="5"/>
      <c r="CJ842" s="4"/>
      <c r="CK842" s="4"/>
      <c r="CL842" s="4"/>
      <c r="CM842" s="4"/>
      <c r="CN842" s="4"/>
      <c r="CO842" s="4"/>
      <c r="CP842" s="4"/>
      <c r="CQ842" s="4"/>
      <c r="CR842" s="4"/>
      <c r="CS842" s="5"/>
      <c r="CT842" s="5"/>
    </row>
    <row r="843" spans="50:98" ht="21" customHeight="1" x14ac:dyDescent="0.2">
      <c r="AX843" s="215" t="str">
        <f>$B$288</f>
        <v/>
      </c>
      <c r="AY843" s="98">
        <v>11</v>
      </c>
      <c r="AZ843" s="102" t="str">
        <f>IF(COUNTIFS($B$286,"&lt;&gt;"&amp;""),$B$286,"")</f>
        <v/>
      </c>
      <c r="BA843" s="102" t="str">
        <f t="shared" si="358"/>
        <v/>
      </c>
      <c r="BB843" s="102" t="str">
        <f t="shared" si="359"/>
        <v/>
      </c>
      <c r="BC843" s="102" t="str">
        <f>IF($AZ843="","",$F$288)</f>
        <v/>
      </c>
      <c r="BD843" s="102" t="str">
        <f t="shared" si="360"/>
        <v/>
      </c>
      <c r="BE843" s="102" t="str">
        <f>IF(COUNTIFS($B$286,"&lt;&gt;"&amp;""),ROUND($G$288/14,1),"")</f>
        <v/>
      </c>
      <c r="BF843" s="102" t="str">
        <f>IF(COUNTIFS($B$286,"&lt;&gt;"&amp;""),ROUND(($H$288+$I$288+$J$288)/14,1),"")</f>
        <v/>
      </c>
      <c r="BG843" s="102" t="str">
        <f>IF(COUNTIFS($B$286,"&lt;&gt;"&amp;""),ROUND(($G$288+$H$288+$I$288+$J$288)/14,1),"")</f>
        <v/>
      </c>
      <c r="BH843" s="102" t="str">
        <f>IF(COUNTIFS($B$286,"&lt;&gt;"&amp;""),ROUND($G$288,1),"")</f>
        <v/>
      </c>
      <c r="BI843" s="102" t="str">
        <f>IF(COUNTIFS($B$286,"&lt;&gt;"&amp;""),ROUND(($H$288+$I$288+$J$288),1),"")</f>
        <v/>
      </c>
      <c r="BJ843" s="102" t="str">
        <f>IF(COUNTIFS($B$286,"&lt;&gt;"&amp;""),ROUND(($G$288+$H$288+$I$288+$J$288),1),"")</f>
        <v/>
      </c>
      <c r="BK843" s="98"/>
      <c r="BL843" s="102"/>
      <c r="BM843" s="102"/>
      <c r="BN843" s="98"/>
      <c r="BO843" s="102"/>
      <c r="BP843" s="102"/>
      <c r="BQ843" s="102" t="str">
        <f>IF(COUNTIFS($B$286,"&lt;&gt;"&amp;""),IF($M$288&lt;&gt;"",ROUND($M$288/14,1),""),"")</f>
        <v/>
      </c>
      <c r="BR843" s="102" t="str">
        <f>IF(COUNTIFS($B$286,"&lt;&gt;"&amp;""),IF($M$288&lt;&gt;"",ROUND($M$288,1),""),"")</f>
        <v/>
      </c>
      <c r="BS843" s="102" t="str">
        <f>IF($AZ843="","",$E$288)</f>
        <v/>
      </c>
      <c r="BT843" s="101" t="str">
        <f>IF(COUNTIFS($B$286,"&lt;&gt;"&amp;""),$L$288,"")</f>
        <v/>
      </c>
      <c r="BU843" s="101" t="str">
        <f t="shared" si="361"/>
        <v/>
      </c>
      <c r="BV843" s="102" t="str">
        <f t="shared" si="362"/>
        <v/>
      </c>
      <c r="BW843" s="98" t="str">
        <f t="shared" si="363"/>
        <v/>
      </c>
      <c r="BY843" s="4"/>
      <c r="BZ843" s="4"/>
      <c r="CA843" s="4"/>
      <c r="CB843" s="4"/>
      <c r="CC843" s="4"/>
      <c r="CD843" s="4"/>
      <c r="CE843" s="4"/>
      <c r="CF843" s="4"/>
      <c r="CG843" s="5"/>
      <c r="CH843" s="5"/>
      <c r="CI843" s="5"/>
      <c r="CJ843" s="4"/>
      <c r="CK843" s="4"/>
      <c r="CL843" s="4"/>
      <c r="CM843" s="4"/>
      <c r="CN843" s="4"/>
      <c r="CO843" s="4"/>
      <c r="CP843" s="4"/>
      <c r="CQ843" s="4"/>
      <c r="CR843" s="4"/>
      <c r="CS843" s="5"/>
      <c r="CT843" s="5"/>
    </row>
    <row r="844" spans="50:98" ht="21" customHeight="1" x14ac:dyDescent="0.2">
      <c r="AX844" s="215" t="str">
        <f>$B$291</f>
        <v/>
      </c>
      <c r="AY844" s="98">
        <v>12</v>
      </c>
      <c r="AZ844" s="102" t="str">
        <f>IF(COUNTIFS($B$289,"&lt;&gt;"&amp;""),$B$289,"")</f>
        <v/>
      </c>
      <c r="BA844" s="102" t="str">
        <f t="shared" si="358"/>
        <v/>
      </c>
      <c r="BB844" s="102" t="str">
        <f t="shared" si="359"/>
        <v/>
      </c>
      <c r="BC844" s="102" t="str">
        <f>IF($AZ844="","",$F$291)</f>
        <v/>
      </c>
      <c r="BD844" s="102" t="str">
        <f t="shared" si="360"/>
        <v/>
      </c>
      <c r="BE844" s="102" t="str">
        <f>IF(COUNTIFS($B$289,"&lt;&gt;"&amp;""),ROUND($G$291/14,1),"")</f>
        <v/>
      </c>
      <c r="BF844" s="102" t="str">
        <f>IF(COUNTIFS($B$289,"&lt;&gt;"&amp;""),ROUND(($H$291+$I$291+$J$291)/14,1),"")</f>
        <v/>
      </c>
      <c r="BG844" s="102" t="str">
        <f>IF(COUNTIFS($B$289,"&lt;&gt;"&amp;""),ROUND(($G$291+$H$291+$I$291+$J$291)/14,1),"")</f>
        <v/>
      </c>
      <c r="BH844" s="102" t="str">
        <f>IF(COUNTIFS($B$289,"&lt;&gt;"&amp;""),ROUND($G$291,1),"")</f>
        <v/>
      </c>
      <c r="BI844" s="102" t="str">
        <f>IF(COUNTIFS($B$289,"&lt;&gt;"&amp;""),ROUND(($H$291+$I$291+$J$291),1),"")</f>
        <v/>
      </c>
      <c r="BJ844" s="102" t="str">
        <f>IF(COUNTIFS($B$289,"&lt;&gt;"&amp;""),ROUND(($G$291+$H$291+$I$291+$J$291),1),"")</f>
        <v/>
      </c>
      <c r="BK844" s="98"/>
      <c r="BL844" s="102"/>
      <c r="BM844" s="102"/>
      <c r="BN844" s="98"/>
      <c r="BO844" s="102"/>
      <c r="BP844" s="102"/>
      <c r="BQ844" s="102" t="str">
        <f>IF(COUNTIFS($B$289,"&lt;&gt;"&amp;""),IF($M$291&lt;&gt;"",ROUND($M$291/14,1),""),"")</f>
        <v/>
      </c>
      <c r="BR844" s="102" t="str">
        <f>IF(COUNTIFS($B$289,"&lt;&gt;"&amp;""),IF($M$291&lt;&gt;"",ROUND($M$291,1),""),"")</f>
        <v/>
      </c>
      <c r="BS844" s="102" t="str">
        <f>IF($AZ844="","",$E$291)</f>
        <v/>
      </c>
      <c r="BT844" s="101" t="str">
        <f>IF(COUNTIFS($B$289,"&lt;&gt;"&amp;""),$L$291,"")</f>
        <v/>
      </c>
      <c r="BU844" s="101" t="str">
        <f t="shared" si="361"/>
        <v/>
      </c>
      <c r="BV844" s="102" t="str">
        <f t="shared" si="362"/>
        <v/>
      </c>
      <c r="BW844" s="98" t="str">
        <f t="shared" si="363"/>
        <v/>
      </c>
      <c r="BY844" s="4"/>
      <c r="BZ844" s="4"/>
      <c r="CA844" s="4"/>
      <c r="CB844" s="4"/>
      <c r="CC844" s="4"/>
      <c r="CD844" s="4"/>
      <c r="CE844" s="4"/>
      <c r="CF844" s="4"/>
      <c r="CG844" s="5"/>
      <c r="CH844" s="5"/>
      <c r="CI844" s="5"/>
      <c r="CJ844" s="4"/>
      <c r="CK844" s="4"/>
      <c r="CL844" s="4"/>
      <c r="CM844" s="4"/>
      <c r="CN844" s="4"/>
      <c r="CO844" s="4"/>
      <c r="CP844" s="4"/>
      <c r="CQ844" s="4"/>
      <c r="CR844" s="4"/>
      <c r="CS844" s="5"/>
      <c r="CT844" s="5"/>
    </row>
    <row r="845" spans="50:98" ht="21" customHeight="1" x14ac:dyDescent="0.2">
      <c r="AX845" s="215" t="str">
        <f>$B$294</f>
        <v/>
      </c>
      <c r="AY845" s="102">
        <v>13</v>
      </c>
      <c r="AZ845" s="102" t="str">
        <f>IF(COUNTIFS($B$292,"&lt;&gt;"&amp;""),$B$292,"")</f>
        <v/>
      </c>
      <c r="BA845" s="102" t="str">
        <f t="shared" si="358"/>
        <v/>
      </c>
      <c r="BB845" s="102" t="str">
        <f t="shared" si="359"/>
        <v/>
      </c>
      <c r="BC845" s="102" t="str">
        <f>IF($AZ845="","",$F$294)</f>
        <v/>
      </c>
      <c r="BD845" s="102" t="str">
        <f>IF($AZ845="","","DO")</f>
        <v/>
      </c>
      <c r="BE845" s="102" t="str">
        <f>IF(COUNTIFS($B$292,"&lt;&gt;"&amp;""),ROUND($G$294/14,1),"")</f>
        <v/>
      </c>
      <c r="BF845" s="102" t="str">
        <f>IF(COUNTIFS($B$292,"&lt;&gt;"&amp;""),ROUND(($H$294+$I$294+$J$294)/14,1),"")</f>
        <v/>
      </c>
      <c r="BG845" s="102" t="str">
        <f>IF(COUNTIFS($B$292,"&lt;&gt;"&amp;""),ROUND(($G$294+$H$294+$I$294+$J$294)/14,1),"")</f>
        <v/>
      </c>
      <c r="BH845" s="102" t="str">
        <f>IF(COUNTIFS($B$292,"&lt;&gt;"&amp;""),ROUND($G$294,1),"")</f>
        <v/>
      </c>
      <c r="BI845" s="102" t="str">
        <f>IF(COUNTIFS($B$292,"&lt;&gt;"&amp;""),ROUND(($H$294+$I$294+$J$294),1),"")</f>
        <v/>
      </c>
      <c r="BJ845" s="102" t="str">
        <f>IF(COUNTIFS($B$292,"&lt;&gt;"&amp;""),ROUND(($G$294+$H$294+$I$294+$J$294),1),"")</f>
        <v/>
      </c>
      <c r="BK845" s="102"/>
      <c r="BL845" s="102"/>
      <c r="BM845" s="102"/>
      <c r="BN845" s="102"/>
      <c r="BO845" s="102"/>
      <c r="BP845" s="102"/>
      <c r="BQ845" s="102" t="str">
        <f>IF(COUNTIFS($B$292,"&lt;&gt;"&amp;""),IF($M$294&lt;&gt;"",ROUND($M$294/14,1),""),"")</f>
        <v/>
      </c>
      <c r="BR845" s="102" t="str">
        <f>IF(COUNTIFS($B$292,"&lt;&gt;"&amp;""),IF($M$294&lt;&gt;"",ROUND($M$294,1),""),"")</f>
        <v/>
      </c>
      <c r="BS845" s="102" t="str">
        <f>IF($AZ845="","",$E$294)</f>
        <v/>
      </c>
      <c r="BT845" s="101" t="str">
        <f>IF(COUNTIFS($B$292,"&lt;&gt;"&amp;""),$L$294,"")</f>
        <v/>
      </c>
      <c r="BU845" s="101" t="str">
        <f>IF($AZ845="","",IF($BG845&lt;&gt;"",$BG845,0)+IF($BM845&lt;&gt;"",$BM845,0)+IF($BQ845&lt;&gt;"",$BQ845,0))</f>
        <v/>
      </c>
      <c r="BV845" s="102" t="str">
        <f>IF($AZ845="","",IF($BJ845&lt;&gt;"",$BJ845,0)+IF($BP845&lt;&gt;"",$BP845,0)+IF($BR845&lt;&gt;"",$BR845,0))</f>
        <v/>
      </c>
      <c r="BW845" s="98" t="str">
        <f t="shared" si="363"/>
        <v/>
      </c>
      <c r="BY845" s="4"/>
      <c r="BZ845" s="4"/>
      <c r="CA845" s="4"/>
      <c r="CB845" s="4"/>
      <c r="CC845" s="4"/>
      <c r="CD845" s="4"/>
      <c r="CE845" s="4"/>
      <c r="CF845" s="4"/>
      <c r="CG845" s="5"/>
      <c r="CH845" s="5"/>
      <c r="CI845" s="5"/>
      <c r="CJ845" s="4"/>
      <c r="CK845" s="4"/>
      <c r="CL845" s="4"/>
      <c r="CM845" s="4"/>
      <c r="CN845" s="4"/>
      <c r="CO845" s="4"/>
      <c r="CP845" s="4"/>
      <c r="CQ845" s="4"/>
      <c r="CR845" s="4"/>
      <c r="CS845" s="5"/>
      <c r="CT845" s="5"/>
    </row>
    <row r="846" spans="50:98" ht="21" customHeight="1" x14ac:dyDescent="0.2">
      <c r="AX846" s="215" t="str">
        <f>$B$320</f>
        <v/>
      </c>
      <c r="AY846" s="102">
        <v>14</v>
      </c>
      <c r="AZ846" s="102" t="str">
        <f>IF(COUNTIFS($B$318,"&lt;&gt;"&amp;""),$B$318,"")</f>
        <v/>
      </c>
      <c r="BA846" s="102" t="str">
        <f t="shared" si="358"/>
        <v/>
      </c>
      <c r="BB846" s="102" t="str">
        <f t="shared" si="359"/>
        <v/>
      </c>
      <c r="BC846" s="102" t="str">
        <f>IF($AZ846="","",$F$320)</f>
        <v/>
      </c>
      <c r="BD846" s="102" t="str">
        <f t="shared" si="360"/>
        <v/>
      </c>
      <c r="BE846" s="102" t="str">
        <f>IF(COUNTIFS($B$318,"&lt;&gt;"&amp;""),ROUND($G$320/14,1),"")</f>
        <v/>
      </c>
      <c r="BF846" s="102" t="str">
        <f>IF(COUNTIFS($B$318,"&lt;&gt;"&amp;""),ROUND(($H$320+$I$320+$J$320)/14,1),"")</f>
        <v/>
      </c>
      <c r="BG846" s="102" t="str">
        <f>IF(COUNTIFS($B$318,"&lt;&gt;"&amp;""),ROUND(($G$320+$H$320+$I$320+$J$320)/14,1),"")</f>
        <v/>
      </c>
      <c r="BH846" s="102" t="str">
        <f>IF(COUNTIFS($B$318,"&lt;&gt;"&amp;""),ROUND($G$320,1),"")</f>
        <v/>
      </c>
      <c r="BI846" s="102" t="str">
        <f>IF(COUNTIFS($B$318,"&lt;&gt;"&amp;""),ROUND(($H$320+$I$320+$J$320),1),"")</f>
        <v/>
      </c>
      <c r="BJ846" s="102" t="str">
        <f>IF(COUNTIFS($B$318,"&lt;&gt;"&amp;""),ROUND(($G$320+$H$320+$I$320+$J$320),1),"")</f>
        <v/>
      </c>
      <c r="BK846" s="98"/>
      <c r="BL846" s="102"/>
      <c r="BM846" s="102"/>
      <c r="BN846" s="98"/>
      <c r="BO846" s="102"/>
      <c r="BP846" s="102"/>
      <c r="BQ846" s="102" t="str">
        <f>IF(COUNTIFS($B$318,"&lt;&gt;"&amp;""),IF($M$320&lt;&gt;"",ROUND($M$320/14,1),""),"")</f>
        <v/>
      </c>
      <c r="BR846" s="102" t="str">
        <f>IF(COUNTIFS($B$318,"&lt;&gt;"&amp;""),IF($M$320&lt;&gt;"",ROUND($M$320,1),""),"")</f>
        <v/>
      </c>
      <c r="BS846" s="102" t="str">
        <f>IF($AZ846="","",$E$320)</f>
        <v/>
      </c>
      <c r="BT846" s="101" t="str">
        <f>IF(COUNTIFS($B$318,"&lt;&gt;"&amp;""),$L$320,"")</f>
        <v/>
      </c>
      <c r="BU846" s="101" t="str">
        <f t="shared" si="361"/>
        <v/>
      </c>
      <c r="BV846" s="102" t="str">
        <f t="shared" si="362"/>
        <v/>
      </c>
      <c r="BW846" s="98" t="str">
        <f t="shared" si="363"/>
        <v/>
      </c>
      <c r="BY846" s="4"/>
      <c r="BZ846" s="4"/>
      <c r="CA846" s="4"/>
      <c r="CB846" s="4"/>
      <c r="CC846" s="4"/>
      <c r="CD846" s="4"/>
      <c r="CE846" s="4"/>
      <c r="CF846" s="4"/>
      <c r="CG846" s="5"/>
      <c r="CH846" s="5"/>
      <c r="CI846" s="5"/>
      <c r="CJ846" s="4"/>
      <c r="CK846" s="4"/>
      <c r="CL846" s="4"/>
      <c r="CM846" s="4"/>
      <c r="CN846" s="4"/>
      <c r="CO846" s="4"/>
      <c r="CP846" s="4"/>
      <c r="CQ846" s="4"/>
      <c r="CR846" s="4"/>
      <c r="CS846" s="5"/>
      <c r="CT846" s="5"/>
    </row>
    <row r="847" spans="50:98" ht="21" customHeight="1" x14ac:dyDescent="0.2">
      <c r="AX847" s="215" t="str">
        <f>$B$323</f>
        <v/>
      </c>
      <c r="AY847" s="98">
        <v>15</v>
      </c>
      <c r="AZ847" s="102" t="str">
        <f>IF(COUNTIFS($B$321,"&lt;&gt;"&amp;""),$B$321,"")</f>
        <v/>
      </c>
      <c r="BA847" s="102" t="str">
        <f t="shared" si="358"/>
        <v/>
      </c>
      <c r="BB847" s="102" t="str">
        <f t="shared" si="359"/>
        <v/>
      </c>
      <c r="BC847" s="102" t="str">
        <f>IF($AZ847="","",$F$323)</f>
        <v/>
      </c>
      <c r="BD847" s="102" t="str">
        <f t="shared" si="360"/>
        <v/>
      </c>
      <c r="BE847" s="102" t="str">
        <f>IF(COUNTIFS($B$321,"&lt;&gt;"&amp;""),ROUND($G$323/14,1),"")</f>
        <v/>
      </c>
      <c r="BF847" s="102" t="str">
        <f>IF(COUNTIFS($B$321,"&lt;&gt;"&amp;""),ROUND(($H$323+$I$323+$J$323)/14,1),"")</f>
        <v/>
      </c>
      <c r="BG847" s="102" t="str">
        <f>IF(COUNTIFS($B$321,"&lt;&gt;"&amp;""),ROUND(($G$323+$H$323+$I$323+$J$323)/14,1),"")</f>
        <v/>
      </c>
      <c r="BH847" s="102" t="str">
        <f>IF(COUNTIFS($B$321,"&lt;&gt;"&amp;""),ROUND($G$323,1),"")</f>
        <v/>
      </c>
      <c r="BI847" s="102" t="str">
        <f>IF(COUNTIFS($B$321,"&lt;&gt;"&amp;""),ROUND(($H$323+$I$323+$J$323),1),"")</f>
        <v/>
      </c>
      <c r="BJ847" s="102" t="str">
        <f>IF(COUNTIFS($B$321,"&lt;&gt;"&amp;""),ROUND(($G$323+$H$323+$I$323+$J$323),1),"")</f>
        <v/>
      </c>
      <c r="BK847" s="98"/>
      <c r="BL847" s="102"/>
      <c r="BM847" s="102"/>
      <c r="BN847" s="98"/>
      <c r="BO847" s="102"/>
      <c r="BP847" s="102"/>
      <c r="BQ847" s="102" t="str">
        <f>IF(COUNTIFS($B$321,"&lt;&gt;"&amp;""),IF($M$323&lt;&gt;"",ROUND($M$323/14,1),""),"")</f>
        <v/>
      </c>
      <c r="BR847" s="102" t="str">
        <f>IF(COUNTIFS($B$321,"&lt;&gt;"&amp;""),IF($M$323&lt;&gt;"",ROUND($M$323,1),""),"")</f>
        <v/>
      </c>
      <c r="BS847" s="102" t="str">
        <f>IF($AZ847="","",$E$323)</f>
        <v/>
      </c>
      <c r="BT847" s="101" t="str">
        <f>IF(COUNTIFS($B$321,"&lt;&gt;"&amp;""),$L$323,"")</f>
        <v/>
      </c>
      <c r="BU847" s="101" t="str">
        <f t="shared" si="361"/>
        <v/>
      </c>
      <c r="BV847" s="102" t="str">
        <f t="shared" si="362"/>
        <v/>
      </c>
      <c r="BW847" s="98" t="str">
        <f t="shared" si="363"/>
        <v/>
      </c>
      <c r="BY847" s="4"/>
      <c r="BZ847" s="4"/>
      <c r="CA847" s="4"/>
      <c r="CB847" s="4"/>
      <c r="CC847" s="4"/>
      <c r="CD847" s="4"/>
      <c r="CE847" s="4"/>
      <c r="CF847" s="4"/>
      <c r="CG847" s="5"/>
      <c r="CH847" s="5"/>
      <c r="CI847" s="5"/>
      <c r="CJ847" s="4"/>
      <c r="CK847" s="4"/>
      <c r="CL847" s="4"/>
      <c r="CM847" s="4"/>
      <c r="CN847" s="4"/>
      <c r="CO847" s="4"/>
      <c r="CP847" s="4"/>
      <c r="CQ847" s="4"/>
      <c r="CR847" s="4"/>
      <c r="CS847" s="5"/>
      <c r="CT847" s="5"/>
    </row>
    <row r="848" spans="50:98" ht="21" customHeight="1" x14ac:dyDescent="0.2">
      <c r="AX848" s="215" t="str">
        <f>$B$326</f>
        <v/>
      </c>
      <c r="AY848" s="98">
        <v>16</v>
      </c>
      <c r="AZ848" s="102" t="str">
        <f>IF(COUNTIFS($B$324,"&lt;&gt;"&amp;""),$B$324,"")</f>
        <v/>
      </c>
      <c r="BA848" s="102" t="str">
        <f t="shared" si="358"/>
        <v/>
      </c>
      <c r="BB848" s="102" t="str">
        <f t="shared" si="359"/>
        <v/>
      </c>
      <c r="BC848" s="102" t="str">
        <f>IF($AZ848="","",$F$326)</f>
        <v/>
      </c>
      <c r="BD848" s="102" t="str">
        <f t="shared" si="360"/>
        <v/>
      </c>
      <c r="BE848" s="102" t="str">
        <f>IF(COUNTIFS($B$324,"&lt;&gt;"&amp;""),ROUND($G$326/14,1),"")</f>
        <v/>
      </c>
      <c r="BF848" s="102" t="str">
        <f>IF(COUNTIFS($B$324,"&lt;&gt;"&amp;""),ROUND(($H$326+$I$326+$J$326)/14,1),"")</f>
        <v/>
      </c>
      <c r="BG848" s="102" t="str">
        <f>IF(COUNTIFS($B$324,"&lt;&gt;"&amp;""),ROUND(($G$326+$H$326+$I$326+$J$326)/14,1),"")</f>
        <v/>
      </c>
      <c r="BH848" s="102" t="str">
        <f>IF(COUNTIFS($B$324,"&lt;&gt;"&amp;""),ROUND($G$326,1),"")</f>
        <v/>
      </c>
      <c r="BI848" s="102" t="str">
        <f>IF(COUNTIFS($B$324,"&lt;&gt;"&amp;""),ROUND(($H$326+$I$326+$J$326),1),"")</f>
        <v/>
      </c>
      <c r="BJ848" s="102" t="str">
        <f>IF(COUNTIFS($B$324,"&lt;&gt;"&amp;""),ROUND(($G$326+$H$326+$I$326+$J$326),1),"")</f>
        <v/>
      </c>
      <c r="BK848" s="98"/>
      <c r="BL848" s="102"/>
      <c r="BM848" s="102"/>
      <c r="BN848" s="98"/>
      <c r="BO848" s="102"/>
      <c r="BP848" s="102"/>
      <c r="BQ848" s="102" t="str">
        <f>IF(COUNTIFS($B$324,"&lt;&gt;"&amp;""),IF($M$326&lt;&gt;"",ROUND($M$326/14,1),""),"")</f>
        <v/>
      </c>
      <c r="BR848" s="102" t="str">
        <f>IF(COUNTIFS($B$324,"&lt;&gt;"&amp;""),IF($M$326&lt;&gt;"",ROUND($M$326,1),""),"")</f>
        <v/>
      </c>
      <c r="BS848" s="102" t="str">
        <f>IF($AZ848="","",$E$326)</f>
        <v/>
      </c>
      <c r="BT848" s="101" t="str">
        <f>IF(COUNTIFS($B$324,"&lt;&gt;"&amp;""),$L$326,"")</f>
        <v/>
      </c>
      <c r="BU848" s="101" t="str">
        <f t="shared" si="361"/>
        <v/>
      </c>
      <c r="BV848" s="102" t="str">
        <f t="shared" si="362"/>
        <v/>
      </c>
      <c r="BW848" s="98" t="str">
        <f t="shared" si="363"/>
        <v/>
      </c>
      <c r="BY848" s="4"/>
      <c r="BZ848" s="4"/>
      <c r="CA848" s="4"/>
      <c r="CB848" s="4"/>
      <c r="CC848" s="4"/>
      <c r="CD848" s="4"/>
      <c r="CE848" s="4"/>
      <c r="CF848" s="4"/>
      <c r="CG848" s="5"/>
      <c r="CH848" s="5"/>
      <c r="CI848" s="5"/>
      <c r="CJ848" s="4"/>
      <c r="CK848" s="4"/>
      <c r="CL848" s="4"/>
      <c r="CM848" s="4"/>
      <c r="CN848" s="4"/>
      <c r="CO848" s="4"/>
      <c r="CP848" s="4"/>
      <c r="CQ848" s="4"/>
      <c r="CR848" s="4"/>
      <c r="CS848" s="5"/>
      <c r="CT848" s="5"/>
    </row>
    <row r="849" spans="50:98" ht="21" customHeight="1" x14ac:dyDescent="0.2">
      <c r="AX849" s="215" t="str">
        <f>$B$329</f>
        <v/>
      </c>
      <c r="AY849" s="98">
        <v>17</v>
      </c>
      <c r="AZ849" s="102" t="str">
        <f>IF(COUNTIFS($B$327,"&lt;&gt;"&amp;""),$B$327,"")</f>
        <v/>
      </c>
      <c r="BA849" s="102" t="str">
        <f t="shared" si="358"/>
        <v/>
      </c>
      <c r="BB849" s="102" t="str">
        <f t="shared" si="359"/>
        <v/>
      </c>
      <c r="BC849" s="102" t="str">
        <f>IF($AZ849="","",$F$329)</f>
        <v/>
      </c>
      <c r="BD849" s="102" t="str">
        <f t="shared" si="360"/>
        <v/>
      </c>
      <c r="BE849" s="102" t="str">
        <f>IF(COUNTIFS($B$327,"&lt;&gt;"&amp;""),ROUND($G$329/14,1),"")</f>
        <v/>
      </c>
      <c r="BF849" s="102" t="str">
        <f>IF(COUNTIFS($B$327,"&lt;&gt;"&amp;""),ROUND(($H$329+$I$329+$J$329)/14,1),"")</f>
        <v/>
      </c>
      <c r="BG849" s="102" t="str">
        <f>IF(COUNTIFS($B$327,"&lt;&gt;"&amp;""),ROUND(($G$329+$H$329+$I$329+$J$329)/14,1),"")</f>
        <v/>
      </c>
      <c r="BH849" s="102" t="str">
        <f>IF(COUNTIFS($B$327,"&lt;&gt;"&amp;""),ROUND($G$329,1),"")</f>
        <v/>
      </c>
      <c r="BI849" s="102" t="str">
        <f>IF(COUNTIFS($B$327,"&lt;&gt;"&amp;""),ROUND(($H$329+$I$329+$J$329),1),"")</f>
        <v/>
      </c>
      <c r="BJ849" s="102" t="str">
        <f>IF(COUNTIFS($B$327,"&lt;&gt;"&amp;""),ROUND(($G$329+$H$329+$I$329+$J$329),1),"")</f>
        <v/>
      </c>
      <c r="BK849" s="98"/>
      <c r="BL849" s="102"/>
      <c r="BM849" s="102"/>
      <c r="BN849" s="98"/>
      <c r="BO849" s="102"/>
      <c r="BP849" s="102"/>
      <c r="BQ849" s="102" t="str">
        <f>IF(COUNTIFS($B$327,"&lt;&gt;"&amp;""),IF($M$329&lt;&gt;"",ROUND($M$329/14,1),""),"")</f>
        <v/>
      </c>
      <c r="BR849" s="102" t="str">
        <f>IF(COUNTIFS($B$327,"&lt;&gt;"&amp;""),IF($M$329&lt;&gt;"",ROUND($M$329,1),""),"")</f>
        <v/>
      </c>
      <c r="BS849" s="102" t="str">
        <f>IF($AZ849="","",$E$329)</f>
        <v/>
      </c>
      <c r="BT849" s="101" t="str">
        <f>IF(COUNTIFS($B$327,"&lt;&gt;"&amp;""),$L$329,"")</f>
        <v/>
      </c>
      <c r="BU849" s="101" t="str">
        <f t="shared" si="361"/>
        <v/>
      </c>
      <c r="BV849" s="102" t="str">
        <f t="shared" si="362"/>
        <v/>
      </c>
      <c r="BW849" s="98" t="str">
        <f t="shared" si="363"/>
        <v/>
      </c>
      <c r="BY849" s="4"/>
      <c r="BZ849" s="4"/>
      <c r="CA849" s="4"/>
      <c r="CB849" s="4"/>
      <c r="CC849" s="4"/>
      <c r="CD849" s="4"/>
      <c r="CE849" s="4"/>
      <c r="CF849" s="4"/>
      <c r="CG849" s="5"/>
      <c r="CH849" s="5"/>
      <c r="CI849" s="5"/>
      <c r="CJ849" s="4"/>
      <c r="CK849" s="4"/>
      <c r="CL849" s="4"/>
      <c r="CM849" s="4"/>
      <c r="CN849" s="4"/>
      <c r="CO849" s="4"/>
      <c r="CP849" s="4"/>
      <c r="CQ849" s="4"/>
      <c r="CR849" s="4"/>
      <c r="CS849" s="5"/>
      <c r="CT849" s="5"/>
    </row>
    <row r="850" spans="50:98" ht="21" customHeight="1" x14ac:dyDescent="0.2">
      <c r="AX850" s="215" t="str">
        <f>$B$332</f>
        <v/>
      </c>
      <c r="AY850" s="98">
        <v>18</v>
      </c>
      <c r="AZ850" s="102" t="str">
        <f>IF(COUNTIFS($B$330,"&lt;&gt;"&amp;""),$B$330,"")</f>
        <v/>
      </c>
      <c r="BA850" s="102" t="str">
        <f t="shared" si="358"/>
        <v/>
      </c>
      <c r="BB850" s="102" t="str">
        <f t="shared" si="359"/>
        <v/>
      </c>
      <c r="BC850" s="102" t="str">
        <f>IF($AZ850="","",$F$332)</f>
        <v/>
      </c>
      <c r="BD850" s="102" t="str">
        <f t="shared" si="360"/>
        <v/>
      </c>
      <c r="BE850" s="102" t="str">
        <f>IF(COUNTIFS($B$330,"&lt;&gt;"&amp;""),ROUND($G$332/14,1),"")</f>
        <v/>
      </c>
      <c r="BF850" s="102" t="str">
        <f>IF(COUNTIFS($B$330,"&lt;&gt;"&amp;""),ROUND(($H$332+$I$332+$J$332)/14,1),"")</f>
        <v/>
      </c>
      <c r="BG850" s="102" t="str">
        <f>IF(COUNTIFS($B$330,"&lt;&gt;"&amp;""),ROUND(($G$332+$H$332+$I$332+$J$332)/14,1),"")</f>
        <v/>
      </c>
      <c r="BH850" s="102" t="str">
        <f>IF(COUNTIFS($B$330,"&lt;&gt;"&amp;""),ROUND($G$332,1),"")</f>
        <v/>
      </c>
      <c r="BI850" s="102" t="str">
        <f>IF(COUNTIFS($B$330,"&lt;&gt;"&amp;""),ROUND(($H$332+$I$332+$J$332),1),"")</f>
        <v/>
      </c>
      <c r="BJ850" s="102" t="str">
        <f>IF(COUNTIFS($B$330,"&lt;&gt;"&amp;""),ROUND(($G$332+$H$332+$I$332+$J$332),1),"")</f>
        <v/>
      </c>
      <c r="BK850" s="98"/>
      <c r="BL850" s="102"/>
      <c r="BM850" s="102"/>
      <c r="BN850" s="98"/>
      <c r="BO850" s="102"/>
      <c r="BP850" s="102"/>
      <c r="BQ850" s="102" t="str">
        <f>IF(COUNTIFS($B$330,"&lt;&gt;"&amp;""),IF($M$332&lt;&gt;"",ROUND($M$332/14,1),""),"")</f>
        <v/>
      </c>
      <c r="BR850" s="102" t="str">
        <f>IF(COUNTIFS($B$330,"&lt;&gt;"&amp;""),IF($M$332&lt;&gt;"",ROUND($M$332,1),""),"")</f>
        <v/>
      </c>
      <c r="BS850" s="102" t="str">
        <f>IF($AZ850="","",$E$332)</f>
        <v/>
      </c>
      <c r="BT850" s="101" t="str">
        <f>IF(COUNTIFS($B$330,"&lt;&gt;"&amp;""),$L$332,"")</f>
        <v/>
      </c>
      <c r="BU850" s="101" t="str">
        <f t="shared" si="361"/>
        <v/>
      </c>
      <c r="BV850" s="102" t="str">
        <f t="shared" si="362"/>
        <v/>
      </c>
      <c r="BW850" s="98" t="str">
        <f t="shared" si="363"/>
        <v/>
      </c>
      <c r="BY850" s="4"/>
      <c r="BZ850" s="4"/>
      <c r="CA850" s="4"/>
      <c r="CB850" s="4"/>
      <c r="CC850" s="4"/>
      <c r="CD850" s="4"/>
      <c r="CE850" s="4"/>
      <c r="CF850" s="4"/>
      <c r="CG850" s="5"/>
      <c r="CH850" s="5"/>
      <c r="CI850" s="5"/>
      <c r="CJ850" s="4"/>
      <c r="CK850" s="4"/>
      <c r="CL850" s="4"/>
      <c r="CM850" s="4"/>
      <c r="CN850" s="4"/>
      <c r="CO850" s="4"/>
      <c r="CP850" s="4"/>
      <c r="CQ850" s="4"/>
      <c r="CR850" s="4"/>
      <c r="CS850" s="5"/>
      <c r="CT850" s="5"/>
    </row>
    <row r="851" spans="50:98" ht="21" customHeight="1" x14ac:dyDescent="0.2">
      <c r="AX851" s="215" t="str">
        <f>$B$335</f>
        <v/>
      </c>
      <c r="AY851" s="98">
        <v>19</v>
      </c>
      <c r="AZ851" s="102" t="str">
        <f>IF(COUNTIFS($B$333,"&lt;&gt;"&amp;""),$B$333,"")</f>
        <v/>
      </c>
      <c r="BA851" s="102" t="str">
        <f t="shared" si="358"/>
        <v/>
      </c>
      <c r="BB851" s="102" t="str">
        <f t="shared" si="359"/>
        <v/>
      </c>
      <c r="BC851" s="102" t="str">
        <f>IF($AZ851="","",$F$335)</f>
        <v/>
      </c>
      <c r="BD851" s="102" t="str">
        <f t="shared" si="360"/>
        <v/>
      </c>
      <c r="BE851" s="102" t="str">
        <f>IF(COUNTIFS($B$333,"&lt;&gt;"&amp;""),ROUND($G$335/14,1),"")</f>
        <v/>
      </c>
      <c r="BF851" s="102" t="str">
        <f>IF(COUNTIFS($B$333,"&lt;&gt;"&amp;""),ROUND(($H$335+$I$335+$J$335)/14,1),"")</f>
        <v/>
      </c>
      <c r="BG851" s="102" t="str">
        <f>IF(COUNTIFS($B$333,"&lt;&gt;"&amp;""),ROUND(($G$335+$H$335+$I$335+$J$335)/14,1),"")</f>
        <v/>
      </c>
      <c r="BH851" s="102" t="str">
        <f>IF(COUNTIFS($B$333,"&lt;&gt;"&amp;""),ROUND($G$335,1),"")</f>
        <v/>
      </c>
      <c r="BI851" s="102" t="str">
        <f>IF(COUNTIFS($B$333,"&lt;&gt;"&amp;""),ROUND(($H$335+$I$335+$J$335),1),"")</f>
        <v/>
      </c>
      <c r="BJ851" s="102" t="str">
        <f>IF(COUNTIFS($B$333,"&lt;&gt;"&amp;""),ROUND(($G$335+$H$335+$I$335+$J$335),1),"")</f>
        <v/>
      </c>
      <c r="BK851" s="98"/>
      <c r="BL851" s="102"/>
      <c r="BM851" s="102"/>
      <c r="BN851" s="98"/>
      <c r="BO851" s="102"/>
      <c r="BP851" s="102"/>
      <c r="BQ851" s="102" t="str">
        <f>IF(COUNTIFS($B$333,"&lt;&gt;"&amp;""),IF($M$335&lt;&gt;"",ROUND($M$335/14,1),""),"")</f>
        <v/>
      </c>
      <c r="BR851" s="102" t="str">
        <f>IF(COUNTIFS($B$333,"&lt;&gt;"&amp;""),IF($M$335&lt;&gt;"",ROUND($M$335,1),""),"")</f>
        <v/>
      </c>
      <c r="BS851" s="102" t="str">
        <f>IF($AZ851="","",$E$335)</f>
        <v/>
      </c>
      <c r="BT851" s="101" t="str">
        <f>IF(COUNTIFS($B$333,"&lt;&gt;"&amp;""),$L$335,"")</f>
        <v/>
      </c>
      <c r="BU851" s="101" t="str">
        <f t="shared" si="361"/>
        <v/>
      </c>
      <c r="BV851" s="102" t="str">
        <f t="shared" si="362"/>
        <v/>
      </c>
      <c r="BW851" s="98" t="str">
        <f t="shared" si="363"/>
        <v/>
      </c>
      <c r="BY851" s="4"/>
      <c r="BZ851" s="4"/>
      <c r="CA851" s="4"/>
      <c r="CB851" s="4"/>
      <c r="CC851" s="4"/>
      <c r="CD851" s="4"/>
      <c r="CE851" s="4"/>
      <c r="CF851" s="4"/>
      <c r="CG851" s="5"/>
      <c r="CH851" s="5"/>
      <c r="CI851" s="5"/>
      <c r="CJ851" s="4"/>
      <c r="CK851" s="4"/>
      <c r="CL851" s="4"/>
      <c r="CM851" s="4"/>
      <c r="CN851" s="4"/>
      <c r="CO851" s="4"/>
      <c r="CP851" s="4"/>
      <c r="CQ851" s="4"/>
      <c r="CR851" s="4"/>
      <c r="CS851" s="5"/>
      <c r="CT851" s="5"/>
    </row>
    <row r="852" spans="50:98" ht="21" customHeight="1" x14ac:dyDescent="0.2">
      <c r="AX852" s="215" t="str">
        <f>$B$338</f>
        <v/>
      </c>
      <c r="AY852" s="98">
        <v>20</v>
      </c>
      <c r="AZ852" s="102" t="str">
        <f>IF(COUNTIFS($B$336,"&lt;&gt;"&amp;""),$B$336,"")</f>
        <v/>
      </c>
      <c r="BA852" s="102" t="str">
        <f t="shared" si="358"/>
        <v/>
      </c>
      <c r="BB852" s="102" t="str">
        <f t="shared" si="359"/>
        <v/>
      </c>
      <c r="BC852" s="102" t="str">
        <f>IF($AZ852="","",$F$338)</f>
        <v/>
      </c>
      <c r="BD852" s="102" t="str">
        <f t="shared" si="360"/>
        <v/>
      </c>
      <c r="BE852" s="102" t="str">
        <f>IF(COUNTIFS($B$336,"&lt;&gt;"&amp;""),ROUND($G$338/14,1),"")</f>
        <v/>
      </c>
      <c r="BF852" s="102" t="str">
        <f>IF(COUNTIFS($B$336,"&lt;&gt;"&amp;""),ROUND(($H$338+$I$338+$J$338)/14,1),"")</f>
        <v/>
      </c>
      <c r="BG852" s="102" t="str">
        <f>IF(COUNTIFS($B$336,"&lt;&gt;"&amp;""),ROUND(($G$338+$H$338+$I$338+$J$338)/14,1),"")</f>
        <v/>
      </c>
      <c r="BH852" s="102" t="str">
        <f>IF(COUNTIFS($B$336,"&lt;&gt;"&amp;""),ROUND($G$338,1),"")</f>
        <v/>
      </c>
      <c r="BI852" s="102" t="str">
        <f>IF(COUNTIFS($B$336,"&lt;&gt;"&amp;""),ROUND(($H$338+$I$338+$J$338),1),"")</f>
        <v/>
      </c>
      <c r="BJ852" s="102" t="str">
        <f>IF(COUNTIFS($B$336,"&lt;&gt;"&amp;""),ROUND(($G$338+$H$338+$I$338+$J$338),1),"")</f>
        <v/>
      </c>
      <c r="BK852" s="98"/>
      <c r="BL852" s="102"/>
      <c r="BM852" s="102"/>
      <c r="BN852" s="98"/>
      <c r="BO852" s="102"/>
      <c r="BP852" s="102"/>
      <c r="BQ852" s="102" t="str">
        <f>IF(COUNTIFS($B$336,"&lt;&gt;"&amp;""),IF($M$338&lt;&gt;"",ROUND($M$338/14,1),""),"")</f>
        <v/>
      </c>
      <c r="BR852" s="102" t="str">
        <f>IF(COUNTIFS($B$336,"&lt;&gt;"&amp;""),IF($M$338&lt;&gt;"",ROUND($M$338,1),""),"")</f>
        <v/>
      </c>
      <c r="BS852" s="102" t="str">
        <f>IF($AZ852="","",$E$338)</f>
        <v/>
      </c>
      <c r="BT852" s="101" t="str">
        <f>IF(COUNTIFS($B$336,"&lt;&gt;"&amp;""),$L$338,"")</f>
        <v/>
      </c>
      <c r="BU852" s="101" t="str">
        <f t="shared" si="361"/>
        <v/>
      </c>
      <c r="BV852" s="102" t="str">
        <f t="shared" si="362"/>
        <v/>
      </c>
      <c r="BW852" s="98" t="str">
        <f t="shared" si="363"/>
        <v/>
      </c>
      <c r="BY852" s="4"/>
      <c r="BZ852" s="4"/>
      <c r="CA852" s="4"/>
      <c r="CB852" s="4"/>
      <c r="CC852" s="4"/>
      <c r="CD852" s="4"/>
      <c r="CE852" s="4"/>
      <c r="CF852" s="4"/>
      <c r="CG852" s="5"/>
      <c r="CH852" s="5"/>
      <c r="CI852" s="5"/>
      <c r="CJ852" s="4"/>
      <c r="CK852" s="4"/>
      <c r="CL852" s="4"/>
      <c r="CM852" s="4"/>
      <c r="CN852" s="4"/>
      <c r="CO852" s="4"/>
      <c r="CP852" s="4"/>
      <c r="CQ852" s="4"/>
      <c r="CR852" s="4"/>
      <c r="CS852" s="5"/>
      <c r="CT852" s="5"/>
    </row>
    <row r="853" spans="50:98" ht="21" customHeight="1" x14ac:dyDescent="0.2">
      <c r="AX853" s="215" t="str">
        <f>$B$341</f>
        <v/>
      </c>
      <c r="AY853" s="98">
        <v>21</v>
      </c>
      <c r="AZ853" s="102" t="str">
        <f>IF(COUNTIFS($B$339,"&lt;&gt;"&amp;""),$B$339,"")</f>
        <v/>
      </c>
      <c r="BA853" s="102" t="str">
        <f t="shared" si="358"/>
        <v/>
      </c>
      <c r="BB853" s="102" t="str">
        <f t="shared" si="359"/>
        <v/>
      </c>
      <c r="BC853" s="102" t="str">
        <f>IF($AZ853="","",$F$341)</f>
        <v/>
      </c>
      <c r="BD853" s="102" t="str">
        <f t="shared" si="360"/>
        <v/>
      </c>
      <c r="BE853" s="102" t="str">
        <f>IF(COUNTIFS($B$339,"&lt;&gt;"&amp;""),ROUND($G$341/14,1),"")</f>
        <v/>
      </c>
      <c r="BF853" s="102" t="str">
        <f>IF(COUNTIFS($B$339,"&lt;&gt;"&amp;""),ROUND(($H$341+$I$341+$J$341)/14,1),"")</f>
        <v/>
      </c>
      <c r="BG853" s="102" t="str">
        <f>IF(COUNTIFS($B$339,"&lt;&gt;"&amp;""),ROUND(($G$341+$H$341+$I$341+$J$341)/14,1),"")</f>
        <v/>
      </c>
      <c r="BH853" s="102" t="str">
        <f>IF(COUNTIFS($B$339,"&lt;&gt;"&amp;""),ROUND($G$341,1),"")</f>
        <v/>
      </c>
      <c r="BI853" s="102" t="str">
        <f>IF(COUNTIFS($B$339,"&lt;&gt;"&amp;""),ROUND(($H$341+$I$341+$J$341),1),"")</f>
        <v/>
      </c>
      <c r="BJ853" s="102" t="str">
        <f>IF(COUNTIFS($B$339,"&lt;&gt;"&amp;""),ROUND(($G$341+$H$341+$I$341+$J$341),1),"")</f>
        <v/>
      </c>
      <c r="BK853" s="98"/>
      <c r="BL853" s="102"/>
      <c r="BM853" s="102"/>
      <c r="BN853" s="98"/>
      <c r="BO853" s="102"/>
      <c r="BP853" s="102"/>
      <c r="BQ853" s="102" t="str">
        <f>IF(COUNTIFS($B$339,"&lt;&gt;"&amp;""),IF($M$341&lt;&gt;"",ROUND($M$341/14,1),""),"")</f>
        <v/>
      </c>
      <c r="BR853" s="102" t="str">
        <f>IF(COUNTIFS($B$339,"&lt;&gt;"&amp;""),IF($M$341&lt;&gt;"",ROUND($M$341,1),""),"")</f>
        <v/>
      </c>
      <c r="BS853" s="102" t="str">
        <f>IF($AZ853="","",$E$341)</f>
        <v/>
      </c>
      <c r="BT853" s="101" t="str">
        <f>IF(COUNTIFS($B$339,"&lt;&gt;"&amp;""),$L$341,"")</f>
        <v/>
      </c>
      <c r="BU853" s="101" t="str">
        <f t="shared" si="361"/>
        <v/>
      </c>
      <c r="BV853" s="102" t="str">
        <f t="shared" si="362"/>
        <v/>
      </c>
      <c r="BW853" s="98" t="str">
        <f t="shared" si="363"/>
        <v/>
      </c>
      <c r="BY853" s="4"/>
      <c r="BZ853" s="4"/>
      <c r="CA853" s="4"/>
      <c r="CB853" s="4"/>
      <c r="CC853" s="4"/>
      <c r="CD853" s="4"/>
      <c r="CE853" s="4"/>
      <c r="CF853" s="4"/>
      <c r="CG853" s="5"/>
      <c r="CH853" s="5"/>
      <c r="CI853" s="5"/>
      <c r="CJ853" s="4"/>
      <c r="CK853" s="4"/>
      <c r="CL853" s="4"/>
      <c r="CM853" s="4"/>
      <c r="CN853" s="4"/>
      <c r="CO853" s="4"/>
      <c r="CP853" s="4"/>
      <c r="CQ853" s="4"/>
      <c r="CR853" s="4"/>
      <c r="CS853" s="5"/>
      <c r="CT853" s="5"/>
    </row>
    <row r="854" spans="50:98" ht="21" customHeight="1" x14ac:dyDescent="0.2">
      <c r="AX854" s="215" t="str">
        <f>$B$344</f>
        <v/>
      </c>
      <c r="AY854" s="98">
        <v>22</v>
      </c>
      <c r="AZ854" s="102" t="str">
        <f>IF(COUNTIFS($B$342,"&lt;&gt;"&amp;""),$B$342,"")</f>
        <v/>
      </c>
      <c r="BA854" s="102" t="str">
        <f t="shared" si="358"/>
        <v/>
      </c>
      <c r="BB854" s="102" t="str">
        <f t="shared" si="359"/>
        <v/>
      </c>
      <c r="BC854" s="102" t="str">
        <f>IF($AZ854="","",$F$344)</f>
        <v/>
      </c>
      <c r="BD854" s="102" t="str">
        <f t="shared" si="360"/>
        <v/>
      </c>
      <c r="BE854" s="102" t="str">
        <f>IF(COUNTIFS($B$342,"&lt;&gt;"&amp;""),ROUND($G$344/14,1),"")</f>
        <v/>
      </c>
      <c r="BF854" s="102" t="str">
        <f>IF(COUNTIFS($B$342,"&lt;&gt;"&amp;""),ROUND(($H$344+$I$344+$J$344)/14,1),"")</f>
        <v/>
      </c>
      <c r="BG854" s="102" t="str">
        <f>IF(COUNTIFS($B$342,"&lt;&gt;"&amp;""),ROUND(($G$344+$H$344+$I$344+$J$344)/14,1),"")</f>
        <v/>
      </c>
      <c r="BH854" s="102" t="str">
        <f>IF(COUNTIFS($B$342,"&lt;&gt;"&amp;""),ROUND($G$344,1),"")</f>
        <v/>
      </c>
      <c r="BI854" s="102" t="str">
        <f>IF(COUNTIFS($B$342,"&lt;&gt;"&amp;""),ROUND(($H$344+$I$344+$J$344),1),"")</f>
        <v/>
      </c>
      <c r="BJ854" s="102" t="str">
        <f>IF(COUNTIFS($B$342,"&lt;&gt;"&amp;""),ROUND(($G$344+$H$344+$I$344+$J$344),1),"")</f>
        <v/>
      </c>
      <c r="BK854" s="98"/>
      <c r="BL854" s="102"/>
      <c r="BM854" s="102"/>
      <c r="BN854" s="98"/>
      <c r="BO854" s="102"/>
      <c r="BP854" s="102"/>
      <c r="BQ854" s="102" t="str">
        <f>IF(COUNTIFS($B$342,"&lt;&gt;"&amp;""),IF($M$344&lt;&gt;"",ROUND($M$344/14,1),""),"")</f>
        <v/>
      </c>
      <c r="BR854" s="102" t="str">
        <f>IF(COUNTIFS($B$342,"&lt;&gt;"&amp;""),IF($M$344&lt;&gt;"",ROUND($M$344,1),""),"")</f>
        <v/>
      </c>
      <c r="BS854" s="102" t="str">
        <f>IF($AZ854="","",$E$344)</f>
        <v/>
      </c>
      <c r="BT854" s="101" t="str">
        <f>IF(COUNTIFS($B$342,"&lt;&gt;"&amp;""),$L$344,"")</f>
        <v/>
      </c>
      <c r="BU854" s="101" t="str">
        <f t="shared" si="361"/>
        <v/>
      </c>
      <c r="BV854" s="102" t="str">
        <f t="shared" si="362"/>
        <v/>
      </c>
      <c r="BW854" s="98" t="str">
        <f t="shared" si="363"/>
        <v/>
      </c>
      <c r="BY854" s="4"/>
      <c r="BZ854" s="4"/>
      <c r="CA854" s="4"/>
      <c r="CB854" s="4"/>
      <c r="CC854" s="4"/>
      <c r="CD854" s="4"/>
      <c r="CE854" s="4"/>
      <c r="CF854" s="4"/>
      <c r="CG854" s="5"/>
      <c r="CH854" s="5"/>
      <c r="CI854" s="5"/>
      <c r="CJ854" s="4"/>
      <c r="CK854" s="4"/>
      <c r="CL854" s="4"/>
      <c r="CM854" s="4"/>
      <c r="CN854" s="4"/>
      <c r="CO854" s="4"/>
      <c r="CP854" s="4"/>
      <c r="CQ854" s="4"/>
      <c r="CR854" s="4"/>
      <c r="CS854" s="5"/>
      <c r="CT854" s="5"/>
    </row>
    <row r="855" spans="50:98" ht="21" customHeight="1" x14ac:dyDescent="0.2">
      <c r="AX855" s="215" t="str">
        <f>$B$347</f>
        <v/>
      </c>
      <c r="AY855" s="98">
        <v>23</v>
      </c>
      <c r="AZ855" s="102" t="str">
        <f>IF(COUNTIFS($B$345,"&lt;&gt;"&amp;""),$B$345,"")</f>
        <v/>
      </c>
      <c r="BA855" s="102" t="str">
        <f t="shared" si="358"/>
        <v/>
      </c>
      <c r="BB855" s="102" t="str">
        <f t="shared" si="359"/>
        <v/>
      </c>
      <c r="BC855" s="102" t="str">
        <f>IF($AZ855="","",$F$347)</f>
        <v/>
      </c>
      <c r="BD855" s="102" t="str">
        <f t="shared" si="360"/>
        <v/>
      </c>
      <c r="BE855" s="102" t="str">
        <f>IF(COUNTIFS($B$345,"&lt;&gt;"&amp;""),ROUND($G$347/14,1),"")</f>
        <v/>
      </c>
      <c r="BF855" s="102" t="str">
        <f>IF(COUNTIFS($B$345,"&lt;&gt;"&amp;""),ROUND(($H$347+$I$347+$J$347)/14,1),"")</f>
        <v/>
      </c>
      <c r="BG855" s="102" t="str">
        <f>IF(COUNTIFS($B$345,"&lt;&gt;"&amp;""),ROUND(($G$347+$H$347+$I$347+$J$347)/14,1),"")</f>
        <v/>
      </c>
      <c r="BH855" s="102" t="str">
        <f>IF(COUNTIFS($B$345,"&lt;&gt;"&amp;""),ROUND($G$347,1),"")</f>
        <v/>
      </c>
      <c r="BI855" s="102" t="str">
        <f>IF(COUNTIFS($B$345,"&lt;&gt;"&amp;""),ROUND(($H$347+$I$347+$J$347),1),"")</f>
        <v/>
      </c>
      <c r="BJ855" s="102" t="str">
        <f>IF(COUNTIFS($B$345,"&lt;&gt;"&amp;""),ROUND(($G$347+$H$347+$I$347+$J$347),1),"")</f>
        <v/>
      </c>
      <c r="BK855" s="98"/>
      <c r="BL855" s="102"/>
      <c r="BM855" s="102"/>
      <c r="BN855" s="98"/>
      <c r="BO855" s="102"/>
      <c r="BP855" s="102"/>
      <c r="BQ855" s="102" t="str">
        <f>IF(COUNTIFS($B$345,"&lt;&gt;"&amp;""),IF($M$347&lt;&gt;"",ROUND($M$347/14,1),""),"")</f>
        <v/>
      </c>
      <c r="BR855" s="102" t="str">
        <f>IF(COUNTIFS($B$345,"&lt;&gt;"&amp;""),IF($M$347&lt;&gt;"",ROUND($M$347,1),""),"")</f>
        <v/>
      </c>
      <c r="BS855" s="102" t="str">
        <f>IF($AZ855="","",$E$347)</f>
        <v/>
      </c>
      <c r="BT855" s="101" t="str">
        <f>IF(COUNTIFS($B$345,"&lt;&gt;"&amp;""),$L$347,"")</f>
        <v/>
      </c>
      <c r="BU855" s="101" t="str">
        <f t="shared" si="361"/>
        <v/>
      </c>
      <c r="BV855" s="102" t="str">
        <f t="shared" si="362"/>
        <v/>
      </c>
      <c r="BW855" s="98" t="str">
        <f t="shared" si="363"/>
        <v/>
      </c>
      <c r="BY855" s="4"/>
      <c r="BZ855" s="4"/>
      <c r="CA855" s="4"/>
      <c r="CB855" s="4"/>
      <c r="CC855" s="4"/>
      <c r="CD855" s="4"/>
      <c r="CE855" s="4"/>
      <c r="CF855" s="4"/>
      <c r="CG855" s="5"/>
      <c r="CH855" s="5"/>
      <c r="CI855" s="5"/>
      <c r="CJ855" s="4"/>
      <c r="CK855" s="4"/>
      <c r="CL855" s="4"/>
      <c r="CM855" s="4"/>
      <c r="CN855" s="4"/>
      <c r="CO855" s="4"/>
      <c r="CP855" s="4"/>
      <c r="CQ855" s="4"/>
      <c r="CR855" s="4"/>
      <c r="CS855" s="5"/>
      <c r="CT855" s="5"/>
    </row>
    <row r="856" spans="50:98" ht="21" customHeight="1" x14ac:dyDescent="0.2">
      <c r="AX856" s="215" t="str">
        <f>$B$350</f>
        <v/>
      </c>
      <c r="AY856" s="98">
        <v>24</v>
      </c>
      <c r="AZ856" s="102" t="str">
        <f>IF(COUNTIFS($B$348,"&lt;&gt;"&amp;""),$B$348,"")</f>
        <v/>
      </c>
      <c r="BA856" s="102" t="str">
        <f t="shared" si="358"/>
        <v/>
      </c>
      <c r="BB856" s="102" t="str">
        <f t="shared" si="359"/>
        <v/>
      </c>
      <c r="BC856" s="102" t="str">
        <f>IF($AZ856="","",$F$350)</f>
        <v/>
      </c>
      <c r="BD856" s="102" t="str">
        <f t="shared" si="360"/>
        <v/>
      </c>
      <c r="BE856" s="102" t="str">
        <f>IF(COUNTIFS($B$348,"&lt;&gt;"&amp;""),ROUND($G$350/14,1),"")</f>
        <v/>
      </c>
      <c r="BF856" s="102" t="str">
        <f>IF(COUNTIFS($B$348,"&lt;&gt;"&amp;""),ROUND(($H$350+$I$350+$J$350)/14,1),"")</f>
        <v/>
      </c>
      <c r="BG856" s="102" t="str">
        <f>IF(COUNTIFS($B$348,"&lt;&gt;"&amp;""),ROUND(($G$350+$H$350+$I$350+$J$350)/14,1),"")</f>
        <v/>
      </c>
      <c r="BH856" s="102" t="str">
        <f>IF(COUNTIFS($B$348,"&lt;&gt;"&amp;""),ROUND($G$350,1),"")</f>
        <v/>
      </c>
      <c r="BI856" s="102" t="str">
        <f>IF(COUNTIFS($B$348,"&lt;&gt;"&amp;""),ROUND(($H$350+$I$350+$J$350),1),"")</f>
        <v/>
      </c>
      <c r="BJ856" s="102" t="str">
        <f>IF(COUNTIFS($B$348,"&lt;&gt;"&amp;""),ROUND(($G$350+$H$350+$I$350+$J$350),1),"")</f>
        <v/>
      </c>
      <c r="BK856" s="98"/>
      <c r="BL856" s="102"/>
      <c r="BM856" s="102"/>
      <c r="BN856" s="98"/>
      <c r="BO856" s="102"/>
      <c r="BP856" s="102"/>
      <c r="BQ856" s="102" t="str">
        <f>IF(COUNTIFS($B$348,"&lt;&gt;"&amp;""),IF($M$350&lt;&gt;"",ROUND($M$350/14,1),""),"")</f>
        <v/>
      </c>
      <c r="BR856" s="102" t="str">
        <f>IF(COUNTIFS($B$348,"&lt;&gt;"&amp;""),IF($M$350&lt;&gt;"",ROUND($M$350,1),""),"")</f>
        <v/>
      </c>
      <c r="BS856" s="102" t="str">
        <f>IF($AZ856="","",$E$350)</f>
        <v/>
      </c>
      <c r="BT856" s="101" t="str">
        <f>IF(COUNTIFS($B$348,"&lt;&gt;"&amp;""),$L$350,"")</f>
        <v/>
      </c>
      <c r="BU856" s="101" t="str">
        <f t="shared" si="361"/>
        <v/>
      </c>
      <c r="BV856" s="102" t="str">
        <f t="shared" si="362"/>
        <v/>
      </c>
      <c r="BW856" s="98" t="str">
        <f t="shared" si="363"/>
        <v/>
      </c>
      <c r="BY856" s="4"/>
      <c r="BZ856" s="4"/>
      <c r="CA856" s="4"/>
      <c r="CB856" s="4"/>
      <c r="CC856" s="4"/>
      <c r="CD856" s="4"/>
      <c r="CE856" s="4"/>
      <c r="CF856" s="4"/>
      <c r="CG856" s="5"/>
      <c r="CH856" s="5"/>
      <c r="CI856" s="5"/>
      <c r="CJ856" s="4"/>
      <c r="CK856" s="4"/>
      <c r="CL856" s="4"/>
      <c r="CM856" s="4"/>
      <c r="CN856" s="4"/>
      <c r="CO856" s="4"/>
      <c r="CP856" s="4"/>
      <c r="CQ856" s="4"/>
      <c r="CR856" s="4"/>
      <c r="CS856" s="5"/>
      <c r="CT856" s="5"/>
    </row>
    <row r="857" spans="50:98" ht="21" customHeight="1" x14ac:dyDescent="0.2">
      <c r="AX857" s="215" t="str">
        <f>$B$353</f>
        <v/>
      </c>
      <c r="AY857" s="98">
        <v>25</v>
      </c>
      <c r="AZ857" s="102" t="str">
        <f>IF(COUNTIFS($B$351,"&lt;&gt;"&amp;""),$B$351,"")</f>
        <v/>
      </c>
      <c r="BA857" s="102" t="str">
        <f t="shared" si="358"/>
        <v/>
      </c>
      <c r="BB857" s="102" t="str">
        <f t="shared" si="359"/>
        <v/>
      </c>
      <c r="BC857" s="102" t="str">
        <f>IF($AZ857="","",$F$353)</f>
        <v/>
      </c>
      <c r="BD857" s="102" t="str">
        <f t="shared" si="360"/>
        <v/>
      </c>
      <c r="BE857" s="102" t="str">
        <f>IF(COUNTIFS($B$351,"&lt;&gt;"&amp;""),ROUND($G$353/14,1),"")</f>
        <v/>
      </c>
      <c r="BF857" s="102" t="str">
        <f>IF(COUNTIFS($B$351,"&lt;&gt;"&amp;""),ROUND(($H$353+$I$353+$J$353)/14,1),"")</f>
        <v/>
      </c>
      <c r="BG857" s="102" t="str">
        <f>IF(COUNTIFS($B$351,"&lt;&gt;"&amp;""),ROUND(($G$353+$H$353+$I$353+$J$353)/14,1),"")</f>
        <v/>
      </c>
      <c r="BH857" s="102" t="str">
        <f>IF(COUNTIFS($B$351,"&lt;&gt;"&amp;""),ROUND($G$353,1),"")</f>
        <v/>
      </c>
      <c r="BI857" s="102" t="str">
        <f>IF(COUNTIFS($B$351,"&lt;&gt;"&amp;""),ROUND(($H$353+$I$353+$J$353),1),"")</f>
        <v/>
      </c>
      <c r="BJ857" s="102" t="str">
        <f>IF(COUNTIFS($B$351,"&lt;&gt;"&amp;""),ROUND(($G$353+$H$353+$I$353+$J$353),1),"")</f>
        <v/>
      </c>
      <c r="BK857" s="98"/>
      <c r="BL857" s="102"/>
      <c r="BM857" s="102"/>
      <c r="BN857" s="98"/>
      <c r="BO857" s="102"/>
      <c r="BP857" s="102"/>
      <c r="BQ857" s="102" t="str">
        <f>IF(COUNTIFS($B$351,"&lt;&gt;"&amp;""),IF($M$353&lt;&gt;"",ROUND($M$353/14,1),""),"")</f>
        <v/>
      </c>
      <c r="BR857" s="102" t="str">
        <f>IF(COUNTIFS($B$351,"&lt;&gt;"&amp;""),IF($M$353&lt;&gt;"",ROUND($M$353,1),""),"")</f>
        <v/>
      </c>
      <c r="BS857" s="102" t="str">
        <f>IF($AZ857="","",$E$353)</f>
        <v/>
      </c>
      <c r="BT857" s="101" t="str">
        <f>IF(COUNTIFS($B$351,"&lt;&gt;"&amp;""),$L$353,"")</f>
        <v/>
      </c>
      <c r="BU857" s="101" t="str">
        <f t="shared" si="361"/>
        <v/>
      </c>
      <c r="BV857" s="102" t="str">
        <f t="shared" si="362"/>
        <v/>
      </c>
      <c r="BW857" s="98" t="str">
        <f t="shared" si="363"/>
        <v/>
      </c>
      <c r="BY857" s="4"/>
      <c r="BZ857" s="4"/>
      <c r="CA857" s="4"/>
      <c r="CB857" s="4"/>
      <c r="CC857" s="4"/>
      <c r="CD857" s="4"/>
      <c r="CE857" s="4"/>
      <c r="CF857" s="4"/>
      <c r="CG857" s="5"/>
      <c r="CH857" s="5"/>
      <c r="CI857" s="5"/>
      <c r="CJ857" s="4"/>
      <c r="CK857" s="4"/>
      <c r="CL857" s="4"/>
      <c r="CM857" s="4"/>
      <c r="CN857" s="4"/>
      <c r="CO857" s="4"/>
      <c r="CP857" s="4"/>
      <c r="CQ857" s="4"/>
      <c r="CR857" s="4"/>
      <c r="CS857" s="5"/>
      <c r="CT857" s="5"/>
    </row>
    <row r="858" spans="50:98" ht="21" customHeight="1" x14ac:dyDescent="0.2">
      <c r="AX858" s="215" t="str">
        <f>$B$356</f>
        <v/>
      </c>
      <c r="AY858" s="98">
        <v>26</v>
      </c>
      <c r="AZ858" s="102" t="str">
        <f>IF(COUNTIFS($B$354,"&lt;&gt;"&amp;""),$B$354,"")</f>
        <v/>
      </c>
      <c r="BA858" s="102" t="str">
        <f t="shared" si="358"/>
        <v/>
      </c>
      <c r="BB858" s="102" t="str">
        <f t="shared" si="359"/>
        <v/>
      </c>
      <c r="BC858" s="102" t="str">
        <f>IF($AZ858="","",$F$356)</f>
        <v/>
      </c>
      <c r="BD858" s="102" t="str">
        <f t="shared" si="360"/>
        <v/>
      </c>
      <c r="BE858" s="102" t="str">
        <f>IF(COUNTIFS($B$354,"&lt;&gt;"&amp;""),ROUND($G$356/14,1),"")</f>
        <v/>
      </c>
      <c r="BF858" s="102" t="str">
        <f>IF(COUNTIFS($B$354,"&lt;&gt;"&amp;""),ROUND(($H$356+$I$356+$J$356)/14,1),"")</f>
        <v/>
      </c>
      <c r="BG858" s="102" t="str">
        <f>IF(COUNTIFS($B$354,"&lt;&gt;"&amp;""),ROUND(($G$356+$H$356+$I$356+$J$356)/14,1),"")</f>
        <v/>
      </c>
      <c r="BH858" s="102" t="str">
        <f>IF(COUNTIFS($B$354,"&lt;&gt;"&amp;""),ROUND($G$356,1),"")</f>
        <v/>
      </c>
      <c r="BI858" s="102" t="str">
        <f>IF(COUNTIFS($B$354,"&lt;&gt;"&amp;""),ROUND(($H$356+$I$356+$J$356),1),"")</f>
        <v/>
      </c>
      <c r="BJ858" s="102" t="str">
        <f>IF(COUNTIFS($B$354,"&lt;&gt;"&amp;""),ROUND(($G$356+$H$356+$I$356+$J$356),1),"")</f>
        <v/>
      </c>
      <c r="BK858" s="98"/>
      <c r="BL858" s="102"/>
      <c r="BM858" s="102"/>
      <c r="BN858" s="98"/>
      <c r="BO858" s="102"/>
      <c r="BP858" s="102"/>
      <c r="BQ858" s="102" t="str">
        <f>IF(COUNTIFS($B$354,"&lt;&gt;"&amp;""),IF($M$356&lt;&gt;"",ROUND($M$356/14,1),""),"")</f>
        <v/>
      </c>
      <c r="BR858" s="102" t="str">
        <f>IF(COUNTIFS($B$354,"&lt;&gt;"&amp;""),IF($M$356&lt;&gt;"",ROUND($M$356,1),""),"")</f>
        <v/>
      </c>
      <c r="BS858" s="102" t="str">
        <f>IF($AZ858="","",$E$356)</f>
        <v/>
      </c>
      <c r="BT858" s="101" t="str">
        <f>IF(COUNTIFS($B$354,"&lt;&gt;"&amp;""),$L$356,"")</f>
        <v/>
      </c>
      <c r="BU858" s="101" t="str">
        <f t="shared" si="361"/>
        <v/>
      </c>
      <c r="BV858" s="102" t="str">
        <f t="shared" si="362"/>
        <v/>
      </c>
      <c r="BW858" s="98" t="str">
        <f t="shared" si="363"/>
        <v/>
      </c>
      <c r="BY858" s="4"/>
      <c r="BZ858" s="4"/>
      <c r="CA858" s="4"/>
      <c r="CB858" s="4"/>
      <c r="CC858" s="4"/>
      <c r="CD858" s="4"/>
      <c r="CE858" s="4"/>
      <c r="CF858" s="4"/>
      <c r="CG858" s="5"/>
      <c r="CH858" s="5"/>
      <c r="CI858" s="5"/>
      <c r="CJ858" s="4"/>
      <c r="CK858" s="4"/>
      <c r="CL858" s="4"/>
      <c r="CM858" s="4"/>
      <c r="CN858" s="4"/>
      <c r="CO858" s="4"/>
      <c r="CP858" s="4"/>
      <c r="CQ858" s="4"/>
      <c r="CR858" s="4"/>
      <c r="CS858" s="5"/>
      <c r="CT858" s="5"/>
    </row>
    <row r="859" spans="50:98" ht="21" customHeight="1" x14ac:dyDescent="0.25">
      <c r="AX859" s="492" t="s">
        <v>351</v>
      </c>
      <c r="AY859" s="493"/>
      <c r="AZ859" s="493"/>
      <c r="BA859" s="493"/>
      <c r="BB859" s="493"/>
      <c r="BC859" s="493"/>
      <c r="BD859" s="493"/>
      <c r="BE859" s="493"/>
      <c r="BF859" s="493"/>
      <c r="BG859" s="493"/>
      <c r="BH859" s="493"/>
      <c r="BI859" s="493"/>
      <c r="BJ859" s="493"/>
      <c r="BK859" s="493"/>
      <c r="BL859" s="493"/>
      <c r="BM859" s="493"/>
      <c r="BN859" s="493"/>
      <c r="BO859" s="493"/>
      <c r="BP859" s="493"/>
      <c r="BQ859" s="493"/>
      <c r="BR859" s="493"/>
      <c r="BS859" s="493"/>
      <c r="BT859" s="493"/>
      <c r="BU859" s="493"/>
      <c r="BV859" s="494"/>
      <c r="BW859" s="98" t="str">
        <f t="shared" si="363"/>
        <v/>
      </c>
      <c r="BY859" s="4"/>
      <c r="BZ859" s="4"/>
      <c r="CA859" s="4"/>
      <c r="CB859" s="4"/>
      <c r="CC859" s="4"/>
      <c r="CD859" s="4"/>
      <c r="CE859" s="4"/>
      <c r="CF859" s="4"/>
      <c r="CG859" s="5"/>
      <c r="CH859" s="5"/>
      <c r="CI859" s="5"/>
      <c r="CJ859" s="4"/>
      <c r="CK859" s="4"/>
      <c r="CL859" s="4"/>
      <c r="CM859" s="4"/>
      <c r="CN859" s="4"/>
      <c r="CO859" s="4"/>
      <c r="CP859" s="4"/>
      <c r="CQ859" s="4"/>
      <c r="CR859" s="4"/>
      <c r="CS859" s="5"/>
      <c r="CT859" s="5"/>
    </row>
    <row r="860" spans="50:98" ht="21" customHeight="1" x14ac:dyDescent="0.2">
      <c r="AX860" s="215" t="str">
        <f>$N$258</f>
        <v>L061.24.06.U8-01</v>
      </c>
      <c r="AY860" s="102">
        <v>1</v>
      </c>
      <c r="AZ860" s="102" t="str">
        <f>IF(COUNTIFS($N$256,"&lt;&gt;"&amp;""),$N$256,"")</f>
        <v>Optional 2 Design grafic</v>
      </c>
      <c r="BA860" s="102">
        <f t="shared" ref="BA860:BA871" si="364">IF($AZ860="","",ROUND(RIGHT($N$255,1)/2,0))</f>
        <v>3</v>
      </c>
      <c r="BB860" s="102" t="str">
        <f t="shared" ref="BB860:BB871" si="365">IF($AZ860="","",RIGHT($N$255,1))</f>
        <v>6</v>
      </c>
      <c r="BC860" s="102" t="str">
        <f>IF($AZ860="","",$R$258)</f>
        <v>E</v>
      </c>
      <c r="BD860" s="102" t="str">
        <f>IF($AZ860="","","DO")</f>
        <v>DO</v>
      </c>
      <c r="BE860" s="102">
        <f>IF(COUNTIFS($N$256,"&lt;&gt;"&amp;""),ROUND($S$258/14,1),"")</f>
        <v>2</v>
      </c>
      <c r="BF860" s="102">
        <f>IF(COUNTIFS($N$256,"&lt;&gt;"&amp;""),ROUND(($T$258+$U$258+$V$258)/14,1),"")</f>
        <v>1</v>
      </c>
      <c r="BG860" s="102">
        <f>IF(COUNTIFS($N$256,"&lt;&gt;"&amp;""),ROUND(($S$258+$T$258+$U$258+$V$258)/14,1),"")</f>
        <v>3</v>
      </c>
      <c r="BH860" s="102">
        <f>IF(COUNTIFS($N$256,"&lt;&gt;"&amp;""),ROUND($S$258,1),"")</f>
        <v>28</v>
      </c>
      <c r="BI860" s="102">
        <f>IF(COUNTIFS($N$256,"&lt;&gt;"&amp;""),ROUND(($T$258+$U$258+$V$258),1),"")</f>
        <v>14</v>
      </c>
      <c r="BJ860" s="102">
        <f>IF(COUNTIFS($N$256,"&lt;&gt;"&amp;""),ROUND(($S$258+$T$258+$U$258+$V$258),1),"")</f>
        <v>42</v>
      </c>
      <c r="BK860" s="102"/>
      <c r="BL860" s="102"/>
      <c r="BM860" s="102"/>
      <c r="BN860" s="102"/>
      <c r="BO860" s="102"/>
      <c r="BP860" s="102"/>
      <c r="BQ860" s="102">
        <f>IF(COUNTIFS($N$256,"&lt;&gt;"&amp;""),IF($Y$258&lt;&gt;"",ROUND($Y$258/14,1),""),"")</f>
        <v>2.4</v>
      </c>
      <c r="BR860" s="102">
        <f>IF(COUNTIFS($N$256,"&lt;&gt;"&amp;""),IF($Y$258&lt;&gt;"",ROUND($Y$258,1),""),"")</f>
        <v>33</v>
      </c>
      <c r="BS860" s="102">
        <f>IF($AZ860="","",$Q$258)</f>
        <v>3</v>
      </c>
      <c r="BT860" s="101" t="str">
        <f>IF(COUNTIFS($N$256,"&lt;&gt;"&amp;""),$X$258,"")</f>
        <v>DU</v>
      </c>
      <c r="BU860" s="101">
        <f>IF($AZ860="","",IF($BG860&lt;&gt;"",$BG860,0)+IF($BM860&lt;&gt;"",$BM860,0)+IF($BQ860&lt;&gt;"",$BQ860,0))</f>
        <v>5.4</v>
      </c>
      <c r="BV860" s="102">
        <f>IF($AZ860="","",IF($BJ860&lt;&gt;"",$BJ860,0)+IF($BP860&lt;&gt;"",$BP860,0)+IF($BR860&lt;&gt;"",$BR860,0))</f>
        <v>75</v>
      </c>
      <c r="BW860" s="98" t="str">
        <f t="shared" si="363"/>
        <v>2026</v>
      </c>
      <c r="BY860" s="4"/>
      <c r="BZ860" s="4"/>
      <c r="CA860" s="4"/>
      <c r="CB860" s="4"/>
      <c r="CC860" s="4"/>
      <c r="CD860" s="4"/>
      <c r="CE860" s="4"/>
      <c r="CF860" s="4"/>
      <c r="CG860" s="5"/>
      <c r="CH860" s="5"/>
      <c r="CI860" s="5"/>
      <c r="CJ860" s="4"/>
      <c r="CK860" s="4"/>
      <c r="CL860" s="4"/>
      <c r="CM860" s="4"/>
      <c r="CN860" s="4"/>
      <c r="CO860" s="4"/>
      <c r="CP860" s="4"/>
      <c r="CQ860" s="4"/>
      <c r="CR860" s="4"/>
      <c r="CS860" s="5"/>
      <c r="CT860" s="5"/>
    </row>
    <row r="861" spans="50:98" ht="21" customHeight="1" x14ac:dyDescent="0.2">
      <c r="AX861" s="215" t="str">
        <f>$N$261</f>
        <v>L061.24.06.U8-02</v>
      </c>
      <c r="AY861" s="98">
        <v>2</v>
      </c>
      <c r="AZ861" s="102" t="str">
        <f>IF(COUNTIFS($N$259,"&lt;&gt;"&amp;""),$N$259,"")</f>
        <v>Optional 2 Arte vizuale</v>
      </c>
      <c r="BA861" s="102">
        <f t="shared" si="364"/>
        <v>3</v>
      </c>
      <c r="BB861" s="102" t="str">
        <f t="shared" si="365"/>
        <v>6</v>
      </c>
      <c r="BC861" s="102" t="str">
        <f>IF($AZ861="","",$R$261)</f>
        <v>E</v>
      </c>
      <c r="BD861" s="102" t="str">
        <f t="shared" ref="BD861:BD871" si="366">IF($AZ861="","","DO")</f>
        <v>DO</v>
      </c>
      <c r="BE861" s="102">
        <f>IF(COUNTIFS($N$259,"&lt;&gt;"&amp;""),ROUND($S$261/14,1),"")</f>
        <v>2</v>
      </c>
      <c r="BF861" s="102">
        <f>IF(COUNTIFS($N$259,"&lt;&gt;"&amp;""),ROUND(($T$261+$U$261+$V$261)/14,1),"")</f>
        <v>1</v>
      </c>
      <c r="BG861" s="102">
        <f>IF(COUNTIFS($N$259,"&lt;&gt;"&amp;""),ROUND(($S$261+$T$261+$U$261+$V$261)/14,1),"")</f>
        <v>3</v>
      </c>
      <c r="BH861" s="102">
        <f>IF(COUNTIFS($N$259,"&lt;&gt;"&amp;""),ROUND($S$261,1),"")</f>
        <v>28</v>
      </c>
      <c r="BI861" s="102">
        <f>IF(COUNTIFS($N$259,"&lt;&gt;"&amp;""),ROUND(($T$261+$U$261+$V$261),1),"")</f>
        <v>14</v>
      </c>
      <c r="BJ861" s="102">
        <f>IF(COUNTIFS($N$259,"&lt;&gt;"&amp;""),ROUND(($S$261+$T$261+$U$261+$V$261),1),"")</f>
        <v>42</v>
      </c>
      <c r="BK861" s="98"/>
      <c r="BL861" s="102"/>
      <c r="BM861" s="102"/>
      <c r="BN861" s="98"/>
      <c r="BO861" s="102"/>
      <c r="BP861" s="102"/>
      <c r="BQ861" s="102">
        <f>IF(COUNTIFS($N$259,"&lt;&gt;"&amp;""),IF($Y$261&lt;&gt;"",ROUND($Y$261/14,1),""),"")</f>
        <v>2.4</v>
      </c>
      <c r="BR861" s="102">
        <f>IF(COUNTIFS($N$259,"&lt;&gt;"&amp;""),IF($Y$261&lt;&gt;"",ROUND($Y$261,1),""),"")</f>
        <v>33</v>
      </c>
      <c r="BS861" s="102">
        <f>IF($AZ861="","",$Q$261)</f>
        <v>3</v>
      </c>
      <c r="BT861" s="101" t="str">
        <f>IF(COUNTIFS($N$259,"&lt;&gt;"&amp;""),$X$261,"")</f>
        <v>DU</v>
      </c>
      <c r="BU861" s="101">
        <f t="shared" ref="BU861:BU871" si="367">IF($AZ861="","",IF($BG861&lt;&gt;"",$BG861,0)+IF($BM861&lt;&gt;"",$BM861,0)+IF($BQ861&lt;&gt;"",$BQ861,0))</f>
        <v>5.4</v>
      </c>
      <c r="BV861" s="102">
        <f t="shared" ref="BV861:BV871" si="368">IF($AZ861="","",IF($BJ861&lt;&gt;"",$BJ861,0)+IF($BP861&lt;&gt;"",$BP861,0)+IF($BR861&lt;&gt;"",$BR861,0))</f>
        <v>75</v>
      </c>
      <c r="BW861" s="98" t="str">
        <f t="shared" si="363"/>
        <v>2026</v>
      </c>
      <c r="BY861" s="4"/>
      <c r="BZ861" s="4"/>
      <c r="CA861" s="4"/>
      <c r="CB861" s="4"/>
      <c r="CC861" s="4"/>
      <c r="CD861" s="4"/>
      <c r="CE861" s="4"/>
      <c r="CF861" s="4"/>
      <c r="CG861" s="5"/>
      <c r="CH861" s="5"/>
      <c r="CI861" s="5"/>
      <c r="CJ861" s="4"/>
      <c r="CK861" s="4"/>
      <c r="CL861" s="4"/>
      <c r="CM861" s="4"/>
      <c r="CN861" s="4"/>
      <c r="CO861" s="4"/>
      <c r="CP861" s="4"/>
      <c r="CQ861" s="4"/>
      <c r="CR861" s="4"/>
      <c r="CS861" s="5"/>
      <c r="CT861" s="5"/>
    </row>
    <row r="862" spans="50:98" ht="21" customHeight="1" x14ac:dyDescent="0.2">
      <c r="AX862" s="215" t="str">
        <f>$N$264</f>
        <v/>
      </c>
      <c r="AY862" s="98">
        <v>3</v>
      </c>
      <c r="AZ862" s="102" t="str">
        <f>IF(COUNTIFS($N$262,"&lt;&gt;"&amp;""),$N$262,"")</f>
        <v/>
      </c>
      <c r="BA862" s="102" t="str">
        <f t="shared" si="364"/>
        <v/>
      </c>
      <c r="BB862" s="102" t="str">
        <f t="shared" si="365"/>
        <v/>
      </c>
      <c r="BC862" s="102" t="str">
        <f>IF($AZ862="","",$R$264)</f>
        <v/>
      </c>
      <c r="BD862" s="102" t="str">
        <f t="shared" si="366"/>
        <v/>
      </c>
      <c r="BE862" s="102" t="str">
        <f>IF(COUNTIFS($N$262,"&lt;&gt;"&amp;""),ROUND($S$264/14,1),"")</f>
        <v/>
      </c>
      <c r="BF862" s="102" t="str">
        <f>IF(COUNTIFS($N$262,"&lt;&gt;"&amp;""),ROUND(($T$264+$U$264+$V$264)/14,1),"")</f>
        <v/>
      </c>
      <c r="BG862" s="102" t="str">
        <f>IF(COUNTIFS($N$262,"&lt;&gt;"&amp;""),ROUND(($S$264+$T$264+$U$264+$V$264)/14,1),"")</f>
        <v/>
      </c>
      <c r="BH862" s="102" t="str">
        <f>IF(COUNTIFS($N$262,"&lt;&gt;"&amp;""),ROUND($S$264,1),"")</f>
        <v/>
      </c>
      <c r="BI862" s="102" t="str">
        <f>IF(COUNTIFS($N$262,"&lt;&gt;"&amp;""),ROUND(($T$264+$U$264+$V$264),1),"")</f>
        <v/>
      </c>
      <c r="BJ862" s="102" t="str">
        <f>IF(COUNTIFS($N$262,"&lt;&gt;"&amp;""),ROUND(($S$264+$T$264+$U$264+$V$264),1),"")</f>
        <v/>
      </c>
      <c r="BK862" s="98"/>
      <c r="BL862" s="102"/>
      <c r="BM862" s="102"/>
      <c r="BN862" s="98"/>
      <c r="BO862" s="102"/>
      <c r="BP862" s="102"/>
      <c r="BQ862" s="102" t="str">
        <f>IF(COUNTIFS($N$262,"&lt;&gt;"&amp;""),IF($Y$264&lt;&gt;"",ROUND($Y$264/14,1),""),"")</f>
        <v/>
      </c>
      <c r="BR862" s="102" t="str">
        <f>IF(COUNTIFS($N$262,"&lt;&gt;"&amp;""),IF($Y$264&lt;&gt;"",ROUND($Y$264,1),""),"")</f>
        <v/>
      </c>
      <c r="BS862" s="102" t="str">
        <f>IF($AZ862="","",$Q$264)</f>
        <v/>
      </c>
      <c r="BT862" s="101" t="str">
        <f>IF(COUNTIFS($N$262,"&lt;&gt;"&amp;""),$X$264,"")</f>
        <v/>
      </c>
      <c r="BU862" s="101" t="str">
        <f t="shared" si="367"/>
        <v/>
      </c>
      <c r="BV862" s="102" t="str">
        <f t="shared" si="368"/>
        <v/>
      </c>
      <c r="BW862" s="98" t="str">
        <f t="shared" si="363"/>
        <v/>
      </c>
      <c r="BY862" s="4"/>
      <c r="BZ862" s="4"/>
      <c r="CA862" s="4"/>
      <c r="CB862" s="4"/>
      <c r="CC862" s="4"/>
      <c r="CD862" s="4"/>
      <c r="CE862" s="4"/>
      <c r="CF862" s="4"/>
      <c r="CG862" s="5"/>
      <c r="CH862" s="5"/>
      <c r="CI862" s="5"/>
      <c r="CJ862" s="4"/>
      <c r="CK862" s="4"/>
      <c r="CL862" s="4"/>
      <c r="CM862" s="4"/>
      <c r="CN862" s="4"/>
      <c r="CO862" s="4"/>
      <c r="CP862" s="4"/>
      <c r="CQ862" s="4"/>
      <c r="CR862" s="4"/>
      <c r="CS862" s="5"/>
      <c r="CT862" s="5"/>
    </row>
    <row r="863" spans="50:98" ht="21" customHeight="1" x14ac:dyDescent="0.2">
      <c r="AX863" s="215" t="str">
        <f>$N$267</f>
        <v/>
      </c>
      <c r="AY863" s="98">
        <v>4</v>
      </c>
      <c r="AZ863" s="102" t="str">
        <f>IF(COUNTIFS($N$265,"&lt;&gt;"&amp;""),$N$265,"")</f>
        <v/>
      </c>
      <c r="BA863" s="102" t="str">
        <f t="shared" si="364"/>
        <v/>
      </c>
      <c r="BB863" s="102" t="str">
        <f t="shared" si="365"/>
        <v/>
      </c>
      <c r="BC863" s="102" t="str">
        <f>IF($AZ863="","",$R$267)</f>
        <v/>
      </c>
      <c r="BD863" s="102" t="str">
        <f t="shared" si="366"/>
        <v/>
      </c>
      <c r="BE863" s="102" t="str">
        <f>IF(COUNTIFS($N$265,"&lt;&gt;"&amp;""),ROUND($S$267/14,1),"")</f>
        <v/>
      </c>
      <c r="BF863" s="102" t="str">
        <f>IF(COUNTIFS($N$265,"&lt;&gt;"&amp;""),ROUND(($T$267+$U$267+$V$267)/14,1),"")</f>
        <v/>
      </c>
      <c r="BG863" s="102" t="str">
        <f>IF(COUNTIFS($N$265,"&lt;&gt;"&amp;""),ROUND(($S$267+$T$267+$U$267+$V$267)/14,1),"")</f>
        <v/>
      </c>
      <c r="BH863" s="102" t="str">
        <f>IF(COUNTIFS($N$265,"&lt;&gt;"&amp;""),ROUND($S$267,1),"")</f>
        <v/>
      </c>
      <c r="BI863" s="102" t="str">
        <f>IF(COUNTIFS($N$265,"&lt;&gt;"&amp;""),ROUND(($T$267+$U$267+$V$267),1),"")</f>
        <v/>
      </c>
      <c r="BJ863" s="102" t="str">
        <f>IF(COUNTIFS($N$265,"&lt;&gt;"&amp;""),ROUND(($S$267+$T$267+$U$267+$V$267),1),"")</f>
        <v/>
      </c>
      <c r="BK863" s="98"/>
      <c r="BL863" s="102"/>
      <c r="BM863" s="102"/>
      <c r="BN863" s="98"/>
      <c r="BO863" s="102"/>
      <c r="BP863" s="102"/>
      <c r="BQ863" s="102" t="str">
        <f>IF(COUNTIFS($N$265,"&lt;&gt;"&amp;""),IF($Y$267&lt;&gt;"",ROUND($Y$267/14,1),""),"")</f>
        <v/>
      </c>
      <c r="BR863" s="102" t="str">
        <f>IF(COUNTIFS($N$265,"&lt;&gt;"&amp;""),IF($Y$267&lt;&gt;"",ROUND($Y$267,1),""),"")</f>
        <v/>
      </c>
      <c r="BS863" s="102" t="str">
        <f>IF($AZ863="","",$Q$267)</f>
        <v/>
      </c>
      <c r="BT863" s="101" t="str">
        <f>IF(COUNTIFS($N$265,"&lt;&gt;"&amp;""),$X$267,"")</f>
        <v/>
      </c>
      <c r="BU863" s="101" t="str">
        <f t="shared" si="367"/>
        <v/>
      </c>
      <c r="BV863" s="102" t="str">
        <f t="shared" si="368"/>
        <v/>
      </c>
      <c r="BW863" s="98" t="str">
        <f t="shared" si="363"/>
        <v/>
      </c>
      <c r="BY863" s="4"/>
      <c r="BZ863" s="4"/>
      <c r="CA863" s="4"/>
      <c r="CB863" s="4"/>
      <c r="CC863" s="4"/>
      <c r="CD863" s="4"/>
      <c r="CE863" s="4"/>
      <c r="CF863" s="4"/>
      <c r="CG863" s="5"/>
      <c r="CH863" s="5"/>
      <c r="CI863" s="5"/>
      <c r="CJ863" s="4"/>
      <c r="CK863" s="4"/>
      <c r="CL863" s="4"/>
      <c r="CM863" s="4"/>
      <c r="CN863" s="4"/>
      <c r="CO863" s="4"/>
      <c r="CP863" s="4"/>
      <c r="CQ863" s="4"/>
      <c r="CR863" s="4"/>
      <c r="CS863" s="5"/>
      <c r="CT863" s="5"/>
    </row>
    <row r="864" spans="50:98" ht="21" customHeight="1" x14ac:dyDescent="0.2">
      <c r="AX864" s="215" t="str">
        <f>$N$270</f>
        <v/>
      </c>
      <c r="AY864" s="98">
        <v>5</v>
      </c>
      <c r="AZ864" s="102" t="str">
        <f>IF(COUNTIFS($N$268,"&lt;&gt;"&amp;""),$N$268,"")</f>
        <v/>
      </c>
      <c r="BA864" s="102" t="str">
        <f t="shared" si="364"/>
        <v/>
      </c>
      <c r="BB864" s="102" t="str">
        <f t="shared" si="365"/>
        <v/>
      </c>
      <c r="BC864" s="102" t="str">
        <f>IF($AZ864="","",$R$270)</f>
        <v/>
      </c>
      <c r="BD864" s="102" t="str">
        <f t="shared" si="366"/>
        <v/>
      </c>
      <c r="BE864" s="102" t="str">
        <f>IF(COUNTIFS($N$268,"&lt;&gt;"&amp;""),ROUND($S$270/14,1),"")</f>
        <v/>
      </c>
      <c r="BF864" s="102" t="str">
        <f>IF(COUNTIFS($N$268,"&lt;&gt;"&amp;""),ROUND(($T$270+$U$270+$V$270)/14,1),"")</f>
        <v/>
      </c>
      <c r="BG864" s="102" t="str">
        <f>IF(COUNTIFS($N$268,"&lt;&gt;"&amp;""),ROUND(($S$270+$T$270+$U$270+$V$270)/14,1),"")</f>
        <v/>
      </c>
      <c r="BH864" s="102" t="str">
        <f>IF(COUNTIFS($N$268,"&lt;&gt;"&amp;""),ROUND($S$270,1),"")</f>
        <v/>
      </c>
      <c r="BI864" s="102" t="str">
        <f>IF(COUNTIFS($N$268,"&lt;&gt;"&amp;""),ROUND(($T$270+$U$270+$V$270),1),"")</f>
        <v/>
      </c>
      <c r="BJ864" s="102" t="str">
        <f>IF(COUNTIFS($N$268,"&lt;&gt;"&amp;""),ROUND(($S$270+$T$270+$U$270+$V$270),1),"")</f>
        <v/>
      </c>
      <c r="BK864" s="98"/>
      <c r="BL864" s="102"/>
      <c r="BM864" s="102"/>
      <c r="BN864" s="98"/>
      <c r="BO864" s="102"/>
      <c r="BP864" s="102"/>
      <c r="BQ864" s="102" t="str">
        <f>IF(COUNTIFS($N$268,"&lt;&gt;"&amp;""),IF($Y$270&lt;&gt;"",ROUND($Y$270/14,1),""),"")</f>
        <v/>
      </c>
      <c r="BR864" s="102" t="str">
        <f>IF(COUNTIFS($N$268,"&lt;&gt;"&amp;""),IF($Y$270&lt;&gt;"",ROUND($Y$270,1),""),"")</f>
        <v/>
      </c>
      <c r="BS864" s="102" t="str">
        <f>IF($AZ864="","",$Q$270)</f>
        <v/>
      </c>
      <c r="BT864" s="101" t="str">
        <f>IF(COUNTIFS($N$268,"&lt;&gt;"&amp;""),$X$270,"")</f>
        <v/>
      </c>
      <c r="BU864" s="101" t="str">
        <f t="shared" si="367"/>
        <v/>
      </c>
      <c r="BV864" s="102" t="str">
        <f t="shared" si="368"/>
        <v/>
      </c>
      <c r="BW864" s="98" t="str">
        <f t="shared" si="363"/>
        <v/>
      </c>
      <c r="BY864" s="4"/>
      <c r="BZ864" s="4"/>
      <c r="CA864" s="4"/>
      <c r="CB864" s="4"/>
      <c r="CC864" s="4"/>
      <c r="CD864" s="4"/>
      <c r="CE864" s="4"/>
      <c r="CF864" s="4"/>
      <c r="CG864" s="5"/>
      <c r="CH864" s="5"/>
      <c r="CI864" s="5"/>
      <c r="CJ864" s="4"/>
      <c r="CK864" s="4"/>
      <c r="CL864" s="4"/>
      <c r="CM864" s="4"/>
      <c r="CN864" s="4"/>
      <c r="CO864" s="4"/>
      <c r="CP864" s="4"/>
      <c r="CQ864" s="4"/>
      <c r="CR864" s="4"/>
      <c r="CS864" s="5"/>
      <c r="CT864" s="5"/>
    </row>
    <row r="865" spans="50:98" ht="21" customHeight="1" x14ac:dyDescent="0.2">
      <c r="AX865" s="215" t="str">
        <f>$N$273</f>
        <v/>
      </c>
      <c r="AY865" s="98">
        <v>6</v>
      </c>
      <c r="AZ865" s="102" t="str">
        <f>IF(COUNTIFS($N$271,"&lt;&gt;"&amp;""),$N$271,"")</f>
        <v/>
      </c>
      <c r="BA865" s="102" t="str">
        <f t="shared" si="364"/>
        <v/>
      </c>
      <c r="BB865" s="102" t="str">
        <f t="shared" si="365"/>
        <v/>
      </c>
      <c r="BC865" s="102" t="str">
        <f>IF($AZ865="","",$R$273)</f>
        <v/>
      </c>
      <c r="BD865" s="102" t="str">
        <f t="shared" si="366"/>
        <v/>
      </c>
      <c r="BE865" s="102" t="str">
        <f>IF(COUNTIFS($N$271,"&lt;&gt;"&amp;""),ROUND($S$273/14,1),"")</f>
        <v/>
      </c>
      <c r="BF865" s="102" t="str">
        <f>IF(COUNTIFS($N$271,"&lt;&gt;"&amp;""),ROUND(($T$273+$U$273+$V$273)/14,1),"")</f>
        <v/>
      </c>
      <c r="BG865" s="102" t="str">
        <f>IF(COUNTIFS($N$271,"&lt;&gt;"&amp;""),ROUND(($S$273+$T$273+$U$273+$V$273)/14,1),"")</f>
        <v/>
      </c>
      <c r="BH865" s="102" t="str">
        <f>IF(COUNTIFS($N$271,"&lt;&gt;"&amp;""),ROUND($S$273,1),"")</f>
        <v/>
      </c>
      <c r="BI865" s="102" t="str">
        <f>IF(COUNTIFS($N$271,"&lt;&gt;"&amp;""),ROUND(($T$273+$U$273+$V$273),1),"")</f>
        <v/>
      </c>
      <c r="BJ865" s="102" t="str">
        <f>IF(COUNTIFS($N$271,"&lt;&gt;"&amp;""),ROUND(($S$273+$T$273+$U$273+$V$273),1),"")</f>
        <v/>
      </c>
      <c r="BK865" s="98"/>
      <c r="BL865" s="102"/>
      <c r="BM865" s="102"/>
      <c r="BN865" s="98"/>
      <c r="BO865" s="102"/>
      <c r="BP865" s="102"/>
      <c r="BQ865" s="102" t="str">
        <f>IF(COUNTIFS($N$271,"&lt;&gt;"&amp;""),IF($Y$273&lt;&gt;"",ROUND($Y$273/14,1),""),"")</f>
        <v/>
      </c>
      <c r="BR865" s="102" t="str">
        <f>IF(COUNTIFS($N$271,"&lt;&gt;"&amp;""),IF($Y$273&lt;&gt;"",ROUND($Y$273,1),""),"")</f>
        <v/>
      </c>
      <c r="BS865" s="102" t="str">
        <f>IF($AZ865="","",$Q$273)</f>
        <v/>
      </c>
      <c r="BT865" s="101" t="str">
        <f>IF(COUNTIFS($N$271,"&lt;&gt;"&amp;""),$X$273,"")</f>
        <v/>
      </c>
      <c r="BU865" s="101" t="str">
        <f t="shared" si="367"/>
        <v/>
      </c>
      <c r="BV865" s="102" t="str">
        <f t="shared" si="368"/>
        <v/>
      </c>
      <c r="BW865" s="98" t="str">
        <f t="shared" si="363"/>
        <v/>
      </c>
      <c r="BY865" s="4"/>
      <c r="BZ865" s="4"/>
      <c r="CA865" s="4"/>
      <c r="CB865" s="4"/>
      <c r="CC865" s="4"/>
      <c r="CD865" s="4"/>
      <c r="CE865" s="4"/>
      <c r="CF865" s="4"/>
      <c r="CG865" s="5"/>
      <c r="CH865" s="5"/>
      <c r="CI865" s="5"/>
      <c r="CJ865" s="4"/>
      <c r="CK865" s="4"/>
      <c r="CL865" s="4"/>
      <c r="CM865" s="4"/>
      <c r="CN865" s="4"/>
      <c r="CO865" s="4"/>
      <c r="CP865" s="4"/>
      <c r="CQ865" s="4"/>
      <c r="CR865" s="4"/>
      <c r="CS865" s="5"/>
      <c r="CT865" s="5"/>
    </row>
    <row r="866" spans="50:98" ht="21" customHeight="1" x14ac:dyDescent="0.2">
      <c r="AX866" s="215" t="str">
        <f>$N$276</f>
        <v/>
      </c>
      <c r="AY866" s="98">
        <v>7</v>
      </c>
      <c r="AZ866" s="102" t="str">
        <f>IF(COUNTIFS($N$274,"&lt;&gt;"&amp;""),$N$274,"")</f>
        <v/>
      </c>
      <c r="BA866" s="102" t="str">
        <f t="shared" si="364"/>
        <v/>
      </c>
      <c r="BB866" s="102" t="str">
        <f t="shared" si="365"/>
        <v/>
      </c>
      <c r="BC866" s="102" t="str">
        <f>IF($AZ866="","",$R$276)</f>
        <v/>
      </c>
      <c r="BD866" s="102" t="str">
        <f t="shared" si="366"/>
        <v/>
      </c>
      <c r="BE866" s="102" t="str">
        <f>IF(COUNTIFS($N$274,"&lt;&gt;"&amp;""),ROUND($S$276/14,1),"")</f>
        <v/>
      </c>
      <c r="BF866" s="102" t="str">
        <f>IF(COUNTIFS($N$274,"&lt;&gt;"&amp;""),ROUND(($T$276+$U$276+$V$276)/14,1),"")</f>
        <v/>
      </c>
      <c r="BG866" s="102" t="str">
        <f>IF(COUNTIFS($N$274,"&lt;&gt;"&amp;""),ROUND(($S$276+$T$276+$U$276+$V$276)/14,1),"")</f>
        <v/>
      </c>
      <c r="BH866" s="102" t="str">
        <f>IF(COUNTIFS($N$274,"&lt;&gt;"&amp;""),ROUND($S$276,1),"")</f>
        <v/>
      </c>
      <c r="BI866" s="102" t="str">
        <f>IF(COUNTIFS($N$274,"&lt;&gt;"&amp;""),ROUND(($T$276+$U$276+$V$276),1),"")</f>
        <v/>
      </c>
      <c r="BJ866" s="102" t="str">
        <f>IF(COUNTIFS($N$274,"&lt;&gt;"&amp;""),ROUND(($S$276+$T$276+$U$276+$V$276),1),"")</f>
        <v/>
      </c>
      <c r="BK866" s="98"/>
      <c r="BL866" s="102"/>
      <c r="BM866" s="102"/>
      <c r="BN866" s="98"/>
      <c r="BO866" s="102"/>
      <c r="BP866" s="102"/>
      <c r="BQ866" s="102" t="str">
        <f>IF(COUNTIFS($N$274,"&lt;&gt;"&amp;""),IF($Y$276&lt;&gt;"",ROUND($Y$276/14,1),""),"")</f>
        <v/>
      </c>
      <c r="BR866" s="102" t="str">
        <f>IF(COUNTIFS($N$274,"&lt;&gt;"&amp;""),IF($Y$276&lt;&gt;"",ROUND($Y$276,1),""),"")</f>
        <v/>
      </c>
      <c r="BS866" s="102" t="str">
        <f>IF($AZ866="","",$Q$276)</f>
        <v/>
      </c>
      <c r="BT866" s="101" t="str">
        <f>IF(COUNTIFS($N$274,"&lt;&gt;"&amp;""),$X$276,"")</f>
        <v/>
      </c>
      <c r="BU866" s="101" t="str">
        <f t="shared" si="367"/>
        <v/>
      </c>
      <c r="BV866" s="102" t="str">
        <f t="shared" si="368"/>
        <v/>
      </c>
      <c r="BW866" s="98" t="str">
        <f t="shared" si="363"/>
        <v/>
      </c>
      <c r="BY866" s="4"/>
      <c r="BZ866" s="4"/>
      <c r="CA866" s="4"/>
      <c r="CB866" s="4"/>
      <c r="CC866" s="4"/>
      <c r="CD866" s="4"/>
      <c r="CE866" s="4"/>
      <c r="CF866" s="4"/>
      <c r="CG866" s="5"/>
      <c r="CH866" s="5"/>
      <c r="CI866" s="5"/>
      <c r="CJ866" s="4"/>
      <c r="CK866" s="4"/>
      <c r="CL866" s="4"/>
      <c r="CM866" s="4"/>
      <c r="CN866" s="4"/>
      <c r="CO866" s="4"/>
      <c r="CP866" s="4"/>
      <c r="CQ866" s="4"/>
      <c r="CR866" s="4"/>
      <c r="CS866" s="5"/>
      <c r="CT866" s="5"/>
    </row>
    <row r="867" spans="50:98" ht="21" customHeight="1" x14ac:dyDescent="0.2">
      <c r="AX867" s="215" t="str">
        <f>$N$279</f>
        <v/>
      </c>
      <c r="AY867" s="98">
        <v>8</v>
      </c>
      <c r="AZ867" s="102" t="str">
        <f>IF(COUNTIFS($N$277,"&lt;&gt;"&amp;""),$N$277,"")</f>
        <v/>
      </c>
      <c r="BA867" s="102" t="str">
        <f t="shared" si="364"/>
        <v/>
      </c>
      <c r="BB867" s="102" t="str">
        <f t="shared" si="365"/>
        <v/>
      </c>
      <c r="BC867" s="102" t="str">
        <f>IF($AZ867="","",$R$279)</f>
        <v/>
      </c>
      <c r="BD867" s="102" t="str">
        <f t="shared" si="366"/>
        <v/>
      </c>
      <c r="BE867" s="102" t="str">
        <f>IF(COUNTIFS($N$277,"&lt;&gt;"&amp;""),ROUND($S$279/14,1),"")</f>
        <v/>
      </c>
      <c r="BF867" s="102" t="str">
        <f>IF(COUNTIFS($N$277,"&lt;&gt;"&amp;""),ROUND(($T$279+$U$279+$V$279)/14,1),"")</f>
        <v/>
      </c>
      <c r="BG867" s="102" t="str">
        <f>IF(COUNTIFS($N$277,"&lt;&gt;"&amp;""),ROUND(($S$279+$T$279+$U$279+$V$279)/14,1),"")</f>
        <v/>
      </c>
      <c r="BH867" s="102" t="str">
        <f>IF(COUNTIFS($N$277,"&lt;&gt;"&amp;""),ROUND($S$279,1),"")</f>
        <v/>
      </c>
      <c r="BI867" s="102" t="str">
        <f>IF(COUNTIFS($N$277,"&lt;&gt;"&amp;""),ROUND(($T$279+$U$279+$V$279),1),"")</f>
        <v/>
      </c>
      <c r="BJ867" s="102" t="str">
        <f>IF(COUNTIFS($N$277,"&lt;&gt;"&amp;""),ROUND(($S$279+$T$279+$U$279+$V$279),1),"")</f>
        <v/>
      </c>
      <c r="BK867" s="98"/>
      <c r="BL867" s="102"/>
      <c r="BM867" s="102"/>
      <c r="BN867" s="98"/>
      <c r="BO867" s="102"/>
      <c r="BP867" s="102"/>
      <c r="BQ867" s="102" t="str">
        <f>IF(COUNTIFS($N$277,"&lt;&gt;"&amp;""),IF($Y$279&lt;&gt;"",ROUND($Y$279/14,1),""),"")</f>
        <v/>
      </c>
      <c r="BR867" s="102" t="str">
        <f>IF(COUNTIFS($N$277,"&lt;&gt;"&amp;""),IF($Y$279&lt;&gt;"",ROUND($Y$279,1),""),"")</f>
        <v/>
      </c>
      <c r="BS867" s="102" t="str">
        <f>IF($AZ867="","",$Q$279)</f>
        <v/>
      </c>
      <c r="BT867" s="101" t="str">
        <f>IF(COUNTIFS($N$277,"&lt;&gt;"&amp;""),$X$279,"")</f>
        <v/>
      </c>
      <c r="BU867" s="101" t="str">
        <f t="shared" si="367"/>
        <v/>
      </c>
      <c r="BV867" s="102" t="str">
        <f t="shared" si="368"/>
        <v/>
      </c>
      <c r="BW867" s="98" t="str">
        <f t="shared" si="363"/>
        <v/>
      </c>
      <c r="BY867" s="4"/>
      <c r="BZ867" s="4"/>
      <c r="CA867" s="4"/>
      <c r="CB867" s="4"/>
      <c r="CC867" s="4"/>
      <c r="CD867" s="4"/>
      <c r="CE867" s="4"/>
      <c r="CF867" s="4"/>
      <c r="CG867" s="5"/>
      <c r="CH867" s="5"/>
      <c r="CI867" s="5"/>
      <c r="CJ867" s="4"/>
      <c r="CK867" s="4"/>
      <c r="CL867" s="4"/>
      <c r="CM867" s="4"/>
      <c r="CN867" s="4"/>
      <c r="CO867" s="4"/>
      <c r="CP867" s="4"/>
      <c r="CQ867" s="4"/>
      <c r="CR867" s="4"/>
      <c r="CS867" s="5"/>
      <c r="CT867" s="5"/>
    </row>
    <row r="868" spans="50:98" ht="21" customHeight="1" x14ac:dyDescent="0.2">
      <c r="AX868" s="215" t="str">
        <f>$N$282</f>
        <v/>
      </c>
      <c r="AY868" s="98">
        <v>9</v>
      </c>
      <c r="AZ868" s="102" t="str">
        <f>IF(COUNTIFS($N$280,"&lt;&gt;"&amp;""),$N$280,"")</f>
        <v/>
      </c>
      <c r="BA868" s="102" t="str">
        <f t="shared" si="364"/>
        <v/>
      </c>
      <c r="BB868" s="102" t="str">
        <f t="shared" si="365"/>
        <v/>
      </c>
      <c r="BC868" s="102" t="str">
        <f>IF($AZ868="","",$R$282)</f>
        <v/>
      </c>
      <c r="BD868" s="102" t="str">
        <f t="shared" si="366"/>
        <v/>
      </c>
      <c r="BE868" s="102" t="str">
        <f>IF(COUNTIFS($N$280,"&lt;&gt;"&amp;""),ROUND($S$282/14,1),"")</f>
        <v/>
      </c>
      <c r="BF868" s="102" t="str">
        <f>IF(COUNTIFS($N$280,"&lt;&gt;"&amp;""),ROUND(($T$282+$U$282+$V$282)/14,1),"")</f>
        <v/>
      </c>
      <c r="BG868" s="102" t="str">
        <f>IF(COUNTIFS($N$280,"&lt;&gt;"&amp;""),ROUND(($S$282+$T$282+$U$282+$V$282)/14,1),"")</f>
        <v/>
      </c>
      <c r="BH868" s="102" t="str">
        <f>IF(COUNTIFS($N$280,"&lt;&gt;"&amp;""),ROUND($S$282,1),"")</f>
        <v/>
      </c>
      <c r="BI868" s="102" t="str">
        <f>IF(COUNTIFS($N$280,"&lt;&gt;"&amp;""),ROUND(($T$282+$U$282+$V$282),1),"")</f>
        <v/>
      </c>
      <c r="BJ868" s="102" t="str">
        <f>IF(COUNTIFS($N$280,"&lt;&gt;"&amp;""),ROUND(($S$282+$T$282+$U$282+$V$282),1),"")</f>
        <v/>
      </c>
      <c r="BK868" s="98"/>
      <c r="BL868" s="102"/>
      <c r="BM868" s="102"/>
      <c r="BN868" s="98"/>
      <c r="BO868" s="102"/>
      <c r="BP868" s="102"/>
      <c r="BQ868" s="102" t="str">
        <f>IF(COUNTIFS($N$280,"&lt;&gt;"&amp;""),IF($Y$282&lt;&gt;"",ROUND($Y$282/14,1),""),"")</f>
        <v/>
      </c>
      <c r="BR868" s="102" t="str">
        <f>IF(COUNTIFS($N$280,"&lt;&gt;"&amp;""),IF($Y$282&lt;&gt;"",ROUND($Y$282,1),""),"")</f>
        <v/>
      </c>
      <c r="BS868" s="102" t="str">
        <f>IF($AZ868="","",$Q$282)</f>
        <v/>
      </c>
      <c r="BT868" s="101" t="str">
        <f>IF(COUNTIFS($N$280,"&lt;&gt;"&amp;""),$X$282,"")</f>
        <v/>
      </c>
      <c r="BU868" s="101" t="str">
        <f t="shared" si="367"/>
        <v/>
      </c>
      <c r="BV868" s="102" t="str">
        <f t="shared" si="368"/>
        <v/>
      </c>
      <c r="BW868" s="98" t="str">
        <f t="shared" si="363"/>
        <v/>
      </c>
      <c r="BY868" s="4"/>
      <c r="BZ868" s="4"/>
      <c r="CA868" s="4"/>
      <c r="CB868" s="4"/>
      <c r="CC868" s="4"/>
      <c r="CD868" s="4"/>
      <c r="CE868" s="4"/>
      <c r="CF868" s="4"/>
      <c r="CG868" s="5"/>
      <c r="CH868" s="5"/>
      <c r="CI868" s="5"/>
      <c r="CJ868" s="4"/>
      <c r="CK868" s="4"/>
      <c r="CL868" s="4"/>
      <c r="CM868" s="4"/>
      <c r="CN868" s="4"/>
      <c r="CO868" s="4"/>
      <c r="CP868" s="4"/>
      <c r="CQ868" s="4"/>
      <c r="CR868" s="4"/>
      <c r="CS868" s="5"/>
      <c r="CT868" s="5"/>
    </row>
    <row r="869" spans="50:98" ht="21" customHeight="1" x14ac:dyDescent="0.2">
      <c r="AX869" s="215" t="str">
        <f>$N$285</f>
        <v/>
      </c>
      <c r="AY869" s="98">
        <v>10</v>
      </c>
      <c r="AZ869" s="102" t="str">
        <f>IF(COUNTIFS($N$283,"&lt;&gt;"&amp;""),$N$283,"")</f>
        <v/>
      </c>
      <c r="BA869" s="102" t="str">
        <f t="shared" si="364"/>
        <v/>
      </c>
      <c r="BB869" s="102" t="str">
        <f t="shared" si="365"/>
        <v/>
      </c>
      <c r="BC869" s="102" t="str">
        <f>IF($AZ869="","",$R$285)</f>
        <v/>
      </c>
      <c r="BD869" s="102" t="str">
        <f t="shared" si="366"/>
        <v/>
      </c>
      <c r="BE869" s="102" t="str">
        <f>IF(COUNTIFS($N$283,"&lt;&gt;"&amp;""),ROUND($S$285/14,1),"")</f>
        <v/>
      </c>
      <c r="BF869" s="102" t="str">
        <f>IF(COUNTIFS($N$283,"&lt;&gt;"&amp;""),ROUND(($T$285+$U$285+$V$285)/14,1),"")</f>
        <v/>
      </c>
      <c r="BG869" s="102" t="str">
        <f>IF(COUNTIFS($N$283,"&lt;&gt;"&amp;""),ROUND(($S$285+$T$285+$U$285+$V$285)/14,1),"")</f>
        <v/>
      </c>
      <c r="BH869" s="102" t="str">
        <f>IF(COUNTIFS($N$283,"&lt;&gt;"&amp;""),ROUND($S$285,1),"")</f>
        <v/>
      </c>
      <c r="BI869" s="102" t="str">
        <f>IF(COUNTIFS($N$283,"&lt;&gt;"&amp;""),ROUND(($T$285+$U$285+$V$285),1),"")</f>
        <v/>
      </c>
      <c r="BJ869" s="102" t="str">
        <f>IF(COUNTIFS($N$283,"&lt;&gt;"&amp;""),ROUND(($S$285+$T$285+$U$285+$V$285),1),"")</f>
        <v/>
      </c>
      <c r="BK869" s="98"/>
      <c r="BL869" s="102"/>
      <c r="BM869" s="102"/>
      <c r="BN869" s="98"/>
      <c r="BO869" s="102"/>
      <c r="BP869" s="102"/>
      <c r="BQ869" s="102" t="str">
        <f>IF(COUNTIFS($N$283,"&lt;&gt;"&amp;""),IF($Y$285&lt;&gt;"",ROUND($Y$285/14,1),""),"")</f>
        <v/>
      </c>
      <c r="BR869" s="102" t="str">
        <f>IF(COUNTIFS($N$283,"&lt;&gt;"&amp;""),IF($Y$285&lt;&gt;"",ROUND($Y$285,1),""),"")</f>
        <v/>
      </c>
      <c r="BS869" s="102" t="str">
        <f>IF($AZ869="","",$Q$285)</f>
        <v/>
      </c>
      <c r="BT869" s="101" t="str">
        <f>IF(COUNTIFS($N$283,"&lt;&gt;"&amp;""),$X$285,"")</f>
        <v/>
      </c>
      <c r="BU869" s="101" t="str">
        <f t="shared" si="367"/>
        <v/>
      </c>
      <c r="BV869" s="102" t="str">
        <f t="shared" si="368"/>
        <v/>
      </c>
      <c r="BW869" s="98" t="str">
        <f t="shared" si="363"/>
        <v/>
      </c>
      <c r="BY869" s="4"/>
      <c r="BZ869" s="4"/>
      <c r="CA869" s="4"/>
      <c r="CB869" s="4"/>
      <c r="CC869" s="4"/>
      <c r="CD869" s="4"/>
      <c r="CE869" s="4"/>
      <c r="CF869" s="4"/>
      <c r="CG869" s="5"/>
      <c r="CH869" s="5"/>
      <c r="CI869" s="5"/>
      <c r="CJ869" s="4"/>
      <c r="CK869" s="4"/>
      <c r="CL869" s="4"/>
      <c r="CM869" s="4"/>
      <c r="CN869" s="4"/>
      <c r="CO869" s="4"/>
      <c r="CP869" s="4"/>
      <c r="CQ869" s="4"/>
      <c r="CR869" s="4"/>
      <c r="CS869" s="5"/>
      <c r="CT869" s="5"/>
    </row>
    <row r="870" spans="50:98" ht="21" customHeight="1" x14ac:dyDescent="0.2">
      <c r="AX870" s="215" t="str">
        <f>$N$288</f>
        <v/>
      </c>
      <c r="AY870" s="98">
        <v>11</v>
      </c>
      <c r="AZ870" s="102" t="str">
        <f>IF(COUNTIFS($N$286,"&lt;&gt;"&amp;""),$N$286,"")</f>
        <v/>
      </c>
      <c r="BA870" s="102" t="str">
        <f t="shared" si="364"/>
        <v/>
      </c>
      <c r="BB870" s="102" t="str">
        <f t="shared" si="365"/>
        <v/>
      </c>
      <c r="BC870" s="102" t="str">
        <f>IF($AZ870="","",$R$288)</f>
        <v/>
      </c>
      <c r="BD870" s="102" t="str">
        <f t="shared" si="366"/>
        <v/>
      </c>
      <c r="BE870" s="102" t="str">
        <f>IF(COUNTIFS($N$286,"&lt;&gt;"&amp;""),ROUND($S$288/14,1),"")</f>
        <v/>
      </c>
      <c r="BF870" s="102" t="str">
        <f>IF(COUNTIFS($N$286,"&lt;&gt;"&amp;""),ROUND(($T$288+$U$288+$V$288)/14,1),"")</f>
        <v/>
      </c>
      <c r="BG870" s="102" t="str">
        <f>IF(COUNTIFS($N$286,"&lt;&gt;"&amp;""),ROUND(($S$288+$T$288+$U$288+$V$288)/14,1),"")</f>
        <v/>
      </c>
      <c r="BH870" s="102" t="str">
        <f>IF(COUNTIFS($N$286,"&lt;&gt;"&amp;""),ROUND($S$288,1),"")</f>
        <v/>
      </c>
      <c r="BI870" s="102" t="str">
        <f>IF(COUNTIFS($N$286,"&lt;&gt;"&amp;""),ROUND(($T$288+$U$288+$V$288),1),"")</f>
        <v/>
      </c>
      <c r="BJ870" s="102" t="str">
        <f>IF(COUNTIFS($N$286,"&lt;&gt;"&amp;""),ROUND(($S$288+$T$288+$U$288+$V$288),1),"")</f>
        <v/>
      </c>
      <c r="BK870" s="98"/>
      <c r="BL870" s="102"/>
      <c r="BM870" s="102"/>
      <c r="BN870" s="98"/>
      <c r="BO870" s="102"/>
      <c r="BP870" s="102"/>
      <c r="BQ870" s="102" t="str">
        <f>IF(COUNTIFS($N$286,"&lt;&gt;"&amp;""),IF($Y$288&lt;&gt;"",ROUND($Y$288/14,1),""),"")</f>
        <v/>
      </c>
      <c r="BR870" s="102" t="str">
        <f>IF(COUNTIFS($N$286,"&lt;&gt;"&amp;""),IF($Y$288&lt;&gt;"",ROUND($Y$288,1),""),"")</f>
        <v/>
      </c>
      <c r="BS870" s="102" t="str">
        <f>IF($AZ870="","",$Q$288)</f>
        <v/>
      </c>
      <c r="BT870" s="101" t="str">
        <f>IF(COUNTIFS($N$286,"&lt;&gt;"&amp;""),$X$288,"")</f>
        <v/>
      </c>
      <c r="BU870" s="101" t="str">
        <f t="shared" si="367"/>
        <v/>
      </c>
      <c r="BV870" s="102" t="str">
        <f t="shared" si="368"/>
        <v/>
      </c>
      <c r="BW870" s="98" t="str">
        <f t="shared" si="363"/>
        <v/>
      </c>
      <c r="BY870" s="4"/>
      <c r="BZ870" s="4"/>
      <c r="CA870" s="4"/>
      <c r="CB870" s="4"/>
      <c r="CC870" s="4"/>
      <c r="CD870" s="4"/>
      <c r="CE870" s="4"/>
      <c r="CF870" s="4"/>
      <c r="CG870" s="5"/>
      <c r="CH870" s="5"/>
      <c r="CI870" s="5"/>
      <c r="CJ870" s="4"/>
      <c r="CK870" s="4"/>
      <c r="CL870" s="4"/>
      <c r="CM870" s="4"/>
      <c r="CN870" s="4"/>
      <c r="CO870" s="4"/>
      <c r="CP870" s="4"/>
      <c r="CQ870" s="4"/>
      <c r="CR870" s="4"/>
      <c r="CS870" s="5"/>
      <c r="CT870" s="5"/>
    </row>
    <row r="871" spans="50:98" ht="21" customHeight="1" x14ac:dyDescent="0.2">
      <c r="AX871" s="215" t="str">
        <f>$N$291</f>
        <v/>
      </c>
      <c r="AY871" s="98">
        <v>12</v>
      </c>
      <c r="AZ871" s="102" t="str">
        <f>IF(COUNTIFS($N$289,"&lt;&gt;"&amp;""),$N$289,"")</f>
        <v/>
      </c>
      <c r="BA871" s="102" t="str">
        <f t="shared" si="364"/>
        <v/>
      </c>
      <c r="BB871" s="102" t="str">
        <f t="shared" si="365"/>
        <v/>
      </c>
      <c r="BC871" s="102" t="str">
        <f>IF($AZ871="","",$R$291)</f>
        <v/>
      </c>
      <c r="BD871" s="102" t="str">
        <f t="shared" si="366"/>
        <v/>
      </c>
      <c r="BE871" s="102" t="str">
        <f>IF(COUNTIFS($N$289,"&lt;&gt;"&amp;""),ROUND($S$291/14,1),"")</f>
        <v/>
      </c>
      <c r="BF871" s="102" t="str">
        <f>IF(COUNTIFS($N$289,"&lt;&gt;"&amp;""),ROUND(($T$291+$U$291+$V$291)/14,1),"")</f>
        <v/>
      </c>
      <c r="BG871" s="102" t="str">
        <f>IF(COUNTIFS($N$289,"&lt;&gt;"&amp;""),ROUND(($S$291+$T$291+$U$291+$V$291)/14,1),"")</f>
        <v/>
      </c>
      <c r="BH871" s="102" t="str">
        <f>IF(COUNTIFS($N$289,"&lt;&gt;"&amp;""),ROUND($S$291,1),"")</f>
        <v/>
      </c>
      <c r="BI871" s="102" t="str">
        <f>IF(COUNTIFS($N$289,"&lt;&gt;"&amp;""),ROUND(($T$291+$U$291+$V$291),1),"")</f>
        <v/>
      </c>
      <c r="BJ871" s="102" t="str">
        <f>IF(COUNTIFS($N$289,"&lt;&gt;"&amp;""),ROUND(($S$291+$T$291+$U$291+$V$291),1),"")</f>
        <v/>
      </c>
      <c r="BK871" s="98"/>
      <c r="BL871" s="102"/>
      <c r="BM871" s="102"/>
      <c r="BN871" s="98"/>
      <c r="BO871" s="102"/>
      <c r="BP871" s="102"/>
      <c r="BQ871" s="102" t="str">
        <f>IF(COUNTIFS($N$289,"&lt;&gt;"&amp;""),IF($Y$291&lt;&gt;"",ROUND($Y$291/14,1),""),"")</f>
        <v/>
      </c>
      <c r="BR871" s="102" t="str">
        <f>IF(COUNTIFS($N$289,"&lt;&gt;"&amp;""),IF($Y$291&lt;&gt;"",ROUND($Y$291,1),""),"")</f>
        <v/>
      </c>
      <c r="BS871" s="102" t="str">
        <f>IF($AZ871="","",$Q$291)</f>
        <v/>
      </c>
      <c r="BT871" s="101" t="str">
        <f>IF(COUNTIFS($N$289,"&lt;&gt;"&amp;""),$X$291,"")</f>
        <v/>
      </c>
      <c r="BU871" s="101" t="str">
        <f t="shared" si="367"/>
        <v/>
      </c>
      <c r="BV871" s="102" t="str">
        <f t="shared" si="368"/>
        <v/>
      </c>
      <c r="BW871" s="98" t="str">
        <f t="shared" si="363"/>
        <v/>
      </c>
      <c r="BY871" s="4"/>
      <c r="BZ871" s="4"/>
      <c r="CA871" s="4"/>
      <c r="CB871" s="4"/>
      <c r="CC871" s="4"/>
      <c r="CD871" s="4"/>
      <c r="CE871" s="4"/>
      <c r="CF871" s="4"/>
      <c r="CG871" s="5"/>
      <c r="CH871" s="5"/>
      <c r="CI871" s="5"/>
      <c r="CJ871" s="4"/>
      <c r="CK871" s="4"/>
      <c r="CL871" s="4"/>
      <c r="CM871" s="4"/>
      <c r="CN871" s="4"/>
      <c r="CO871" s="4"/>
      <c r="CP871" s="4"/>
      <c r="CQ871" s="4"/>
      <c r="CR871" s="4"/>
      <c r="CS871" s="5"/>
      <c r="CT871" s="5"/>
    </row>
    <row r="872" spans="50:98" ht="21" customHeight="1" x14ac:dyDescent="0.2">
      <c r="AX872" s="215" t="str">
        <f>$N$294</f>
        <v/>
      </c>
      <c r="AY872" s="102">
        <v>13</v>
      </c>
      <c r="AZ872" s="102" t="str">
        <f>IF(COUNTIFS($N$292,"&lt;&gt;"&amp;""),$N$292,"")</f>
        <v/>
      </c>
      <c r="BA872" s="102" t="str">
        <f t="shared" ref="BA872:BA885" si="369">IF($AZ872="","",ROUND(RIGHT($N$255,1)/2,0))</f>
        <v/>
      </c>
      <c r="BB872" s="102" t="str">
        <f t="shared" ref="BB872:BB885" si="370">IF($AZ872="","",RIGHT($N$255,1))</f>
        <v/>
      </c>
      <c r="BC872" s="102" t="str">
        <f>IF($AZ872="","",$R$294)</f>
        <v/>
      </c>
      <c r="BD872" s="102" t="str">
        <f>IF($AZ872="","","DO")</f>
        <v/>
      </c>
      <c r="BE872" s="102" t="str">
        <f>IF(COUNTIFS($N$292,"&lt;&gt;"&amp;""),ROUND($S$294/14,1),"")</f>
        <v/>
      </c>
      <c r="BF872" s="102" t="str">
        <f>IF(COUNTIFS($N$292,"&lt;&gt;"&amp;""),ROUND(($T$294+$U$294+$V$294)/14,1),"")</f>
        <v/>
      </c>
      <c r="BG872" s="102" t="str">
        <f>IF(COUNTIFS($N$292,"&lt;&gt;"&amp;""),ROUND(($S$294+$T$294+$U$294+$V$294)/14,1),"")</f>
        <v/>
      </c>
      <c r="BH872" s="102" t="str">
        <f>IF(COUNTIFS($N$292,"&lt;&gt;"&amp;""),ROUND($S$294,1),"")</f>
        <v/>
      </c>
      <c r="BI872" s="102" t="str">
        <f>IF(COUNTIFS($N$292,"&lt;&gt;"&amp;""),ROUND(($T$294+$U$294+$V$294),1),"")</f>
        <v/>
      </c>
      <c r="BJ872" s="102" t="str">
        <f>IF(COUNTIFS($N$292,"&lt;&gt;"&amp;""),ROUND(($S$294+$T$294+$U$294+$V$294),1),"")</f>
        <v/>
      </c>
      <c r="BK872" s="102"/>
      <c r="BL872" s="102"/>
      <c r="BM872" s="102"/>
      <c r="BN872" s="102"/>
      <c r="BO872" s="102"/>
      <c r="BP872" s="102"/>
      <c r="BQ872" s="102" t="str">
        <f>IF(COUNTIFS($N$292,"&lt;&gt;"&amp;""),IF($Y$294&lt;&gt;"",ROUND($Y$294/14,1),""),"")</f>
        <v/>
      </c>
      <c r="BR872" s="102" t="str">
        <f>IF(COUNTIFS($N$292,"&lt;&gt;"&amp;""),IF($Y$294&lt;&gt;"",ROUND($Y$294,1),""),"")</f>
        <v/>
      </c>
      <c r="BS872" s="102" t="str">
        <f>IF($AZ872="","",$Q$294)</f>
        <v/>
      </c>
      <c r="BT872" s="101" t="str">
        <f>IF(COUNTIFS($N$292,"&lt;&gt;"&amp;""),$X$294,"")</f>
        <v/>
      </c>
      <c r="BU872" s="101" t="str">
        <f t="shared" ref="BU872:BU885" si="371">IF($AZ872="","",IF($BG872&lt;&gt;"",$BG872,0)+IF($BM872&lt;&gt;"",$BM872,0)+IF($BQ872&lt;&gt;"",$BQ872,0))</f>
        <v/>
      </c>
      <c r="BV872" s="102" t="str">
        <f t="shared" ref="BV872:BV885" si="372">IF($AZ872="","",IF($BJ872&lt;&gt;"",$BJ872,0)+IF($BP872&lt;&gt;"",$BP872,0)+IF($BR872&lt;&gt;"",$BR872,0))</f>
        <v/>
      </c>
      <c r="BW872" s="98" t="str">
        <f t="shared" si="363"/>
        <v/>
      </c>
      <c r="BY872" s="4"/>
      <c r="BZ872" s="4"/>
      <c r="CA872" s="4"/>
      <c r="CB872" s="4"/>
      <c r="CC872" s="4"/>
      <c r="CD872" s="4"/>
      <c r="CE872" s="4"/>
      <c r="CF872" s="4"/>
      <c r="CG872" s="5"/>
      <c r="CH872" s="5"/>
      <c r="CI872" s="5"/>
      <c r="CJ872" s="4"/>
      <c r="CK872" s="4"/>
      <c r="CL872" s="4"/>
      <c r="CM872" s="4"/>
      <c r="CN872" s="4"/>
      <c r="CO872" s="4"/>
      <c r="CP872" s="4"/>
      <c r="CQ872" s="4"/>
      <c r="CR872" s="4"/>
      <c r="CS872" s="5"/>
      <c r="CT872" s="5"/>
    </row>
    <row r="873" spans="50:98" ht="21" customHeight="1" x14ac:dyDescent="0.2">
      <c r="AX873" s="215" t="str">
        <f>$N$320</f>
        <v/>
      </c>
      <c r="AY873" s="102">
        <v>14</v>
      </c>
      <c r="AZ873" s="102" t="str">
        <f>IF(COUNTIFS($N$318,"&lt;&gt;"&amp;""),$N$318,"")</f>
        <v/>
      </c>
      <c r="BA873" s="102" t="str">
        <f t="shared" si="369"/>
        <v/>
      </c>
      <c r="BB873" s="102" t="str">
        <f t="shared" si="370"/>
        <v/>
      </c>
      <c r="BC873" s="102" t="str">
        <f>IF($AZ873="","",$R$320)</f>
        <v/>
      </c>
      <c r="BD873" s="102" t="str">
        <f t="shared" ref="BD873:BD885" si="373">IF($AZ873="","","DO")</f>
        <v/>
      </c>
      <c r="BE873" s="102" t="str">
        <f>IF(COUNTIFS($N$318,"&lt;&gt;"&amp;""),ROUND($S$320/14,1),"")</f>
        <v/>
      </c>
      <c r="BF873" s="102" t="str">
        <f>IF(COUNTIFS($N$318,"&lt;&gt;"&amp;""),ROUND(($T$320+$U$320+$V$320)/14,1),"")</f>
        <v/>
      </c>
      <c r="BG873" s="102" t="str">
        <f>IF(COUNTIFS($N$318,"&lt;&gt;"&amp;""),ROUND(($S$320+$T$320+$U$320+$V$320)/14,1),"")</f>
        <v/>
      </c>
      <c r="BH873" s="102" t="str">
        <f>IF(COUNTIFS($N$318,"&lt;&gt;"&amp;""),ROUND($S$320,1),"")</f>
        <v/>
      </c>
      <c r="BI873" s="102" t="str">
        <f>IF(COUNTIFS($N$318,"&lt;&gt;"&amp;""),ROUND(($T$320+$U$320+$V$320),1),"")</f>
        <v/>
      </c>
      <c r="BJ873" s="102" t="str">
        <f>IF(COUNTIFS($N$318,"&lt;&gt;"&amp;""),ROUND(($S$320+$T$320+$U$320+$V$320),1),"")</f>
        <v/>
      </c>
      <c r="BK873" s="98"/>
      <c r="BL873" s="102"/>
      <c r="BM873" s="102"/>
      <c r="BN873" s="98"/>
      <c r="BO873" s="102"/>
      <c r="BP873" s="102"/>
      <c r="BQ873" s="102" t="str">
        <f>IF(COUNTIFS($N$318,"&lt;&gt;"&amp;""),IF($Y$320&lt;&gt;"",ROUND($Y$320/14,1),""),"")</f>
        <v/>
      </c>
      <c r="BR873" s="102" t="str">
        <f>IF(COUNTIFS($N$318,"&lt;&gt;"&amp;""),IF($Y$320&lt;&gt;"",ROUND($Y$320,1),""),"")</f>
        <v/>
      </c>
      <c r="BS873" s="102" t="str">
        <f>IF($AZ873="","",$Q$320)</f>
        <v/>
      </c>
      <c r="BT873" s="101" t="str">
        <f>IF(COUNTIFS($N$318,"&lt;&gt;"&amp;""),$X$320,"")</f>
        <v/>
      </c>
      <c r="BU873" s="101" t="str">
        <f t="shared" si="371"/>
        <v/>
      </c>
      <c r="BV873" s="102" t="str">
        <f t="shared" si="372"/>
        <v/>
      </c>
      <c r="BW873" s="98" t="str">
        <f t="shared" si="363"/>
        <v/>
      </c>
      <c r="BY873" s="4"/>
      <c r="BZ873" s="4"/>
      <c r="CA873" s="4"/>
      <c r="CB873" s="4"/>
      <c r="CC873" s="4"/>
      <c r="CD873" s="4"/>
      <c r="CE873" s="4"/>
      <c r="CF873" s="4"/>
      <c r="CG873" s="5"/>
      <c r="CH873" s="5"/>
      <c r="CI873" s="5"/>
      <c r="CJ873" s="4"/>
      <c r="CK873" s="4"/>
      <c r="CL873" s="4"/>
      <c r="CM873" s="4"/>
      <c r="CN873" s="4"/>
      <c r="CO873" s="4"/>
      <c r="CP873" s="4"/>
      <c r="CQ873" s="4"/>
      <c r="CR873" s="4"/>
      <c r="CS873" s="5"/>
      <c r="CT873" s="5"/>
    </row>
    <row r="874" spans="50:98" ht="21" customHeight="1" x14ac:dyDescent="0.2">
      <c r="AX874" s="215" t="str">
        <f>$N$323</f>
        <v/>
      </c>
      <c r="AY874" s="98">
        <v>15</v>
      </c>
      <c r="AZ874" s="102" t="str">
        <f>IF(COUNTIFS($N$321,"&lt;&gt;"&amp;""),$N$321,"")</f>
        <v/>
      </c>
      <c r="BA874" s="102" t="str">
        <f t="shared" si="369"/>
        <v/>
      </c>
      <c r="BB874" s="102" t="str">
        <f t="shared" si="370"/>
        <v/>
      </c>
      <c r="BC874" s="102" t="str">
        <f>IF($AZ874="","",$R$323)</f>
        <v/>
      </c>
      <c r="BD874" s="102" t="str">
        <f t="shared" si="373"/>
        <v/>
      </c>
      <c r="BE874" s="102" t="str">
        <f>IF(COUNTIFS($N$321,"&lt;&gt;"&amp;""),ROUND($S$323/14,1),"")</f>
        <v/>
      </c>
      <c r="BF874" s="102" t="str">
        <f>IF(COUNTIFS($N$321,"&lt;&gt;"&amp;""),ROUND(($T$323+$U$323+$V$323)/14,1),"")</f>
        <v/>
      </c>
      <c r="BG874" s="102" t="str">
        <f>IF(COUNTIFS($N$321,"&lt;&gt;"&amp;""),ROUND(($S$323+$T$323+$U$323+$V$323)/14,1),"")</f>
        <v/>
      </c>
      <c r="BH874" s="102" t="str">
        <f>IF(COUNTIFS($N$321,"&lt;&gt;"&amp;""),ROUND($S$323,1),"")</f>
        <v/>
      </c>
      <c r="BI874" s="102" t="str">
        <f>IF(COUNTIFS($N$321,"&lt;&gt;"&amp;""),ROUND(($T$323+$U$323+$V$323),1),"")</f>
        <v/>
      </c>
      <c r="BJ874" s="102" t="str">
        <f>IF(COUNTIFS($N$321,"&lt;&gt;"&amp;""),ROUND(($S$323+$T$323+$U$323+$V$323),1),"")</f>
        <v/>
      </c>
      <c r="BK874" s="98"/>
      <c r="BL874" s="102"/>
      <c r="BM874" s="102"/>
      <c r="BN874" s="98"/>
      <c r="BO874" s="102"/>
      <c r="BP874" s="102"/>
      <c r="BQ874" s="102" t="str">
        <f>IF(COUNTIFS($N$321,"&lt;&gt;"&amp;""),IF($Y$323&lt;&gt;"",ROUND($Y$323/14,1),""),"")</f>
        <v/>
      </c>
      <c r="BR874" s="102" t="str">
        <f>IF(COUNTIFS($N$321,"&lt;&gt;"&amp;""),IF($Y$323&lt;&gt;"",ROUND($Y$323,1),""),"")</f>
        <v/>
      </c>
      <c r="BS874" s="102" t="str">
        <f>IF($AZ874="","",$Q$323)</f>
        <v/>
      </c>
      <c r="BT874" s="101" t="str">
        <f>IF(COUNTIFS($N$321,"&lt;&gt;"&amp;""),$X$323,"")</f>
        <v/>
      </c>
      <c r="BU874" s="101" t="str">
        <f t="shared" si="371"/>
        <v/>
      </c>
      <c r="BV874" s="102" t="str">
        <f t="shared" si="372"/>
        <v/>
      </c>
      <c r="BW874" s="98" t="str">
        <f t="shared" si="363"/>
        <v/>
      </c>
      <c r="BY874" s="4"/>
      <c r="BZ874" s="4"/>
      <c r="CA874" s="4"/>
      <c r="CB874" s="4"/>
      <c r="CC874" s="4"/>
      <c r="CD874" s="4"/>
      <c r="CE874" s="4"/>
      <c r="CF874" s="4"/>
      <c r="CG874" s="5"/>
      <c r="CH874" s="5"/>
      <c r="CI874" s="5"/>
      <c r="CJ874" s="4"/>
      <c r="CK874" s="4"/>
      <c r="CL874" s="4"/>
      <c r="CM874" s="4"/>
      <c r="CN874" s="4"/>
      <c r="CO874" s="4"/>
      <c r="CP874" s="4"/>
      <c r="CQ874" s="4"/>
      <c r="CR874" s="4"/>
      <c r="CS874" s="5"/>
      <c r="CT874" s="5"/>
    </row>
    <row r="875" spans="50:98" ht="21" customHeight="1" x14ac:dyDescent="0.2">
      <c r="AX875" s="215" t="str">
        <f>$N$326</f>
        <v/>
      </c>
      <c r="AY875" s="98">
        <v>16</v>
      </c>
      <c r="AZ875" s="102" t="str">
        <f>IF(COUNTIFS($N$324,"&lt;&gt;"&amp;""),$N$324,"")</f>
        <v/>
      </c>
      <c r="BA875" s="102" t="str">
        <f t="shared" si="369"/>
        <v/>
      </c>
      <c r="BB875" s="102" t="str">
        <f t="shared" si="370"/>
        <v/>
      </c>
      <c r="BC875" s="102" t="str">
        <f>IF($AZ875="","",$R$326)</f>
        <v/>
      </c>
      <c r="BD875" s="102" t="str">
        <f t="shared" si="373"/>
        <v/>
      </c>
      <c r="BE875" s="102" t="str">
        <f>IF(COUNTIFS($N$324,"&lt;&gt;"&amp;""),ROUND($S$326/14,1),"")</f>
        <v/>
      </c>
      <c r="BF875" s="102" t="str">
        <f>IF(COUNTIFS($N$324,"&lt;&gt;"&amp;""),ROUND(($T$326+$U$326+$V$326)/14,1),"")</f>
        <v/>
      </c>
      <c r="BG875" s="102" t="str">
        <f>IF(COUNTIFS($N$324,"&lt;&gt;"&amp;""),ROUND(($S$326+$T$326+$U$326+$V$326)/14,1),"")</f>
        <v/>
      </c>
      <c r="BH875" s="102" t="str">
        <f>IF(COUNTIFS($N$324,"&lt;&gt;"&amp;""),ROUND($S$326,1),"")</f>
        <v/>
      </c>
      <c r="BI875" s="102" t="str">
        <f>IF(COUNTIFS($N$324,"&lt;&gt;"&amp;""),ROUND(($T$326+$U$326+$V$326),1),"")</f>
        <v/>
      </c>
      <c r="BJ875" s="102" t="str">
        <f>IF(COUNTIFS($N$324,"&lt;&gt;"&amp;""),ROUND(($S$326+$T$326+$U$326+$V$326),1),"")</f>
        <v/>
      </c>
      <c r="BK875" s="98"/>
      <c r="BL875" s="102"/>
      <c r="BM875" s="102"/>
      <c r="BN875" s="98"/>
      <c r="BO875" s="102"/>
      <c r="BP875" s="102"/>
      <c r="BQ875" s="102" t="str">
        <f>IF(COUNTIFS($N$324,"&lt;&gt;"&amp;""),IF($Y$326&lt;&gt;"",ROUND($Y$326/14,1),""),"")</f>
        <v/>
      </c>
      <c r="BR875" s="102" t="str">
        <f>IF(COUNTIFS($N$324,"&lt;&gt;"&amp;""),IF($Y$326&lt;&gt;"",ROUND($Y$326,1),""),"")</f>
        <v/>
      </c>
      <c r="BS875" s="102" t="str">
        <f>IF($AZ875="","",$Q$326)</f>
        <v/>
      </c>
      <c r="BT875" s="101" t="str">
        <f>IF(COUNTIFS($N$324,"&lt;&gt;"&amp;""),$X$326,"")</f>
        <v/>
      </c>
      <c r="BU875" s="101" t="str">
        <f t="shared" si="371"/>
        <v/>
      </c>
      <c r="BV875" s="102" t="str">
        <f t="shared" si="372"/>
        <v/>
      </c>
      <c r="BW875" s="98" t="str">
        <f t="shared" si="363"/>
        <v/>
      </c>
      <c r="BY875" s="4"/>
      <c r="BZ875" s="4"/>
      <c r="CA875" s="4"/>
      <c r="CB875" s="4"/>
      <c r="CC875" s="4"/>
      <c r="CD875" s="4"/>
      <c r="CE875" s="4"/>
      <c r="CF875" s="4"/>
      <c r="CG875" s="5"/>
      <c r="CH875" s="5"/>
      <c r="CI875" s="5"/>
      <c r="CJ875" s="4"/>
      <c r="CK875" s="4"/>
      <c r="CL875" s="4"/>
      <c r="CM875" s="4"/>
      <c r="CN875" s="4"/>
      <c r="CO875" s="4"/>
      <c r="CP875" s="4"/>
      <c r="CQ875" s="4"/>
      <c r="CR875" s="4"/>
      <c r="CS875" s="5"/>
      <c r="CT875" s="5"/>
    </row>
    <row r="876" spans="50:98" ht="21" customHeight="1" x14ac:dyDescent="0.2">
      <c r="AX876" s="215" t="str">
        <f>$N$329</f>
        <v/>
      </c>
      <c r="AY876" s="98">
        <v>17</v>
      </c>
      <c r="AZ876" s="102" t="str">
        <f>IF(COUNTIFS($N$327,"&lt;&gt;"&amp;""),$N$327,"")</f>
        <v/>
      </c>
      <c r="BA876" s="102" t="str">
        <f t="shared" si="369"/>
        <v/>
      </c>
      <c r="BB876" s="102" t="str">
        <f t="shared" si="370"/>
        <v/>
      </c>
      <c r="BC876" s="102" t="str">
        <f>IF($AZ876="","",$R$329)</f>
        <v/>
      </c>
      <c r="BD876" s="102" t="str">
        <f t="shared" si="373"/>
        <v/>
      </c>
      <c r="BE876" s="102" t="str">
        <f>IF(COUNTIFS($N$327,"&lt;&gt;"&amp;""),ROUND($S$329/14,1),"")</f>
        <v/>
      </c>
      <c r="BF876" s="102" t="str">
        <f>IF(COUNTIFS($N$327,"&lt;&gt;"&amp;""),ROUND(($T$329+$U$329+$V$329)/14,1),"")</f>
        <v/>
      </c>
      <c r="BG876" s="102" t="str">
        <f>IF(COUNTIFS($N$327,"&lt;&gt;"&amp;""),ROUND(($S$329+$T$329+$U$329+$V$329)/14,1),"")</f>
        <v/>
      </c>
      <c r="BH876" s="102" t="str">
        <f>IF(COUNTIFS($N$327,"&lt;&gt;"&amp;""),ROUND($S$329,1),"")</f>
        <v/>
      </c>
      <c r="BI876" s="102" t="str">
        <f>IF(COUNTIFS($N$327,"&lt;&gt;"&amp;""),ROUND(($T$329+$U$329+$V$329),1),"")</f>
        <v/>
      </c>
      <c r="BJ876" s="102" t="str">
        <f>IF(COUNTIFS($N$327,"&lt;&gt;"&amp;""),ROUND(($S$329+$T$329+$U$329+$V$329),1),"")</f>
        <v/>
      </c>
      <c r="BK876" s="98"/>
      <c r="BL876" s="102"/>
      <c r="BM876" s="102"/>
      <c r="BN876" s="98"/>
      <c r="BO876" s="102"/>
      <c r="BP876" s="102"/>
      <c r="BQ876" s="102" t="str">
        <f>IF(COUNTIFS($N$327,"&lt;&gt;"&amp;""),IF($Y$329&lt;&gt;"",ROUND($Y$329/14,1),""),"")</f>
        <v/>
      </c>
      <c r="BR876" s="102" t="str">
        <f>IF(COUNTIFS($N$327,"&lt;&gt;"&amp;""),IF($Y$329&lt;&gt;"",ROUND($Y$329,1),""),"")</f>
        <v/>
      </c>
      <c r="BS876" s="102" t="str">
        <f>IF($AZ876="","",$Q$329)</f>
        <v/>
      </c>
      <c r="BT876" s="101" t="str">
        <f>IF(COUNTIFS($N$327,"&lt;&gt;"&amp;""),$X$329,"")</f>
        <v/>
      </c>
      <c r="BU876" s="101" t="str">
        <f t="shared" si="371"/>
        <v/>
      </c>
      <c r="BV876" s="102" t="str">
        <f t="shared" si="372"/>
        <v/>
      </c>
      <c r="BW876" s="98" t="str">
        <f t="shared" si="363"/>
        <v/>
      </c>
      <c r="BY876" s="4"/>
      <c r="BZ876" s="4"/>
      <c r="CA876" s="4"/>
      <c r="CB876" s="4"/>
      <c r="CC876" s="4"/>
      <c r="CD876" s="4"/>
      <c r="CE876" s="4"/>
      <c r="CF876" s="4"/>
      <c r="CG876" s="5"/>
      <c r="CH876" s="5"/>
      <c r="CI876" s="5"/>
      <c r="CJ876" s="4"/>
      <c r="CK876" s="4"/>
      <c r="CL876" s="4"/>
      <c r="CM876" s="4"/>
      <c r="CN876" s="4"/>
      <c r="CO876" s="4"/>
      <c r="CP876" s="4"/>
      <c r="CQ876" s="4"/>
      <c r="CR876" s="4"/>
      <c r="CS876" s="5"/>
      <c r="CT876" s="5"/>
    </row>
    <row r="877" spans="50:98" ht="21" customHeight="1" x14ac:dyDescent="0.2">
      <c r="AX877" s="215" t="str">
        <f>$N$332</f>
        <v/>
      </c>
      <c r="AY877" s="98">
        <v>18</v>
      </c>
      <c r="AZ877" s="102" t="str">
        <f>IF(COUNTIFS($N$330,"&lt;&gt;"&amp;""),$N$330,"")</f>
        <v/>
      </c>
      <c r="BA877" s="102" t="str">
        <f t="shared" si="369"/>
        <v/>
      </c>
      <c r="BB877" s="102" t="str">
        <f t="shared" si="370"/>
        <v/>
      </c>
      <c r="BC877" s="102" t="str">
        <f>IF($AZ877="","",$R$332)</f>
        <v/>
      </c>
      <c r="BD877" s="102" t="str">
        <f t="shared" si="373"/>
        <v/>
      </c>
      <c r="BE877" s="102" t="str">
        <f>IF(COUNTIFS($N$330,"&lt;&gt;"&amp;""),ROUND($S$332/14,1),"")</f>
        <v/>
      </c>
      <c r="BF877" s="102" t="str">
        <f>IF(COUNTIFS($N$330,"&lt;&gt;"&amp;""),ROUND(($T$332+$U$332+$V$332)/14,1),"")</f>
        <v/>
      </c>
      <c r="BG877" s="102" t="str">
        <f>IF(COUNTIFS($N$330,"&lt;&gt;"&amp;""),ROUND(($S$332+$T$332+$U$332+$V$332)/14,1),"")</f>
        <v/>
      </c>
      <c r="BH877" s="102" t="str">
        <f>IF(COUNTIFS($N$330,"&lt;&gt;"&amp;""),ROUND($S$332,1),"")</f>
        <v/>
      </c>
      <c r="BI877" s="102" t="str">
        <f>IF(COUNTIFS($N$330,"&lt;&gt;"&amp;""),ROUND(($T$332+$U$332+$V$332),1),"")</f>
        <v/>
      </c>
      <c r="BJ877" s="102" t="str">
        <f>IF(COUNTIFS($N$330,"&lt;&gt;"&amp;""),ROUND(($S$332+$T$332+$U$332+$V$332),1),"")</f>
        <v/>
      </c>
      <c r="BK877" s="98"/>
      <c r="BL877" s="102"/>
      <c r="BM877" s="102"/>
      <c r="BN877" s="98"/>
      <c r="BO877" s="102"/>
      <c r="BP877" s="102"/>
      <c r="BQ877" s="102" t="str">
        <f>IF(COUNTIFS($N$330,"&lt;&gt;"&amp;""),IF($Y$332&lt;&gt;"",ROUND($Y$332/14,1),""),"")</f>
        <v/>
      </c>
      <c r="BR877" s="102" t="str">
        <f>IF(COUNTIFS($N$330,"&lt;&gt;"&amp;""),IF($Y$332&lt;&gt;"",ROUND($Y$332,1),""),"")</f>
        <v/>
      </c>
      <c r="BS877" s="102" t="str">
        <f>IF($AZ877="","",$Q$332)</f>
        <v/>
      </c>
      <c r="BT877" s="101" t="str">
        <f>IF(COUNTIFS($N$330,"&lt;&gt;"&amp;""),$X$332,"")</f>
        <v/>
      </c>
      <c r="BU877" s="101" t="str">
        <f t="shared" si="371"/>
        <v/>
      </c>
      <c r="BV877" s="102" t="str">
        <f t="shared" si="372"/>
        <v/>
      </c>
      <c r="BW877" s="98" t="str">
        <f t="shared" si="363"/>
        <v/>
      </c>
      <c r="BY877" s="4"/>
      <c r="BZ877" s="4"/>
      <c r="CA877" s="4"/>
      <c r="CB877" s="4"/>
      <c r="CC877" s="4"/>
      <c r="CD877" s="4"/>
      <c r="CE877" s="4"/>
      <c r="CF877" s="4"/>
      <c r="CG877" s="5"/>
      <c r="CH877" s="5"/>
      <c r="CI877" s="5"/>
      <c r="CJ877" s="4"/>
      <c r="CK877" s="4"/>
      <c r="CL877" s="4"/>
      <c r="CM877" s="4"/>
      <c r="CN877" s="4"/>
      <c r="CO877" s="4"/>
      <c r="CP877" s="4"/>
      <c r="CQ877" s="4"/>
      <c r="CR877" s="4"/>
      <c r="CS877" s="5"/>
      <c r="CT877" s="5"/>
    </row>
    <row r="878" spans="50:98" ht="21" customHeight="1" x14ac:dyDescent="0.2">
      <c r="AX878" s="215" t="str">
        <f>$N$335</f>
        <v/>
      </c>
      <c r="AY878" s="98">
        <v>19</v>
      </c>
      <c r="AZ878" s="102" t="str">
        <f>IF(COUNTIFS($N$333,"&lt;&gt;"&amp;""),$N$333,"")</f>
        <v/>
      </c>
      <c r="BA878" s="102" t="str">
        <f t="shared" si="369"/>
        <v/>
      </c>
      <c r="BB878" s="102" t="str">
        <f t="shared" si="370"/>
        <v/>
      </c>
      <c r="BC878" s="102" t="str">
        <f>IF($AZ878="","",$R$335)</f>
        <v/>
      </c>
      <c r="BD878" s="102" t="str">
        <f t="shared" si="373"/>
        <v/>
      </c>
      <c r="BE878" s="102" t="str">
        <f>IF(COUNTIFS($N$333,"&lt;&gt;"&amp;""),ROUND($S$335/14,1),"")</f>
        <v/>
      </c>
      <c r="BF878" s="102" t="str">
        <f>IF(COUNTIFS($N$333,"&lt;&gt;"&amp;""),ROUND(($T$335+$U$335+$V$335)/14,1),"")</f>
        <v/>
      </c>
      <c r="BG878" s="102" t="str">
        <f>IF(COUNTIFS($N$333,"&lt;&gt;"&amp;""),ROUND(($S$335+$T$335+$U$335+$V$335)/14,1),"")</f>
        <v/>
      </c>
      <c r="BH878" s="102" t="str">
        <f>IF(COUNTIFS($N$333,"&lt;&gt;"&amp;""),ROUND($S$335,1),"")</f>
        <v/>
      </c>
      <c r="BI878" s="102" t="str">
        <f>IF(COUNTIFS($N$333,"&lt;&gt;"&amp;""),ROUND(($T$335+$U$335+$V$335),1),"")</f>
        <v/>
      </c>
      <c r="BJ878" s="102" t="str">
        <f>IF(COUNTIFS($N$333,"&lt;&gt;"&amp;""),ROUND(($S$335+$T$335+$U$335+$V$335),1),"")</f>
        <v/>
      </c>
      <c r="BK878" s="98"/>
      <c r="BL878" s="102"/>
      <c r="BM878" s="102"/>
      <c r="BN878" s="98"/>
      <c r="BO878" s="102"/>
      <c r="BP878" s="102"/>
      <c r="BQ878" s="102" t="str">
        <f>IF(COUNTIFS($N$333,"&lt;&gt;"&amp;""),IF($Y$335&lt;&gt;"",ROUND($Y$335/14,1),""),"")</f>
        <v/>
      </c>
      <c r="BR878" s="102" t="str">
        <f>IF(COUNTIFS($N$333,"&lt;&gt;"&amp;""),IF($Y$335&lt;&gt;"",ROUND($Y$335,1),""),"")</f>
        <v/>
      </c>
      <c r="BS878" s="102" t="str">
        <f>IF($AZ878="","",$Q$335)</f>
        <v/>
      </c>
      <c r="BT878" s="101" t="str">
        <f>IF(COUNTIFS($N$333,"&lt;&gt;"&amp;""),$X$335,"")</f>
        <v/>
      </c>
      <c r="BU878" s="101" t="str">
        <f t="shared" si="371"/>
        <v/>
      </c>
      <c r="BV878" s="102" t="str">
        <f t="shared" si="372"/>
        <v/>
      </c>
      <c r="BW878" s="98" t="str">
        <f t="shared" si="363"/>
        <v/>
      </c>
      <c r="BY878" s="4"/>
      <c r="BZ878" s="4"/>
      <c r="CA878" s="4"/>
      <c r="CB878" s="4"/>
      <c r="CC878" s="4"/>
      <c r="CD878" s="4"/>
      <c r="CE878" s="4"/>
      <c r="CF878" s="4"/>
      <c r="CG878" s="5"/>
      <c r="CH878" s="5"/>
      <c r="CI878" s="5"/>
      <c r="CJ878" s="4"/>
      <c r="CK878" s="4"/>
      <c r="CL878" s="4"/>
      <c r="CM878" s="4"/>
      <c r="CN878" s="4"/>
      <c r="CO878" s="4"/>
      <c r="CP878" s="4"/>
      <c r="CQ878" s="4"/>
      <c r="CR878" s="4"/>
      <c r="CS878" s="5"/>
      <c r="CT878" s="5"/>
    </row>
    <row r="879" spans="50:98" ht="21" customHeight="1" x14ac:dyDescent="0.2">
      <c r="AX879" s="215" t="str">
        <f>$N$338</f>
        <v/>
      </c>
      <c r="AY879" s="98">
        <v>20</v>
      </c>
      <c r="AZ879" s="102" t="str">
        <f>IF(COUNTIFS($N$336,"&lt;&gt;"&amp;""),$N$336,"")</f>
        <v/>
      </c>
      <c r="BA879" s="102" t="str">
        <f t="shared" si="369"/>
        <v/>
      </c>
      <c r="BB879" s="102" t="str">
        <f t="shared" si="370"/>
        <v/>
      </c>
      <c r="BC879" s="102" t="str">
        <f>IF($AZ879="","",$R$338)</f>
        <v/>
      </c>
      <c r="BD879" s="102" t="str">
        <f t="shared" si="373"/>
        <v/>
      </c>
      <c r="BE879" s="102" t="str">
        <f>IF(COUNTIFS($N$336,"&lt;&gt;"&amp;""),ROUND($S$338/14,1),"")</f>
        <v/>
      </c>
      <c r="BF879" s="102" t="str">
        <f>IF(COUNTIFS($N$336,"&lt;&gt;"&amp;""),ROUND(($T$338+$U$338+$V$338)/14,1),"")</f>
        <v/>
      </c>
      <c r="BG879" s="102" t="str">
        <f>IF(COUNTIFS($N$336,"&lt;&gt;"&amp;""),ROUND(($S$338+$T$338+$U$338+$V$338)/14,1),"")</f>
        <v/>
      </c>
      <c r="BH879" s="102" t="str">
        <f>IF(COUNTIFS($N$336,"&lt;&gt;"&amp;""),ROUND($S$338,1),"")</f>
        <v/>
      </c>
      <c r="BI879" s="102" t="str">
        <f>IF(COUNTIFS($N$336,"&lt;&gt;"&amp;""),ROUND(($T$338+$U$338+$V$338),1),"")</f>
        <v/>
      </c>
      <c r="BJ879" s="102" t="str">
        <f>IF(COUNTIFS($N$336,"&lt;&gt;"&amp;""),ROUND(($S$338+$T$338+$U$338+$V$338),1),"")</f>
        <v/>
      </c>
      <c r="BK879" s="98"/>
      <c r="BL879" s="102"/>
      <c r="BM879" s="102"/>
      <c r="BN879" s="98"/>
      <c r="BO879" s="102"/>
      <c r="BP879" s="102"/>
      <c r="BQ879" s="102" t="str">
        <f>IF(COUNTIFS($N$336,"&lt;&gt;"&amp;""),IF($Y$338&lt;&gt;"",ROUND($Y$338/14,1),""),"")</f>
        <v/>
      </c>
      <c r="BR879" s="102" t="str">
        <f>IF(COUNTIFS($N$336,"&lt;&gt;"&amp;""),IF($Y$338&lt;&gt;"",ROUND($Y$338,1),""),"")</f>
        <v/>
      </c>
      <c r="BS879" s="102" t="str">
        <f>IF($AZ879="","",$Q$338)</f>
        <v/>
      </c>
      <c r="BT879" s="101" t="str">
        <f>IF(COUNTIFS($N$336,"&lt;&gt;"&amp;""),$X$338,"")</f>
        <v/>
      </c>
      <c r="BU879" s="101" t="str">
        <f t="shared" si="371"/>
        <v/>
      </c>
      <c r="BV879" s="102" t="str">
        <f t="shared" si="372"/>
        <v/>
      </c>
      <c r="BW879" s="98" t="str">
        <f t="shared" si="363"/>
        <v/>
      </c>
      <c r="BY879" s="4"/>
      <c r="BZ879" s="4"/>
      <c r="CA879" s="4"/>
      <c r="CB879" s="4"/>
      <c r="CC879" s="4"/>
      <c r="CD879" s="4"/>
      <c r="CE879" s="4"/>
      <c r="CF879" s="4"/>
      <c r="CG879" s="5"/>
      <c r="CH879" s="5"/>
      <c r="CI879" s="5"/>
      <c r="CJ879" s="4"/>
      <c r="CK879" s="4"/>
      <c r="CL879" s="4"/>
      <c r="CM879" s="4"/>
      <c r="CN879" s="4"/>
      <c r="CO879" s="4"/>
      <c r="CP879" s="4"/>
      <c r="CQ879" s="4"/>
      <c r="CR879" s="4"/>
      <c r="CS879" s="5"/>
      <c r="CT879" s="5"/>
    </row>
    <row r="880" spans="50:98" ht="21" customHeight="1" x14ac:dyDescent="0.2">
      <c r="AX880" s="215" t="str">
        <f>$N$341</f>
        <v/>
      </c>
      <c r="AY880" s="98">
        <v>21</v>
      </c>
      <c r="AZ880" s="102" t="str">
        <f>IF(COUNTIFS($N$339,"&lt;&gt;"&amp;""),$N$339,"")</f>
        <v/>
      </c>
      <c r="BA880" s="102" t="str">
        <f t="shared" si="369"/>
        <v/>
      </c>
      <c r="BB880" s="102" t="str">
        <f t="shared" si="370"/>
        <v/>
      </c>
      <c r="BC880" s="102" t="str">
        <f>IF($AZ880="","",$R$341)</f>
        <v/>
      </c>
      <c r="BD880" s="102" t="str">
        <f t="shared" si="373"/>
        <v/>
      </c>
      <c r="BE880" s="102" t="str">
        <f>IF(COUNTIFS($N$339,"&lt;&gt;"&amp;""),ROUND($S$341/14,1),"")</f>
        <v/>
      </c>
      <c r="BF880" s="102" t="str">
        <f>IF(COUNTIFS($N$339,"&lt;&gt;"&amp;""),ROUND(($T$341+$U$341+$V$341)/14,1),"")</f>
        <v/>
      </c>
      <c r="BG880" s="102" t="str">
        <f>IF(COUNTIFS($N$339,"&lt;&gt;"&amp;""),ROUND(($S$341+$T$341+$U$341+$V$341)/14,1),"")</f>
        <v/>
      </c>
      <c r="BH880" s="102" t="str">
        <f>IF(COUNTIFS($N$339,"&lt;&gt;"&amp;""),ROUND($S$341,1),"")</f>
        <v/>
      </c>
      <c r="BI880" s="102" t="str">
        <f>IF(COUNTIFS($N$339,"&lt;&gt;"&amp;""),ROUND(($T$341+$U$341+$V$341),1),"")</f>
        <v/>
      </c>
      <c r="BJ880" s="102" t="str">
        <f>IF(COUNTIFS($N$339,"&lt;&gt;"&amp;""),ROUND(($S$341+$T$341+$U$341+$V$341),1),"")</f>
        <v/>
      </c>
      <c r="BK880" s="98"/>
      <c r="BL880" s="102"/>
      <c r="BM880" s="102"/>
      <c r="BN880" s="98"/>
      <c r="BO880" s="102"/>
      <c r="BP880" s="102"/>
      <c r="BQ880" s="102" t="str">
        <f>IF(COUNTIFS($N$339,"&lt;&gt;"&amp;""),IF($Y$341&lt;&gt;"",ROUND($Y$341/14,1),""),"")</f>
        <v/>
      </c>
      <c r="BR880" s="102" t="str">
        <f>IF(COUNTIFS($N$339,"&lt;&gt;"&amp;""),IF($Y$341&lt;&gt;"",ROUND($Y$341,1),""),"")</f>
        <v/>
      </c>
      <c r="BS880" s="102" t="str">
        <f>IF($AZ880="","",$Q$341)</f>
        <v/>
      </c>
      <c r="BT880" s="101" t="str">
        <f>IF(COUNTIFS($N$339,"&lt;&gt;"&amp;""),$X$341,"")</f>
        <v/>
      </c>
      <c r="BU880" s="101" t="str">
        <f t="shared" si="371"/>
        <v/>
      </c>
      <c r="BV880" s="102" t="str">
        <f t="shared" si="372"/>
        <v/>
      </c>
      <c r="BW880" s="98" t="str">
        <f t="shared" si="363"/>
        <v/>
      </c>
      <c r="BY880" s="4"/>
      <c r="BZ880" s="4"/>
      <c r="CA880" s="4"/>
      <c r="CB880" s="4"/>
      <c r="CC880" s="4"/>
      <c r="CD880" s="4"/>
      <c r="CE880" s="4"/>
      <c r="CF880" s="4"/>
      <c r="CG880" s="5"/>
      <c r="CH880" s="5"/>
      <c r="CI880" s="5"/>
      <c r="CJ880" s="4"/>
      <c r="CK880" s="4"/>
      <c r="CL880" s="4"/>
      <c r="CM880" s="4"/>
      <c r="CN880" s="4"/>
      <c r="CO880" s="4"/>
      <c r="CP880" s="4"/>
      <c r="CQ880" s="4"/>
      <c r="CR880" s="4"/>
      <c r="CS880" s="5"/>
      <c r="CT880" s="5"/>
    </row>
    <row r="881" spans="50:98" ht="21" customHeight="1" x14ac:dyDescent="0.2">
      <c r="AX881" s="215" t="str">
        <f>$N$344</f>
        <v/>
      </c>
      <c r="AY881" s="98">
        <v>22</v>
      </c>
      <c r="AZ881" s="102" t="str">
        <f>IF(COUNTIFS($N$342,"&lt;&gt;"&amp;""),$N$342,"")</f>
        <v/>
      </c>
      <c r="BA881" s="102" t="str">
        <f t="shared" si="369"/>
        <v/>
      </c>
      <c r="BB881" s="102" t="str">
        <f t="shared" si="370"/>
        <v/>
      </c>
      <c r="BC881" s="102" t="str">
        <f>IF($AZ881="","",$R$344)</f>
        <v/>
      </c>
      <c r="BD881" s="102" t="str">
        <f t="shared" si="373"/>
        <v/>
      </c>
      <c r="BE881" s="102" t="str">
        <f>IF(COUNTIFS($N$342,"&lt;&gt;"&amp;""),ROUND($S$344/14,1),"")</f>
        <v/>
      </c>
      <c r="BF881" s="102" t="str">
        <f>IF(COUNTIFS($N$342,"&lt;&gt;"&amp;""),ROUND(($T$344+$U$344+$V$344)/14,1),"")</f>
        <v/>
      </c>
      <c r="BG881" s="102" t="str">
        <f>IF(COUNTIFS($N$342,"&lt;&gt;"&amp;""),ROUND(($S$344+$T$344+$U$344+$V$344)/14,1),"")</f>
        <v/>
      </c>
      <c r="BH881" s="102" t="str">
        <f>IF(COUNTIFS($N$342,"&lt;&gt;"&amp;""),ROUND($S$344,1),"")</f>
        <v/>
      </c>
      <c r="BI881" s="102" t="str">
        <f>IF(COUNTIFS($N$342,"&lt;&gt;"&amp;""),ROUND(($T$344+$U$344+$V$344),1),"")</f>
        <v/>
      </c>
      <c r="BJ881" s="102" t="str">
        <f>IF(COUNTIFS($N$342,"&lt;&gt;"&amp;""),ROUND(($S$344+$T$344+$U$344+$V$344),1),"")</f>
        <v/>
      </c>
      <c r="BK881" s="98"/>
      <c r="BL881" s="102"/>
      <c r="BM881" s="102"/>
      <c r="BN881" s="98"/>
      <c r="BO881" s="102"/>
      <c r="BP881" s="102"/>
      <c r="BQ881" s="102" t="str">
        <f>IF(COUNTIFS($N$342,"&lt;&gt;"&amp;""),IF($Y$344&lt;&gt;"",ROUND($Y$344/14,1),""),"")</f>
        <v/>
      </c>
      <c r="BR881" s="102" t="str">
        <f>IF(COUNTIFS($N$342,"&lt;&gt;"&amp;""),IF($Y$344&lt;&gt;"",ROUND($Y$344,1),""),"")</f>
        <v/>
      </c>
      <c r="BS881" s="102" t="str">
        <f>IF($AZ881="","",$Q$344)</f>
        <v/>
      </c>
      <c r="BT881" s="101" t="str">
        <f>IF(COUNTIFS($N$342,"&lt;&gt;"&amp;""),$X$344,"")</f>
        <v/>
      </c>
      <c r="BU881" s="101" t="str">
        <f t="shared" si="371"/>
        <v/>
      </c>
      <c r="BV881" s="102" t="str">
        <f t="shared" si="372"/>
        <v/>
      </c>
      <c r="BW881" s="98" t="str">
        <f t="shared" si="363"/>
        <v/>
      </c>
      <c r="BY881" s="4"/>
      <c r="BZ881" s="4"/>
      <c r="CA881" s="4"/>
      <c r="CB881" s="4"/>
      <c r="CC881" s="4"/>
      <c r="CD881" s="4"/>
      <c r="CE881" s="4"/>
      <c r="CF881" s="4"/>
      <c r="CG881" s="5"/>
      <c r="CH881" s="5"/>
      <c r="CI881" s="5"/>
      <c r="CJ881" s="4"/>
      <c r="CK881" s="4"/>
      <c r="CL881" s="4"/>
      <c r="CM881" s="4"/>
      <c r="CN881" s="4"/>
      <c r="CO881" s="4"/>
      <c r="CP881" s="4"/>
      <c r="CQ881" s="4"/>
      <c r="CR881" s="4"/>
      <c r="CS881" s="5"/>
      <c r="CT881" s="5"/>
    </row>
    <row r="882" spans="50:98" ht="21" customHeight="1" x14ac:dyDescent="0.2">
      <c r="AX882" s="215" t="str">
        <f>$N$347</f>
        <v/>
      </c>
      <c r="AY882" s="98">
        <v>23</v>
      </c>
      <c r="AZ882" s="102" t="str">
        <f>IF(COUNTIFS($N$345,"&lt;&gt;"&amp;""),$N$345,"")</f>
        <v/>
      </c>
      <c r="BA882" s="102" t="str">
        <f t="shared" si="369"/>
        <v/>
      </c>
      <c r="BB882" s="102" t="str">
        <f t="shared" si="370"/>
        <v/>
      </c>
      <c r="BC882" s="102" t="str">
        <f>IF($AZ882="","",$R$347)</f>
        <v/>
      </c>
      <c r="BD882" s="102" t="str">
        <f t="shared" si="373"/>
        <v/>
      </c>
      <c r="BE882" s="102" t="str">
        <f>IF(COUNTIFS($N$345,"&lt;&gt;"&amp;""),ROUND($S$347/14,1),"")</f>
        <v/>
      </c>
      <c r="BF882" s="102" t="str">
        <f>IF(COUNTIFS($N$345,"&lt;&gt;"&amp;""),ROUND(($T$347+$U$347+$V$347)/14,1),"")</f>
        <v/>
      </c>
      <c r="BG882" s="102" t="str">
        <f>IF(COUNTIFS($N$345,"&lt;&gt;"&amp;""),ROUND(($S$347+$T$347+$U$347+$V$347)/14,1),"")</f>
        <v/>
      </c>
      <c r="BH882" s="102" t="str">
        <f>IF(COUNTIFS($N$345,"&lt;&gt;"&amp;""),ROUND($S$347,1),"")</f>
        <v/>
      </c>
      <c r="BI882" s="102" t="str">
        <f>IF(COUNTIFS($N$345,"&lt;&gt;"&amp;""),ROUND(($T$347+$U$347+$V$347),1),"")</f>
        <v/>
      </c>
      <c r="BJ882" s="102" t="str">
        <f>IF(COUNTIFS($N$345,"&lt;&gt;"&amp;""),ROUND(($S$347+$T$347+$U$347+$V$347),1),"")</f>
        <v/>
      </c>
      <c r="BK882" s="98"/>
      <c r="BL882" s="102"/>
      <c r="BM882" s="102"/>
      <c r="BN882" s="98"/>
      <c r="BO882" s="102"/>
      <c r="BP882" s="102"/>
      <c r="BQ882" s="102" t="str">
        <f>IF(COUNTIFS($N$345,"&lt;&gt;"&amp;""),IF($Y$347&lt;&gt;"",ROUND($Y$347/14,1),""),"")</f>
        <v/>
      </c>
      <c r="BR882" s="102" t="str">
        <f>IF(COUNTIFS($N$345,"&lt;&gt;"&amp;""),IF($Y$347&lt;&gt;"",ROUND($Y$347,1),""),"")</f>
        <v/>
      </c>
      <c r="BS882" s="102" t="str">
        <f>IF($AZ882="","",$Q$347)</f>
        <v/>
      </c>
      <c r="BT882" s="101" t="str">
        <f>IF(COUNTIFS($N$345,"&lt;&gt;"&amp;""),$X$347,"")</f>
        <v/>
      </c>
      <c r="BU882" s="101" t="str">
        <f t="shared" si="371"/>
        <v/>
      </c>
      <c r="BV882" s="102" t="str">
        <f t="shared" si="372"/>
        <v/>
      </c>
      <c r="BW882" s="98" t="str">
        <f t="shared" si="363"/>
        <v/>
      </c>
      <c r="BY882" s="4"/>
      <c r="BZ882" s="4"/>
      <c r="CA882" s="4"/>
      <c r="CB882" s="4"/>
      <c r="CC882" s="4"/>
      <c r="CD882" s="4"/>
      <c r="CE882" s="4"/>
      <c r="CF882" s="4"/>
      <c r="CG882" s="5"/>
      <c r="CH882" s="5"/>
      <c r="CI882" s="5"/>
      <c r="CJ882" s="4"/>
      <c r="CK882" s="4"/>
      <c r="CL882" s="4"/>
      <c r="CM882" s="4"/>
      <c r="CN882" s="4"/>
      <c r="CO882" s="4"/>
      <c r="CP882" s="4"/>
      <c r="CQ882" s="4"/>
      <c r="CR882" s="4"/>
      <c r="CS882" s="5"/>
      <c r="CT882" s="5"/>
    </row>
    <row r="883" spans="50:98" ht="21" customHeight="1" x14ac:dyDescent="0.2">
      <c r="AX883" s="215" t="str">
        <f>$N$350</f>
        <v/>
      </c>
      <c r="AY883" s="98">
        <v>24</v>
      </c>
      <c r="AZ883" s="102" t="str">
        <f>IF(COUNTIFS($N$348,"&lt;&gt;"&amp;""),$N$348,"")</f>
        <v/>
      </c>
      <c r="BA883" s="102" t="str">
        <f t="shared" si="369"/>
        <v/>
      </c>
      <c r="BB883" s="102" t="str">
        <f t="shared" si="370"/>
        <v/>
      </c>
      <c r="BC883" s="102" t="str">
        <f>IF($AZ883="","",$R$350)</f>
        <v/>
      </c>
      <c r="BD883" s="102" t="str">
        <f t="shared" si="373"/>
        <v/>
      </c>
      <c r="BE883" s="102" t="str">
        <f>IF(COUNTIFS($N$348,"&lt;&gt;"&amp;""),ROUND($S$350/14,1),"")</f>
        <v/>
      </c>
      <c r="BF883" s="102" t="str">
        <f>IF(COUNTIFS($N$348,"&lt;&gt;"&amp;""),ROUND(($T$350+$U$350+$V$350)/14,1),"")</f>
        <v/>
      </c>
      <c r="BG883" s="102" t="str">
        <f>IF(COUNTIFS($N$348,"&lt;&gt;"&amp;""),ROUND(($S$350+$T$350+$U$350+$V$350)/14,1),"")</f>
        <v/>
      </c>
      <c r="BH883" s="102" t="str">
        <f>IF(COUNTIFS($N$348,"&lt;&gt;"&amp;""),ROUND($S$350,1),"")</f>
        <v/>
      </c>
      <c r="BI883" s="102" t="str">
        <f>IF(COUNTIFS($N$348,"&lt;&gt;"&amp;""),ROUND(($T$350+$U$350+$V$350),1),"")</f>
        <v/>
      </c>
      <c r="BJ883" s="102" t="str">
        <f>IF(COUNTIFS($N$348,"&lt;&gt;"&amp;""),ROUND(($S$350+$T$350+$U$350+$V$350),1),"")</f>
        <v/>
      </c>
      <c r="BK883" s="98"/>
      <c r="BL883" s="102"/>
      <c r="BM883" s="102"/>
      <c r="BN883" s="98"/>
      <c r="BO883" s="102"/>
      <c r="BP883" s="102"/>
      <c r="BQ883" s="102" t="str">
        <f>IF(COUNTIFS($N$348,"&lt;&gt;"&amp;""),IF($Y$350&lt;&gt;"",ROUND($Y$350/14,1),""),"")</f>
        <v/>
      </c>
      <c r="BR883" s="102" t="str">
        <f>IF(COUNTIFS($N$348,"&lt;&gt;"&amp;""),IF($Y$350&lt;&gt;"",ROUND($Y$350,1),""),"")</f>
        <v/>
      </c>
      <c r="BS883" s="102" t="str">
        <f>IF($AZ883="","",$Q$350)</f>
        <v/>
      </c>
      <c r="BT883" s="101" t="str">
        <f>IF(COUNTIFS($N$348,"&lt;&gt;"&amp;""),$X$350,"")</f>
        <v/>
      </c>
      <c r="BU883" s="101" t="str">
        <f t="shared" si="371"/>
        <v/>
      </c>
      <c r="BV883" s="102" t="str">
        <f t="shared" si="372"/>
        <v/>
      </c>
      <c r="BW883" s="98" t="str">
        <f t="shared" si="363"/>
        <v/>
      </c>
      <c r="BY883" s="4"/>
      <c r="BZ883" s="4"/>
      <c r="CA883" s="4"/>
      <c r="CB883" s="4"/>
      <c r="CC883" s="4"/>
      <c r="CD883" s="4"/>
      <c r="CE883" s="4"/>
      <c r="CF883" s="4"/>
      <c r="CG883" s="5"/>
      <c r="CH883" s="5"/>
      <c r="CI883" s="5"/>
      <c r="CJ883" s="4"/>
      <c r="CK883" s="4"/>
      <c r="CL883" s="4"/>
      <c r="CM883" s="4"/>
      <c r="CN883" s="4"/>
      <c r="CO883" s="4"/>
      <c r="CP883" s="4"/>
      <c r="CQ883" s="4"/>
      <c r="CR883" s="4"/>
      <c r="CS883" s="5"/>
      <c r="CT883" s="5"/>
    </row>
    <row r="884" spans="50:98" ht="21" customHeight="1" x14ac:dyDescent="0.2">
      <c r="AX884" s="215" t="str">
        <f>$N$353</f>
        <v/>
      </c>
      <c r="AY884" s="98">
        <v>25</v>
      </c>
      <c r="AZ884" s="102" t="str">
        <f>IF(COUNTIFS($N$351,"&lt;&gt;"&amp;""),$N$351,"")</f>
        <v/>
      </c>
      <c r="BA884" s="102" t="str">
        <f t="shared" si="369"/>
        <v/>
      </c>
      <c r="BB884" s="102" t="str">
        <f t="shared" si="370"/>
        <v/>
      </c>
      <c r="BC884" s="102" t="str">
        <f>IF($AZ884="","",$R$353)</f>
        <v/>
      </c>
      <c r="BD884" s="102" t="str">
        <f t="shared" si="373"/>
        <v/>
      </c>
      <c r="BE884" s="102" t="str">
        <f>IF(COUNTIFS($N$351,"&lt;&gt;"&amp;""),ROUND($S$353/14,1),"")</f>
        <v/>
      </c>
      <c r="BF884" s="102" t="str">
        <f>IF(COUNTIFS($N$351,"&lt;&gt;"&amp;""),ROUND(($T$353+$U$353+$V$353)/14,1),"")</f>
        <v/>
      </c>
      <c r="BG884" s="102" t="str">
        <f>IF(COUNTIFS($N$351,"&lt;&gt;"&amp;""),ROUND(($S$353+$T$353+$U$353+$V$353)/14,1),"")</f>
        <v/>
      </c>
      <c r="BH884" s="102" t="str">
        <f>IF(COUNTIFS($N$351,"&lt;&gt;"&amp;""),ROUND($S$353,1),"")</f>
        <v/>
      </c>
      <c r="BI884" s="102" t="str">
        <f>IF(COUNTIFS($N$351,"&lt;&gt;"&amp;""),ROUND(($T$353+$U$353+$V$353),1),"")</f>
        <v/>
      </c>
      <c r="BJ884" s="102" t="str">
        <f>IF(COUNTIFS($N$351,"&lt;&gt;"&amp;""),ROUND(($S$353+$T$353+$U$353+$V$353),1),"")</f>
        <v/>
      </c>
      <c r="BK884" s="98"/>
      <c r="BL884" s="102"/>
      <c r="BM884" s="102"/>
      <c r="BN884" s="98"/>
      <c r="BO884" s="102"/>
      <c r="BP884" s="102"/>
      <c r="BQ884" s="102" t="str">
        <f>IF(COUNTIFS($N$351,"&lt;&gt;"&amp;""),IF($Y$353&lt;&gt;"",ROUND($Y$353/14,1),""),"")</f>
        <v/>
      </c>
      <c r="BR884" s="102" t="str">
        <f>IF(COUNTIFS($N$351,"&lt;&gt;"&amp;""),IF($Y$353&lt;&gt;"",ROUND($Y$353,1),""),"")</f>
        <v/>
      </c>
      <c r="BS884" s="102" t="str">
        <f>IF($AZ884="","",$Q$353)</f>
        <v/>
      </c>
      <c r="BT884" s="101" t="str">
        <f>IF(COUNTIFS($N$351,"&lt;&gt;"&amp;""),$X$353,"")</f>
        <v/>
      </c>
      <c r="BU884" s="101" t="str">
        <f t="shared" si="371"/>
        <v/>
      </c>
      <c r="BV884" s="102" t="str">
        <f t="shared" si="372"/>
        <v/>
      </c>
      <c r="BW884" s="98" t="str">
        <f t="shared" si="363"/>
        <v/>
      </c>
      <c r="BY884" s="4"/>
      <c r="BZ884" s="4"/>
      <c r="CA884" s="4"/>
      <c r="CB884" s="4"/>
      <c r="CC884" s="4"/>
      <c r="CD884" s="4"/>
      <c r="CE884" s="4"/>
      <c r="CF884" s="4"/>
      <c r="CG884" s="5"/>
      <c r="CH884" s="5"/>
      <c r="CI884" s="5"/>
      <c r="CJ884" s="4"/>
      <c r="CK884" s="4"/>
      <c r="CL884" s="4"/>
      <c r="CM884" s="4"/>
      <c r="CN884" s="4"/>
      <c r="CO884" s="4"/>
      <c r="CP884" s="4"/>
      <c r="CQ884" s="4"/>
      <c r="CR884" s="4"/>
      <c r="CS884" s="5"/>
      <c r="CT884" s="5"/>
    </row>
    <row r="885" spans="50:98" ht="21" customHeight="1" x14ac:dyDescent="0.2">
      <c r="AX885" s="215" t="str">
        <f>$N$356</f>
        <v/>
      </c>
      <c r="AY885" s="98">
        <v>26</v>
      </c>
      <c r="AZ885" s="102" t="str">
        <f>IF(COUNTIFS($N$354,"&lt;&gt;"&amp;""),$N$354,"")</f>
        <v/>
      </c>
      <c r="BA885" s="102" t="str">
        <f t="shared" si="369"/>
        <v/>
      </c>
      <c r="BB885" s="102" t="str">
        <f t="shared" si="370"/>
        <v/>
      </c>
      <c r="BC885" s="102" t="str">
        <f>IF($AZ885="","",$R$356)</f>
        <v/>
      </c>
      <c r="BD885" s="102" t="str">
        <f t="shared" si="373"/>
        <v/>
      </c>
      <c r="BE885" s="102" t="str">
        <f>IF(COUNTIFS($N$354,"&lt;&gt;"&amp;""),ROUND($S$356/14,1),"")</f>
        <v/>
      </c>
      <c r="BF885" s="102" t="str">
        <f>IF(COUNTIFS($N$354,"&lt;&gt;"&amp;""),ROUND(($T$356+$U$356+$V$356)/14,1),"")</f>
        <v/>
      </c>
      <c r="BG885" s="102" t="str">
        <f>IF(COUNTIFS($N$354,"&lt;&gt;"&amp;""),ROUND(($S$356+$T$356+$U$356+$V$356)/14,1),"")</f>
        <v/>
      </c>
      <c r="BH885" s="102" t="str">
        <f>IF(COUNTIFS($N$354,"&lt;&gt;"&amp;""),ROUND($S$356,1),"")</f>
        <v/>
      </c>
      <c r="BI885" s="102" t="str">
        <f>IF(COUNTIFS($N$354,"&lt;&gt;"&amp;""),ROUND(($T$356+$U$356+$V$356),1),"")</f>
        <v/>
      </c>
      <c r="BJ885" s="102" t="str">
        <f>IF(COUNTIFS($N$354,"&lt;&gt;"&amp;""),ROUND(($S$356+$T$356+$U$356+$V$356),1),"")</f>
        <v/>
      </c>
      <c r="BK885" s="98"/>
      <c r="BL885" s="102"/>
      <c r="BM885" s="102"/>
      <c r="BN885" s="98"/>
      <c r="BO885" s="102"/>
      <c r="BP885" s="102"/>
      <c r="BQ885" s="102" t="str">
        <f>IF(COUNTIFS($N$354,"&lt;&gt;"&amp;""),IF($Y$356&lt;&gt;"",ROUND($Y$356/14,1),""),"")</f>
        <v/>
      </c>
      <c r="BR885" s="102" t="str">
        <f>IF(COUNTIFS($N$354,"&lt;&gt;"&amp;""),IF($Y$356&lt;&gt;"",ROUND($Y$356,1),""),"")</f>
        <v/>
      </c>
      <c r="BS885" s="102" t="str">
        <f>IF($AZ885="","",$Q$356)</f>
        <v/>
      </c>
      <c r="BT885" s="101" t="str">
        <f>IF(COUNTIFS($N$354,"&lt;&gt;"&amp;""),$X$356,"")</f>
        <v/>
      </c>
      <c r="BU885" s="101" t="str">
        <f t="shared" si="371"/>
        <v/>
      </c>
      <c r="BV885" s="102" t="str">
        <f t="shared" si="372"/>
        <v/>
      </c>
      <c r="BW885" s="98" t="str">
        <f t="shared" si="363"/>
        <v/>
      </c>
      <c r="BY885" s="4"/>
      <c r="BZ885" s="4"/>
      <c r="CA885" s="4"/>
      <c r="CB885" s="4"/>
      <c r="CC885" s="4"/>
      <c r="CD885" s="4"/>
      <c r="CE885" s="4"/>
      <c r="CF885" s="4"/>
      <c r="CG885" s="5"/>
      <c r="CH885" s="5"/>
      <c r="CI885" s="5"/>
      <c r="CJ885" s="4"/>
      <c r="CK885" s="4"/>
      <c r="CL885" s="4"/>
      <c r="CM885" s="4"/>
      <c r="CN885" s="4"/>
      <c r="CO885" s="4"/>
      <c r="CP885" s="4"/>
      <c r="CQ885" s="4"/>
      <c r="CR885" s="4"/>
      <c r="CS885" s="5"/>
      <c r="CT885" s="5"/>
    </row>
    <row r="886" spans="50:98" ht="21" customHeight="1" x14ac:dyDescent="0.25">
      <c r="AX886" s="492" t="s">
        <v>352</v>
      </c>
      <c r="AY886" s="493"/>
      <c r="AZ886" s="493"/>
      <c r="BA886" s="493"/>
      <c r="BB886" s="493"/>
      <c r="BC886" s="493"/>
      <c r="BD886" s="493"/>
      <c r="BE886" s="493"/>
      <c r="BF886" s="493"/>
      <c r="BG886" s="493"/>
      <c r="BH886" s="493"/>
      <c r="BI886" s="493"/>
      <c r="BJ886" s="493"/>
      <c r="BK886" s="493"/>
      <c r="BL886" s="493"/>
      <c r="BM886" s="493"/>
      <c r="BN886" s="493"/>
      <c r="BO886" s="493"/>
      <c r="BP886" s="493"/>
      <c r="BQ886" s="493"/>
      <c r="BR886" s="493"/>
      <c r="BS886" s="493"/>
      <c r="BT886" s="493"/>
      <c r="BU886" s="493"/>
      <c r="BV886" s="494"/>
      <c r="BW886" s="98" t="str">
        <f t="shared" si="363"/>
        <v/>
      </c>
      <c r="BY886" s="4"/>
      <c r="BZ886" s="4"/>
      <c r="CA886" s="4"/>
      <c r="CB886" s="4"/>
      <c r="CC886" s="4"/>
      <c r="CD886" s="4"/>
      <c r="CE886" s="4"/>
      <c r="CF886" s="4"/>
      <c r="CG886" s="5"/>
      <c r="CH886" s="5"/>
      <c r="CI886" s="5"/>
      <c r="CJ886" s="4"/>
      <c r="CK886" s="4"/>
      <c r="CL886" s="4"/>
      <c r="CM886" s="4"/>
      <c r="CN886" s="4"/>
      <c r="CO886" s="4"/>
      <c r="CP886" s="4"/>
      <c r="CQ886" s="4"/>
      <c r="CR886" s="4"/>
      <c r="CS886" s="5"/>
      <c r="CT886" s="5"/>
    </row>
    <row r="887" spans="50:98" ht="21" customHeight="1" x14ac:dyDescent="0.2">
      <c r="AX887" s="215" t="str">
        <f>$Z$258</f>
        <v>L061.24.07.S2-01</v>
      </c>
      <c r="AY887" s="102">
        <v>1</v>
      </c>
      <c r="AZ887" s="102" t="str">
        <f>IF(COUNTIFS($Z$256,"&lt;&gt;"&amp;""),$Z$256,"")</f>
        <v>Opţional 3.1 cuplat cu Opţional 4.1
Peisagistică - proiect</v>
      </c>
      <c r="BA887" s="102">
        <f t="shared" ref="BA887:BA898" si="374">IF($AZ887="","",ROUND(RIGHT($Z$255,1)/2,0))</f>
        <v>4</v>
      </c>
      <c r="BB887" s="102" t="str">
        <f t="shared" ref="BB887:BB898" si="375">IF($AZ887="","",RIGHT($Z$255,1))</f>
        <v>7</v>
      </c>
      <c r="BC887" s="102" t="str">
        <f>IF($AZ887="","",$AD$258)</f>
        <v>P-D</v>
      </c>
      <c r="BD887" s="102" t="str">
        <f>IF($AZ887="","","DO")</f>
        <v>DO</v>
      </c>
      <c r="BE887" s="102">
        <f>IF(COUNTIFS($Z$256,"&lt;&gt;"&amp;""),ROUND($AE$258/14,1),"")</f>
        <v>0</v>
      </c>
      <c r="BF887" s="102">
        <f>IF(COUNTIFS($Z$256,"&lt;&gt;"&amp;""),ROUND(($AF$258+$AG$258+$AH$258)/14,1),"")</f>
        <v>3</v>
      </c>
      <c r="BG887" s="102">
        <f>IF(COUNTIFS($Z$256,"&lt;&gt;"&amp;""),ROUND(($AE$258+$AF$258+$AG$258+$AH$258)/14,1),"")</f>
        <v>3</v>
      </c>
      <c r="BH887" s="102">
        <f>IF(COUNTIFS($Z$256,"&lt;&gt;"&amp;""),ROUND($AE$258,1),"")</f>
        <v>0</v>
      </c>
      <c r="BI887" s="102">
        <f>IF(COUNTIFS($Z$256,"&lt;&gt;"&amp;""),ROUND(($AF$258+$AG$258+$AH$258),1),"")</f>
        <v>42</v>
      </c>
      <c r="BJ887" s="102">
        <f>IF(COUNTIFS($Z$256,"&lt;&gt;"&amp;""),ROUND(($AE$258+$AF$258+$AG$258+$AH$258),1),"")</f>
        <v>42</v>
      </c>
      <c r="BK887" s="102"/>
      <c r="BL887" s="102"/>
      <c r="BM887" s="102"/>
      <c r="BN887" s="102"/>
      <c r="BO887" s="102"/>
      <c r="BP887" s="102"/>
      <c r="BQ887" s="102">
        <f>IF(COUNTIFS($Z$256,"&lt;&gt;"&amp;""),IF($AK$258&lt;&gt;"",ROUND($AK$258/14,1),""),"")</f>
        <v>2.4</v>
      </c>
      <c r="BR887" s="102">
        <f>IF(COUNTIFS($Z$256,"&lt;&gt;"&amp;""),IF($AK$258&lt;&gt;"",ROUND($AK$258,1),""),"")</f>
        <v>33</v>
      </c>
      <c r="BS887" s="102">
        <f>IF($AZ887="","",$AC$258)</f>
        <v>3</v>
      </c>
      <c r="BT887" s="101" t="str">
        <f>IF(COUNTIFS($Z$256,"&lt;&gt;"&amp;""),$AJ$258,"")</f>
        <v>DS</v>
      </c>
      <c r="BU887" s="101">
        <f>IF($AZ887="","",IF($BG887&lt;&gt;"",$BG887,0)+IF($BM887&lt;&gt;"",$BM887,0)+IF($BQ887&lt;&gt;"",$BQ887,0))</f>
        <v>5.4</v>
      </c>
      <c r="BV887" s="102">
        <f>IF($AZ887="","",IF($BJ887&lt;&gt;"",$BJ887,0)+IF($BP887&lt;&gt;"",$BP887,0)+IF($BR887&lt;&gt;"",$BR887,0))</f>
        <v>75</v>
      </c>
      <c r="BW887" s="98" t="str">
        <f t="shared" si="363"/>
        <v>2027</v>
      </c>
      <c r="BY887" s="4"/>
      <c r="BZ887" s="4"/>
      <c r="CA887" s="4"/>
      <c r="CB887" s="4"/>
      <c r="CC887" s="4"/>
      <c r="CD887" s="4"/>
      <c r="CE887" s="4"/>
      <c r="CF887" s="4"/>
      <c r="CG887" s="5"/>
      <c r="CH887" s="5"/>
      <c r="CI887" s="5"/>
      <c r="CJ887" s="4"/>
      <c r="CK887" s="4"/>
      <c r="CL887" s="4"/>
      <c r="CM887" s="4"/>
      <c r="CN887" s="4"/>
      <c r="CO887" s="4"/>
      <c r="CP887" s="4"/>
      <c r="CQ887" s="4"/>
      <c r="CR887" s="4"/>
      <c r="CS887" s="5"/>
      <c r="CT887" s="5"/>
    </row>
    <row r="888" spans="50:98" ht="21" customHeight="1" x14ac:dyDescent="0.2">
      <c r="AX888" s="215" t="str">
        <f>$Z$261</f>
        <v>L061.24.07.S2-02</v>
      </c>
      <c r="AY888" s="98">
        <v>2</v>
      </c>
      <c r="AZ888" s="102" t="str">
        <f>IF(COUNTIFS($Z$259,"&lt;&gt;"&amp;""),$Z$259,"")</f>
        <v>Opţional 3.2 cuplat cu Opţional 4.2
Amenajări interioare - proiect</v>
      </c>
      <c r="BA888" s="102">
        <f t="shared" si="374"/>
        <v>4</v>
      </c>
      <c r="BB888" s="102" t="str">
        <f t="shared" si="375"/>
        <v>7</v>
      </c>
      <c r="BC888" s="102" t="str">
        <f>IF($AZ888="","",$AD$261)</f>
        <v>P-D</v>
      </c>
      <c r="BD888" s="102" t="str">
        <f t="shared" ref="BD888:BD898" si="376">IF($AZ888="","","DO")</f>
        <v>DO</v>
      </c>
      <c r="BE888" s="102">
        <f>IF(COUNTIFS($Z$259,"&lt;&gt;"&amp;""),ROUND($AE$261/14,1),"")</f>
        <v>0</v>
      </c>
      <c r="BF888" s="102">
        <f>IF(COUNTIFS($Z$259,"&lt;&gt;"&amp;""),ROUND(($AF$261+$AG$261+$AH$261)/14,1),"")</f>
        <v>3</v>
      </c>
      <c r="BG888" s="102">
        <f>IF(COUNTIFS($Z$259,"&lt;&gt;"&amp;""),ROUND(($AE$261+$AF$261+$AG$261+$AH$261)/14,1),"")</f>
        <v>3</v>
      </c>
      <c r="BH888" s="102">
        <f>IF(COUNTIFS($Z$259,"&lt;&gt;"&amp;""),ROUND($AE$261,1),"")</f>
        <v>0</v>
      </c>
      <c r="BI888" s="102">
        <f>IF(COUNTIFS($Z$259,"&lt;&gt;"&amp;""),ROUND(($AF$261+$AG$261+$AH$261),1),"")</f>
        <v>42</v>
      </c>
      <c r="BJ888" s="102">
        <f>IF(COUNTIFS($Z$259,"&lt;&gt;"&amp;""),ROUND(($AE$261+$AF$261+$AG$261+$AH$261),1),"")</f>
        <v>42</v>
      </c>
      <c r="BK888" s="98"/>
      <c r="BL888" s="102"/>
      <c r="BM888" s="102"/>
      <c r="BN888" s="98"/>
      <c r="BO888" s="102"/>
      <c r="BP888" s="102"/>
      <c r="BQ888" s="102">
        <f>IF(COUNTIFS($Z$259,"&lt;&gt;"&amp;""),IF($AK$261&lt;&gt;"",ROUND($AK$261/14,1),""),"")</f>
        <v>2.4</v>
      </c>
      <c r="BR888" s="102">
        <f>IF(COUNTIFS($Z$259,"&lt;&gt;"&amp;""),IF($AK$261&lt;&gt;"",ROUND($AK$261,1),""),"")</f>
        <v>33</v>
      </c>
      <c r="BS888" s="102">
        <f>IF($AZ888="","",$AC$261)</f>
        <v>3</v>
      </c>
      <c r="BT888" s="101" t="str">
        <f>IF(COUNTIFS($Z$259,"&lt;&gt;"&amp;""),$AJ$261,"")</f>
        <v>DS</v>
      </c>
      <c r="BU888" s="101">
        <f t="shared" ref="BU888:BU898" si="377">IF($AZ888="","",IF($BG888&lt;&gt;"",$BG888,0)+IF($BM888&lt;&gt;"",$BM888,0)+IF($BQ888&lt;&gt;"",$BQ888,0))</f>
        <v>5.4</v>
      </c>
      <c r="BV888" s="102">
        <f t="shared" ref="BV888:BV898" si="378">IF($AZ888="","",IF($BJ888&lt;&gt;"",$BJ888,0)+IF($BP888&lt;&gt;"",$BP888,0)+IF($BR888&lt;&gt;"",$BR888,0))</f>
        <v>75</v>
      </c>
      <c r="BW888" s="98" t="str">
        <f t="shared" si="363"/>
        <v>2027</v>
      </c>
      <c r="BY888" s="4"/>
      <c r="BZ888" s="4"/>
      <c r="CA888" s="4"/>
      <c r="CB888" s="4"/>
      <c r="CC888" s="4"/>
      <c r="CD888" s="4"/>
      <c r="CE888" s="4"/>
      <c r="CF888" s="4"/>
      <c r="CG888" s="5"/>
      <c r="CH888" s="5"/>
      <c r="CI888" s="5"/>
      <c r="CJ888" s="4"/>
      <c r="CK888" s="4"/>
      <c r="CL888" s="4"/>
      <c r="CM888" s="4"/>
      <c r="CN888" s="4"/>
      <c r="CO888" s="4"/>
      <c r="CP888" s="4"/>
      <c r="CQ888" s="4"/>
      <c r="CR888" s="4"/>
      <c r="CS888" s="5"/>
      <c r="CT888" s="5"/>
    </row>
    <row r="889" spans="50:98" ht="21" customHeight="1" x14ac:dyDescent="0.2">
      <c r="AX889" s="215" t="str">
        <f>$Z$264</f>
        <v>L061.24.07.S8-03</v>
      </c>
      <c r="AY889" s="98">
        <v>3</v>
      </c>
      <c r="AZ889" s="102" t="str">
        <f>IF(COUNTIFS($Z$262,"&lt;&gt;"&amp;""),$Z$262,"")</f>
        <v>Opţional 4.1 cuplat cu Opţional 3.1
Peisagistică - teorie</v>
      </c>
      <c r="BA889" s="102">
        <f t="shared" si="374"/>
        <v>4</v>
      </c>
      <c r="BB889" s="102" t="str">
        <f t="shared" si="375"/>
        <v>7</v>
      </c>
      <c r="BC889" s="102" t="str">
        <f>IF($AZ889="","",$AD$264)</f>
        <v>E</v>
      </c>
      <c r="BD889" s="102" t="str">
        <f t="shared" si="376"/>
        <v>DO</v>
      </c>
      <c r="BE889" s="102">
        <f>IF(COUNTIFS($Z$262,"&lt;&gt;"&amp;""),ROUND($AE$264/14,1),"")</f>
        <v>2</v>
      </c>
      <c r="BF889" s="102">
        <f>IF(COUNTIFS($Z$262,"&lt;&gt;"&amp;""),ROUND(($AF$264+$AG$264+$AH$264)/14,1),"")</f>
        <v>0</v>
      </c>
      <c r="BG889" s="102">
        <f>IF(COUNTIFS($Z$262,"&lt;&gt;"&amp;""),ROUND(($AE$264+$AF$264+$AG$264+$AH$264)/14,1),"")</f>
        <v>2</v>
      </c>
      <c r="BH889" s="102">
        <f>IF(COUNTIFS($Z$262,"&lt;&gt;"&amp;""),ROUND($AE$264,1),"")</f>
        <v>28</v>
      </c>
      <c r="BI889" s="102">
        <f>IF(COUNTIFS($Z$262,"&lt;&gt;"&amp;""),ROUND(($AF$264+$AG$264+$AH$264),1),"")</f>
        <v>0</v>
      </c>
      <c r="BJ889" s="102">
        <f>IF(COUNTIFS($Z$262,"&lt;&gt;"&amp;""),ROUND(($AE$264+$AF$264+$AG$264+$AH$264),1),"")</f>
        <v>28</v>
      </c>
      <c r="BK889" s="98"/>
      <c r="BL889" s="102"/>
      <c r="BM889" s="102"/>
      <c r="BN889" s="98"/>
      <c r="BO889" s="102"/>
      <c r="BP889" s="102"/>
      <c r="BQ889" s="102">
        <f>IF(COUNTIFS($Z$262,"&lt;&gt;"&amp;""),IF($AK$264&lt;&gt;"",ROUND($AK$264/14,1),""),"")</f>
        <v>1.6</v>
      </c>
      <c r="BR889" s="102">
        <f>IF(COUNTIFS($Z$262,"&lt;&gt;"&amp;""),IF($AK$264&lt;&gt;"",ROUND($AK$264,1),""),"")</f>
        <v>22</v>
      </c>
      <c r="BS889" s="102">
        <f>IF($AZ889="","",$AC$264)</f>
        <v>2</v>
      </c>
      <c r="BT889" s="101" t="str">
        <f>IF(COUNTIFS($Z$262,"&lt;&gt;"&amp;""),$AJ$264,"")</f>
        <v>DS</v>
      </c>
      <c r="BU889" s="101">
        <f t="shared" si="377"/>
        <v>3.6</v>
      </c>
      <c r="BV889" s="102">
        <f t="shared" si="378"/>
        <v>50</v>
      </c>
      <c r="BW889" s="98" t="str">
        <f t="shared" si="363"/>
        <v>2027</v>
      </c>
      <c r="BY889" s="4"/>
      <c r="BZ889" s="4"/>
      <c r="CA889" s="4"/>
      <c r="CB889" s="4"/>
      <c r="CC889" s="4"/>
      <c r="CD889" s="4"/>
      <c r="CE889" s="4"/>
      <c r="CF889" s="4"/>
      <c r="CG889" s="5"/>
      <c r="CH889" s="5"/>
      <c r="CI889" s="5"/>
      <c r="CJ889" s="4"/>
      <c r="CK889" s="4"/>
      <c r="CL889" s="4"/>
      <c r="CM889" s="4"/>
      <c r="CN889" s="4"/>
      <c r="CO889" s="4"/>
      <c r="CP889" s="4"/>
      <c r="CQ889" s="4"/>
      <c r="CR889" s="4"/>
      <c r="CS889" s="5"/>
      <c r="CT889" s="5"/>
    </row>
    <row r="890" spans="50:98" ht="21" customHeight="1" x14ac:dyDescent="0.2">
      <c r="AX890" s="215" t="str">
        <f>$Z$267</f>
        <v>L061.24.07.S8-04</v>
      </c>
      <c r="AY890" s="98">
        <v>4</v>
      </c>
      <c r="AZ890" s="102" t="str">
        <f>IF(COUNTIFS($Z$265,"&lt;&gt;"&amp;""),$Z$265,"")</f>
        <v>Opţional 4.2 cuplat cu Opţional 3.2
Amenajări interioare - teorie</v>
      </c>
      <c r="BA890" s="102">
        <f t="shared" si="374"/>
        <v>4</v>
      </c>
      <c r="BB890" s="102" t="str">
        <f t="shared" si="375"/>
        <v>7</v>
      </c>
      <c r="BC890" s="102" t="str">
        <f>IF($AZ890="","",$AD$267)</f>
        <v>E</v>
      </c>
      <c r="BD890" s="102" t="str">
        <f t="shared" si="376"/>
        <v>DO</v>
      </c>
      <c r="BE890" s="102">
        <f>IF(COUNTIFS($Z$265,"&lt;&gt;"&amp;""),ROUND($AE$267/14,1),"")</f>
        <v>2</v>
      </c>
      <c r="BF890" s="102">
        <f>IF(COUNTIFS($Z$265,"&lt;&gt;"&amp;""),ROUND(($AF$267+$AG$267+$AH$267)/14,1),"")</f>
        <v>0</v>
      </c>
      <c r="BG890" s="102">
        <f>IF(COUNTIFS($Z$265,"&lt;&gt;"&amp;""),ROUND(($AE$267+$AF$267+$AG$267+$AH$267)/14,1),"")</f>
        <v>2</v>
      </c>
      <c r="BH890" s="102">
        <f>IF(COUNTIFS($Z$265,"&lt;&gt;"&amp;""),ROUND($AE$267,1),"")</f>
        <v>28</v>
      </c>
      <c r="BI890" s="102">
        <f>IF(COUNTIFS($Z$265,"&lt;&gt;"&amp;""),ROUND(($AF$267+$AG$267+$AH$267),1),"")</f>
        <v>0</v>
      </c>
      <c r="BJ890" s="102">
        <f>IF(COUNTIFS($Z$265,"&lt;&gt;"&amp;""),ROUND(($AE$267+$AF$267+$AG$267+$AH$267),1),"")</f>
        <v>28</v>
      </c>
      <c r="BK890" s="98"/>
      <c r="BL890" s="102"/>
      <c r="BM890" s="102"/>
      <c r="BN890" s="98"/>
      <c r="BO890" s="102"/>
      <c r="BP890" s="102"/>
      <c r="BQ890" s="102">
        <f>IF(COUNTIFS($Z$265,"&lt;&gt;"&amp;""),IF($AK$267&lt;&gt;"",ROUND($AK$267/14,1),""),"")</f>
        <v>1.6</v>
      </c>
      <c r="BR890" s="102">
        <f>IF(COUNTIFS($Z$265,"&lt;&gt;"&amp;""),IF($AK$267&lt;&gt;"",ROUND($AK$267,1),""),"")</f>
        <v>22</v>
      </c>
      <c r="BS890" s="102">
        <f>IF($AZ890="","",$AC$267)</f>
        <v>2</v>
      </c>
      <c r="BT890" s="101" t="str">
        <f>IF(COUNTIFS($Z$265,"&lt;&gt;"&amp;""),$AJ$267,"")</f>
        <v>DS</v>
      </c>
      <c r="BU890" s="101">
        <f t="shared" si="377"/>
        <v>3.6</v>
      </c>
      <c r="BV890" s="102">
        <f t="shared" si="378"/>
        <v>50</v>
      </c>
      <c r="BW890" s="98" t="str">
        <f t="shared" si="363"/>
        <v>2027</v>
      </c>
      <c r="BY890" s="4"/>
      <c r="BZ890" s="4"/>
      <c r="CA890" s="4"/>
      <c r="CB890" s="4"/>
      <c r="CC890" s="4"/>
      <c r="CD890" s="4"/>
      <c r="CE890" s="4"/>
      <c r="CF890" s="4"/>
      <c r="CG890" s="5"/>
      <c r="CH890" s="5"/>
      <c r="CI890" s="5"/>
      <c r="CJ890" s="4"/>
      <c r="CK890" s="4"/>
      <c r="CL890" s="4"/>
      <c r="CM890" s="4"/>
      <c r="CN890" s="4"/>
      <c r="CO890" s="4"/>
      <c r="CP890" s="4"/>
      <c r="CQ890" s="4"/>
      <c r="CR890" s="4"/>
      <c r="CS890" s="5"/>
      <c r="CT890" s="5"/>
    </row>
    <row r="891" spans="50:98" ht="21" customHeight="1" x14ac:dyDescent="0.2">
      <c r="AX891" s="215" t="str">
        <f>$Z$270</f>
        <v>L061.24.07.S9-05</v>
      </c>
      <c r="AY891" s="98">
        <v>5</v>
      </c>
      <c r="AZ891" s="102" t="str">
        <f>IF(COUNTIFS($Z$268,"&lt;&gt;"&amp;""),$Z$268,"")</f>
        <v>Opţional 5  
Cladiri sustenabile</v>
      </c>
      <c r="BA891" s="102">
        <f t="shared" si="374"/>
        <v>4</v>
      </c>
      <c r="BB891" s="102" t="str">
        <f t="shared" si="375"/>
        <v>7</v>
      </c>
      <c r="BC891" s="102" t="str">
        <f>IF($AZ891="","",$AD$270)</f>
        <v>E</v>
      </c>
      <c r="BD891" s="102" t="str">
        <f t="shared" si="376"/>
        <v>DO</v>
      </c>
      <c r="BE891" s="102">
        <f>IF(COUNTIFS($Z$268,"&lt;&gt;"&amp;""),ROUND($AE$270/14,1),"")</f>
        <v>2</v>
      </c>
      <c r="BF891" s="102">
        <f>IF(COUNTIFS($Z$268,"&lt;&gt;"&amp;""),ROUND(($AF$270+$AG$270+$AH$270)/14,1),"")</f>
        <v>1</v>
      </c>
      <c r="BG891" s="102">
        <f>IF(COUNTIFS($Z$268,"&lt;&gt;"&amp;""),ROUND(($AE$270+$AF$270+$AG$270+$AH$270)/14,1),"")</f>
        <v>3</v>
      </c>
      <c r="BH891" s="102">
        <f>IF(COUNTIFS($Z$268,"&lt;&gt;"&amp;""),ROUND($AE$270,1),"")</f>
        <v>28</v>
      </c>
      <c r="BI891" s="102">
        <f>IF(COUNTIFS($Z$268,"&lt;&gt;"&amp;""),ROUND(($AF$270+$AG$270+$AH$270),1),"")</f>
        <v>14</v>
      </c>
      <c r="BJ891" s="102">
        <f>IF(COUNTIFS($Z$268,"&lt;&gt;"&amp;""),ROUND(($AE$270+$AF$270+$AG$270+$AH$270),1),"")</f>
        <v>42</v>
      </c>
      <c r="BK891" s="98"/>
      <c r="BL891" s="102"/>
      <c r="BM891" s="102"/>
      <c r="BN891" s="98"/>
      <c r="BO891" s="102"/>
      <c r="BP891" s="102"/>
      <c r="BQ891" s="102">
        <f>IF(COUNTIFS($Z$268,"&lt;&gt;"&amp;""),IF($AK$270&lt;&gt;"",ROUND($AK$270/14,1),""),"")</f>
        <v>2.4</v>
      </c>
      <c r="BR891" s="102">
        <f>IF(COUNTIFS($Z$268,"&lt;&gt;"&amp;""),IF($AK$270&lt;&gt;"",ROUND($AK$270,1),""),"")</f>
        <v>33</v>
      </c>
      <c r="BS891" s="102">
        <f>IF($AZ891="","",$AC$270)</f>
        <v>3</v>
      </c>
      <c r="BT891" s="101" t="str">
        <f>IF(COUNTIFS($Z$268,"&lt;&gt;"&amp;""),$AJ$270,"")</f>
        <v>DS</v>
      </c>
      <c r="BU891" s="101">
        <f t="shared" si="377"/>
        <v>5.4</v>
      </c>
      <c r="BV891" s="102">
        <f t="shared" si="378"/>
        <v>75</v>
      </c>
      <c r="BW891" s="98" t="str">
        <f t="shared" si="363"/>
        <v>2027</v>
      </c>
      <c r="BY891" s="4"/>
      <c r="BZ891" s="4"/>
      <c r="CA891" s="4"/>
      <c r="CB891" s="4"/>
      <c r="CC891" s="4"/>
      <c r="CD891" s="4"/>
      <c r="CE891" s="4"/>
      <c r="CF891" s="4"/>
      <c r="CG891" s="5"/>
      <c r="CH891" s="5"/>
      <c r="CI891" s="5"/>
      <c r="CJ891" s="4"/>
      <c r="CK891" s="4"/>
      <c r="CL891" s="4"/>
      <c r="CM891" s="4"/>
      <c r="CN891" s="4"/>
      <c r="CO891" s="4"/>
      <c r="CP891" s="4"/>
      <c r="CQ891" s="4"/>
      <c r="CR891" s="4"/>
      <c r="CS891" s="5"/>
      <c r="CT891" s="5"/>
    </row>
    <row r="892" spans="50:98" ht="21" customHeight="1" x14ac:dyDescent="0.2">
      <c r="AX892" s="215" t="str">
        <f>$Z$273</f>
        <v>L061.24.07.S9-06</v>
      </c>
      <c r="AY892" s="98">
        <v>6</v>
      </c>
      <c r="AZ892" s="102" t="str">
        <f>IF(COUNTIFS($Z$271,"&lt;&gt;"&amp;""),$Z$271,"")</f>
        <v>Opţional 5  
Estetica anvelopei</v>
      </c>
      <c r="BA892" s="102">
        <f t="shared" si="374"/>
        <v>4</v>
      </c>
      <c r="BB892" s="102" t="str">
        <f t="shared" si="375"/>
        <v>7</v>
      </c>
      <c r="BC892" s="102" t="str">
        <f>IF($AZ892="","",$AD$273)</f>
        <v>E</v>
      </c>
      <c r="BD892" s="102" t="str">
        <f t="shared" si="376"/>
        <v>DO</v>
      </c>
      <c r="BE892" s="102">
        <f>IF(COUNTIFS($Z$271,"&lt;&gt;"&amp;""),ROUND($AE$273/14,1),"")</f>
        <v>2</v>
      </c>
      <c r="BF892" s="102">
        <f>IF(COUNTIFS($Z$271,"&lt;&gt;"&amp;""),ROUND(($AF$273+$AG$273+$AH$273)/14,1),"")</f>
        <v>1</v>
      </c>
      <c r="BG892" s="102">
        <f>IF(COUNTIFS($Z$271,"&lt;&gt;"&amp;""),ROUND(($AE$273+$AF$273+$AG$273+$AH$273)/14,1),"")</f>
        <v>3</v>
      </c>
      <c r="BH892" s="102">
        <f>IF(COUNTIFS($Z$271,"&lt;&gt;"&amp;""),ROUND($AE$273,1),"")</f>
        <v>28</v>
      </c>
      <c r="BI892" s="102">
        <f>IF(COUNTIFS($Z$271,"&lt;&gt;"&amp;""),ROUND(($AF$273+$AG$273+$AH$273),1),"")</f>
        <v>14</v>
      </c>
      <c r="BJ892" s="102">
        <f>IF(COUNTIFS($Z$271,"&lt;&gt;"&amp;""),ROUND(($AE$273+$AF$273+$AG$273+$AH$273),1),"")</f>
        <v>42</v>
      </c>
      <c r="BK892" s="98"/>
      <c r="BL892" s="102"/>
      <c r="BM892" s="102"/>
      <c r="BN892" s="98"/>
      <c r="BO892" s="102"/>
      <c r="BP892" s="102"/>
      <c r="BQ892" s="102">
        <f>IF(COUNTIFS($Z$271,"&lt;&gt;"&amp;""),IF($AK$273&lt;&gt;"",ROUND($AK$273/14,1),""),"")</f>
        <v>2.4</v>
      </c>
      <c r="BR892" s="102">
        <f>IF(COUNTIFS($Z$271,"&lt;&gt;"&amp;""),IF($AK$273&lt;&gt;"",ROUND($AK$273,1),""),"")</f>
        <v>33</v>
      </c>
      <c r="BS892" s="102">
        <f>IF($AZ892="","",$AC$273)</f>
        <v>3</v>
      </c>
      <c r="BT892" s="101" t="str">
        <f>IF(COUNTIFS($Z$271,"&lt;&gt;"&amp;""),$AJ$273,"")</f>
        <v>DS</v>
      </c>
      <c r="BU892" s="101">
        <f t="shared" si="377"/>
        <v>5.4</v>
      </c>
      <c r="BV892" s="102">
        <f t="shared" si="378"/>
        <v>75</v>
      </c>
      <c r="BW892" s="98" t="str">
        <f t="shared" si="363"/>
        <v>2027</v>
      </c>
      <c r="BY892" s="4"/>
      <c r="BZ892" s="4"/>
      <c r="CA892" s="4"/>
      <c r="CB892" s="4"/>
      <c r="CC892" s="4"/>
      <c r="CD892" s="4"/>
      <c r="CE892" s="4"/>
      <c r="CF892" s="4"/>
      <c r="CG892" s="5"/>
      <c r="CH892" s="5"/>
      <c r="CI892" s="5"/>
      <c r="CJ892" s="4"/>
      <c r="CK892" s="4"/>
      <c r="CL892" s="4"/>
      <c r="CM892" s="4"/>
      <c r="CN892" s="4"/>
      <c r="CO892" s="4"/>
      <c r="CP892" s="4"/>
      <c r="CQ892" s="4"/>
      <c r="CR892" s="4"/>
      <c r="CS892" s="5"/>
      <c r="CT892" s="5"/>
    </row>
    <row r="893" spans="50:98" ht="21" customHeight="1" x14ac:dyDescent="0.2">
      <c r="AX893" s="215" t="str">
        <f>$Z$276</f>
        <v/>
      </c>
      <c r="AY893" s="98">
        <v>7</v>
      </c>
      <c r="AZ893" s="102" t="str">
        <f>IF(COUNTIFS($Z$274,"&lt;&gt;"&amp;""),$Z$274,"")</f>
        <v/>
      </c>
      <c r="BA893" s="102" t="str">
        <f t="shared" si="374"/>
        <v/>
      </c>
      <c r="BB893" s="102" t="str">
        <f t="shared" si="375"/>
        <v/>
      </c>
      <c r="BC893" s="102" t="str">
        <f>IF($AZ893="","",$AD$276)</f>
        <v/>
      </c>
      <c r="BD893" s="102" t="str">
        <f t="shared" si="376"/>
        <v/>
      </c>
      <c r="BE893" s="102" t="str">
        <f>IF(COUNTIFS($Z$274,"&lt;&gt;"&amp;""),ROUND($AE$276/14,1),"")</f>
        <v/>
      </c>
      <c r="BF893" s="102" t="str">
        <f>IF(COUNTIFS($Z$274,"&lt;&gt;"&amp;""),ROUND(($AF$276+$AG$276+$AH$276)/14,1),"")</f>
        <v/>
      </c>
      <c r="BG893" s="102" t="str">
        <f>IF(COUNTIFS($Z$274,"&lt;&gt;"&amp;""),ROUND(($AE$276+$AF$276+$AG$276+$AH$276)/14,1),"")</f>
        <v/>
      </c>
      <c r="BH893" s="102" t="str">
        <f>IF(COUNTIFS($Z$274,"&lt;&gt;"&amp;""),ROUND($AE$276,1),"")</f>
        <v/>
      </c>
      <c r="BI893" s="102" t="str">
        <f>IF(COUNTIFS($Z$274,"&lt;&gt;"&amp;""),ROUND(($AF$276+$AG$276+$AH$276),1),"")</f>
        <v/>
      </c>
      <c r="BJ893" s="102" t="str">
        <f>IF(COUNTIFS($Z$274,"&lt;&gt;"&amp;""),ROUND(($AE$276+$AF$276+$AG$276+$AH$276),1),"")</f>
        <v/>
      </c>
      <c r="BK893" s="98"/>
      <c r="BL893" s="102"/>
      <c r="BM893" s="102"/>
      <c r="BN893" s="98"/>
      <c r="BO893" s="102"/>
      <c r="BP893" s="102"/>
      <c r="BQ893" s="102" t="str">
        <f>IF(COUNTIFS($Z$274,"&lt;&gt;"&amp;""),IF($AK$276&lt;&gt;"",ROUND($AK$276/14,1),""),"")</f>
        <v/>
      </c>
      <c r="BR893" s="102" t="str">
        <f>IF(COUNTIFS($Z$274,"&lt;&gt;"&amp;""),IF($AK$276&lt;&gt;"",ROUND($AK$276,1),""),"")</f>
        <v/>
      </c>
      <c r="BS893" s="102" t="str">
        <f>IF($AZ893="","",$AC$276)</f>
        <v/>
      </c>
      <c r="BT893" s="101" t="str">
        <f>IF(COUNTIFS($Z$274,"&lt;&gt;"&amp;""),$AJ$276,"")</f>
        <v/>
      </c>
      <c r="BU893" s="101" t="str">
        <f t="shared" si="377"/>
        <v/>
      </c>
      <c r="BV893" s="102" t="str">
        <f t="shared" si="378"/>
        <v/>
      </c>
      <c r="BW893" s="98" t="str">
        <f t="shared" si="363"/>
        <v/>
      </c>
      <c r="BY893" s="4"/>
      <c r="BZ893" s="4"/>
      <c r="CA893" s="4"/>
      <c r="CB893" s="4"/>
      <c r="CC893" s="4"/>
      <c r="CD893" s="4"/>
      <c r="CE893" s="4"/>
      <c r="CF893" s="4"/>
      <c r="CG893" s="5"/>
      <c r="CH893" s="5"/>
      <c r="CI893" s="5"/>
      <c r="CJ893" s="4"/>
      <c r="CK893" s="4"/>
      <c r="CL893" s="4"/>
      <c r="CM893" s="4"/>
      <c r="CN893" s="4"/>
      <c r="CO893" s="4"/>
      <c r="CP893" s="4"/>
      <c r="CQ893" s="4"/>
      <c r="CR893" s="4"/>
      <c r="CS893" s="5"/>
      <c r="CT893" s="5"/>
    </row>
    <row r="894" spans="50:98" ht="21" customHeight="1" x14ac:dyDescent="0.2">
      <c r="AX894" s="215" t="str">
        <f>$Z$279</f>
        <v/>
      </c>
      <c r="AY894" s="98">
        <v>8</v>
      </c>
      <c r="AZ894" s="102" t="str">
        <f>IF(COUNTIFS($Z$277,"&lt;&gt;"&amp;""),$Z$277,"")</f>
        <v/>
      </c>
      <c r="BA894" s="102" t="str">
        <f t="shared" si="374"/>
        <v/>
      </c>
      <c r="BB894" s="102" t="str">
        <f t="shared" si="375"/>
        <v/>
      </c>
      <c r="BC894" s="102" t="str">
        <f>IF($AZ894="","",$AD$279)</f>
        <v/>
      </c>
      <c r="BD894" s="102" t="str">
        <f t="shared" si="376"/>
        <v/>
      </c>
      <c r="BE894" s="102" t="str">
        <f>IF(COUNTIFS($Z$277,"&lt;&gt;"&amp;""),ROUND($AE$279/14,1),"")</f>
        <v/>
      </c>
      <c r="BF894" s="102" t="str">
        <f>IF(COUNTIFS($Z$277,"&lt;&gt;"&amp;""),ROUND(($AF$279+$AG$279+$AH$279)/14,1),"")</f>
        <v/>
      </c>
      <c r="BG894" s="102" t="str">
        <f>IF(COUNTIFS($Z$277,"&lt;&gt;"&amp;""),ROUND(($AE$279+$AF$279+$AG$279+$AH$279)/14,1),"")</f>
        <v/>
      </c>
      <c r="BH894" s="102" t="str">
        <f>IF(COUNTIFS($Z$277,"&lt;&gt;"&amp;""),ROUND($AE$279,1),"")</f>
        <v/>
      </c>
      <c r="BI894" s="102" t="str">
        <f>IF(COUNTIFS($Z$277,"&lt;&gt;"&amp;""),ROUND(($AF$279+$AG$279+$AH$279),1),"")</f>
        <v/>
      </c>
      <c r="BJ894" s="102" t="str">
        <f>IF(COUNTIFS($Z$277,"&lt;&gt;"&amp;""),ROUND(($AE$279+$AF$279+$AG$279+$AH$279),1),"")</f>
        <v/>
      </c>
      <c r="BK894" s="98"/>
      <c r="BL894" s="102"/>
      <c r="BM894" s="102"/>
      <c r="BN894" s="98"/>
      <c r="BO894" s="102"/>
      <c r="BP894" s="102"/>
      <c r="BQ894" s="102" t="str">
        <f>IF(COUNTIFS($Z$277,"&lt;&gt;"&amp;""),IF($AK$279&lt;&gt;"",ROUND($AK$279/14,1),""),"")</f>
        <v/>
      </c>
      <c r="BR894" s="102" t="str">
        <f>IF(COUNTIFS($Z$277,"&lt;&gt;"&amp;""),IF($AK$279&lt;&gt;"",ROUND($AK$279,1),""),"")</f>
        <v/>
      </c>
      <c r="BS894" s="102" t="str">
        <f>IF($AZ894="","",$AC$279)</f>
        <v/>
      </c>
      <c r="BT894" s="101" t="str">
        <f>IF(COUNTIFS($Z$277,"&lt;&gt;"&amp;""),$AJ$279,"")</f>
        <v/>
      </c>
      <c r="BU894" s="101" t="str">
        <f t="shared" si="377"/>
        <v/>
      </c>
      <c r="BV894" s="102" t="str">
        <f t="shared" si="378"/>
        <v/>
      </c>
      <c r="BW894" s="98" t="str">
        <f t="shared" si="363"/>
        <v/>
      </c>
      <c r="BY894" s="4"/>
      <c r="BZ894" s="4"/>
      <c r="CA894" s="4"/>
      <c r="CB894" s="4"/>
      <c r="CC894" s="4"/>
      <c r="CD894" s="4"/>
      <c r="CE894" s="4"/>
      <c r="CF894" s="4"/>
      <c r="CG894" s="5"/>
      <c r="CH894" s="5"/>
      <c r="CI894" s="5"/>
      <c r="CJ894" s="4"/>
      <c r="CK894" s="4"/>
      <c r="CL894" s="4"/>
      <c r="CM894" s="4"/>
      <c r="CN894" s="4"/>
      <c r="CO894" s="4"/>
      <c r="CP894" s="4"/>
      <c r="CQ894" s="4"/>
      <c r="CR894" s="4"/>
      <c r="CS894" s="5"/>
      <c r="CT894" s="5"/>
    </row>
    <row r="895" spans="50:98" ht="21" customHeight="1" x14ac:dyDescent="0.2">
      <c r="AX895" s="215" t="str">
        <f>$Z$282</f>
        <v/>
      </c>
      <c r="AY895" s="98">
        <v>9</v>
      </c>
      <c r="AZ895" s="102" t="str">
        <f>IF(COUNTIFS($Z$280,"&lt;&gt;"&amp;""),$Z$280,"")</f>
        <v/>
      </c>
      <c r="BA895" s="102" t="str">
        <f t="shared" si="374"/>
        <v/>
      </c>
      <c r="BB895" s="102" t="str">
        <f t="shared" si="375"/>
        <v/>
      </c>
      <c r="BC895" s="102" t="str">
        <f>IF($AZ895="","",$AD$282)</f>
        <v/>
      </c>
      <c r="BD895" s="102" t="str">
        <f t="shared" si="376"/>
        <v/>
      </c>
      <c r="BE895" s="102" t="str">
        <f>IF(COUNTIFS($Z$280,"&lt;&gt;"&amp;""),ROUND($AE$282/14,1),"")</f>
        <v/>
      </c>
      <c r="BF895" s="102" t="str">
        <f>IF(COUNTIFS($Z$280,"&lt;&gt;"&amp;""),ROUND(($AF$282+$AG$282+$AH$282)/14,1),"")</f>
        <v/>
      </c>
      <c r="BG895" s="102" t="str">
        <f>IF(COUNTIFS($Z$280,"&lt;&gt;"&amp;""),ROUND(($AE$282+$AF$282+$AG$282+$AH$282)/14,1),"")</f>
        <v/>
      </c>
      <c r="BH895" s="102" t="str">
        <f>IF(COUNTIFS($Z$280,"&lt;&gt;"&amp;""),ROUND($AE$282,1),"")</f>
        <v/>
      </c>
      <c r="BI895" s="102" t="str">
        <f>IF(COUNTIFS($Z$280,"&lt;&gt;"&amp;""),ROUND(($AF$282+$AG$282+$AH$282),1),"")</f>
        <v/>
      </c>
      <c r="BJ895" s="102" t="str">
        <f>IF(COUNTIFS($Z$280,"&lt;&gt;"&amp;""),ROUND(($AE$282+$AF$282+$AG$282+$AH$282),1),"")</f>
        <v/>
      </c>
      <c r="BK895" s="98"/>
      <c r="BL895" s="102"/>
      <c r="BM895" s="102"/>
      <c r="BN895" s="98"/>
      <c r="BO895" s="102"/>
      <c r="BP895" s="102"/>
      <c r="BQ895" s="102" t="str">
        <f>IF(COUNTIFS($Z$280,"&lt;&gt;"&amp;""),IF($AK$282&lt;&gt;"",ROUND($AK$282/14,1),""),"")</f>
        <v/>
      </c>
      <c r="BR895" s="102" t="str">
        <f>IF(COUNTIFS($Z$280,"&lt;&gt;"&amp;""),IF($AK$282&lt;&gt;"",ROUND($AK$282,1),""),"")</f>
        <v/>
      </c>
      <c r="BS895" s="102" t="str">
        <f>IF($AZ895="","",$AC$282)</f>
        <v/>
      </c>
      <c r="BT895" s="101" t="str">
        <f>IF(COUNTIFS($Z$280,"&lt;&gt;"&amp;""),$AJ$282,"")</f>
        <v/>
      </c>
      <c r="BU895" s="101" t="str">
        <f t="shared" si="377"/>
        <v/>
      </c>
      <c r="BV895" s="102" t="str">
        <f t="shared" si="378"/>
        <v/>
      </c>
      <c r="BW895" s="98" t="str">
        <f t="shared" si="363"/>
        <v/>
      </c>
      <c r="BY895" s="4"/>
      <c r="BZ895" s="4"/>
      <c r="CA895" s="4"/>
      <c r="CB895" s="4"/>
      <c r="CC895" s="4"/>
      <c r="CD895" s="4"/>
      <c r="CE895" s="4"/>
      <c r="CF895" s="4"/>
      <c r="CG895" s="5"/>
      <c r="CH895" s="5"/>
      <c r="CI895" s="5"/>
      <c r="CJ895" s="4"/>
      <c r="CK895" s="4"/>
      <c r="CL895" s="4"/>
      <c r="CM895" s="4"/>
      <c r="CN895" s="4"/>
      <c r="CO895" s="4"/>
      <c r="CP895" s="4"/>
      <c r="CQ895" s="4"/>
      <c r="CR895" s="4"/>
      <c r="CS895" s="5"/>
      <c r="CT895" s="5"/>
    </row>
    <row r="896" spans="50:98" ht="21" customHeight="1" x14ac:dyDescent="0.2">
      <c r="AX896" s="215" t="str">
        <f>$Z$285</f>
        <v/>
      </c>
      <c r="AY896" s="98">
        <v>10</v>
      </c>
      <c r="AZ896" s="102" t="str">
        <f>IF(COUNTIFS($Z$283,"&lt;&gt;"&amp;""),$Z$283,"")</f>
        <v/>
      </c>
      <c r="BA896" s="102" t="str">
        <f t="shared" si="374"/>
        <v/>
      </c>
      <c r="BB896" s="102" t="str">
        <f t="shared" si="375"/>
        <v/>
      </c>
      <c r="BC896" s="102" t="str">
        <f>IF($AZ896="","",$AD$285)</f>
        <v/>
      </c>
      <c r="BD896" s="102" t="str">
        <f t="shared" si="376"/>
        <v/>
      </c>
      <c r="BE896" s="102" t="str">
        <f>IF(COUNTIFS($Z$283,"&lt;&gt;"&amp;""),ROUND($AE$285/14,1),"")</f>
        <v/>
      </c>
      <c r="BF896" s="102" t="str">
        <f>IF(COUNTIFS($Z$283,"&lt;&gt;"&amp;""),ROUND(($AF$285+$AG$285+$AH$285)/14,1),"")</f>
        <v/>
      </c>
      <c r="BG896" s="102" t="str">
        <f>IF(COUNTIFS($Z$283,"&lt;&gt;"&amp;""),ROUND(($AE$285+$AF$285+$AG$285+$AH$285)/14,1),"")</f>
        <v/>
      </c>
      <c r="BH896" s="102" t="str">
        <f>IF(COUNTIFS($Z$283,"&lt;&gt;"&amp;""),ROUND($AE$285,1),"")</f>
        <v/>
      </c>
      <c r="BI896" s="102" t="str">
        <f>IF(COUNTIFS($Z$283,"&lt;&gt;"&amp;""),ROUND(($AF$285+$AG$285+$AH$285),1),"")</f>
        <v/>
      </c>
      <c r="BJ896" s="102" t="str">
        <f>IF(COUNTIFS($Z$283,"&lt;&gt;"&amp;""),ROUND(($AE$285+$AF$285+$AG$285+$AH$285),1),"")</f>
        <v/>
      </c>
      <c r="BK896" s="98"/>
      <c r="BL896" s="102"/>
      <c r="BM896" s="102"/>
      <c r="BN896" s="98"/>
      <c r="BO896" s="102"/>
      <c r="BP896" s="102"/>
      <c r="BQ896" s="102" t="str">
        <f>IF(COUNTIFS($Z$283,"&lt;&gt;"&amp;""),IF($AK$285&lt;&gt;"",ROUND($AK$285/14,1),""),"")</f>
        <v/>
      </c>
      <c r="BR896" s="102" t="str">
        <f>IF(COUNTIFS($Z$283,"&lt;&gt;"&amp;""),IF($AK$285&lt;&gt;"",ROUND($AK$285,1),""),"")</f>
        <v/>
      </c>
      <c r="BS896" s="102" t="str">
        <f>IF($AZ896="","",$AC$285)</f>
        <v/>
      </c>
      <c r="BT896" s="101" t="str">
        <f>IF(COUNTIFS($Z$283,"&lt;&gt;"&amp;""),$AJ$285,"")</f>
        <v/>
      </c>
      <c r="BU896" s="101" t="str">
        <f t="shared" si="377"/>
        <v/>
      </c>
      <c r="BV896" s="102" t="str">
        <f t="shared" si="378"/>
        <v/>
      </c>
      <c r="BW896" s="98" t="str">
        <f t="shared" si="363"/>
        <v/>
      </c>
      <c r="BY896" s="4"/>
      <c r="BZ896" s="4"/>
      <c r="CA896" s="4"/>
      <c r="CB896" s="4"/>
      <c r="CC896" s="4"/>
      <c r="CD896" s="4"/>
      <c r="CE896" s="4"/>
      <c r="CF896" s="4"/>
      <c r="CG896" s="5"/>
      <c r="CH896" s="5"/>
      <c r="CI896" s="5"/>
      <c r="CJ896" s="4"/>
      <c r="CK896" s="4"/>
      <c r="CL896" s="4"/>
      <c r="CM896" s="4"/>
      <c r="CN896" s="4"/>
      <c r="CO896" s="4"/>
      <c r="CP896" s="4"/>
      <c r="CQ896" s="4"/>
      <c r="CR896" s="4"/>
      <c r="CS896" s="5"/>
      <c r="CT896" s="5"/>
    </row>
    <row r="897" spans="50:98" ht="21" customHeight="1" x14ac:dyDescent="0.2">
      <c r="AX897" s="215" t="str">
        <f>$Z$288</f>
        <v/>
      </c>
      <c r="AY897" s="98">
        <v>11</v>
      </c>
      <c r="AZ897" s="102" t="str">
        <f>IF(COUNTIFS($Z$286,"&lt;&gt;"&amp;""),$Z$286,"")</f>
        <v/>
      </c>
      <c r="BA897" s="102" t="str">
        <f t="shared" si="374"/>
        <v/>
      </c>
      <c r="BB897" s="102" t="str">
        <f t="shared" si="375"/>
        <v/>
      </c>
      <c r="BC897" s="102" t="str">
        <f>IF($AZ897="","",$AD$288)</f>
        <v/>
      </c>
      <c r="BD897" s="102" t="str">
        <f t="shared" si="376"/>
        <v/>
      </c>
      <c r="BE897" s="102" t="str">
        <f>IF(COUNTIFS($Z$286,"&lt;&gt;"&amp;""),ROUND($AE$288/14,1),"")</f>
        <v/>
      </c>
      <c r="BF897" s="102" t="str">
        <f>IF(COUNTIFS($Z$286,"&lt;&gt;"&amp;""),ROUND(($AF$288+$AG$288+$AH$288)/14,1),"")</f>
        <v/>
      </c>
      <c r="BG897" s="102" t="str">
        <f>IF(COUNTIFS($Z$286,"&lt;&gt;"&amp;""),ROUND(($AE$288+$AF$288+$AG$288+$AH$288)/14,1),"")</f>
        <v/>
      </c>
      <c r="BH897" s="102" t="str">
        <f>IF(COUNTIFS($Z$286,"&lt;&gt;"&amp;""),ROUND($AE$288,1),"")</f>
        <v/>
      </c>
      <c r="BI897" s="102" t="str">
        <f>IF(COUNTIFS($Z$286,"&lt;&gt;"&amp;""),ROUND(($AF$288+$AG$288+$AH$288),1),"")</f>
        <v/>
      </c>
      <c r="BJ897" s="102" t="str">
        <f>IF(COUNTIFS($Z$286,"&lt;&gt;"&amp;""),ROUND(($AE$288+$AF$288+$AG$288+$AH$288),1),"")</f>
        <v/>
      </c>
      <c r="BK897" s="98"/>
      <c r="BL897" s="102"/>
      <c r="BM897" s="102"/>
      <c r="BN897" s="98"/>
      <c r="BO897" s="102"/>
      <c r="BP897" s="102"/>
      <c r="BQ897" s="102" t="str">
        <f>IF(COUNTIFS($Z$286,"&lt;&gt;"&amp;""),IF($AK$288&lt;&gt;"",ROUND($AK$288/14,1),""),"")</f>
        <v/>
      </c>
      <c r="BR897" s="102" t="str">
        <f>IF(COUNTIFS($Z$286,"&lt;&gt;"&amp;""),IF($AK$288&lt;&gt;"",ROUND($AK$288,1),""),"")</f>
        <v/>
      </c>
      <c r="BS897" s="102" t="str">
        <f>IF($AZ897="","",$AC$288)</f>
        <v/>
      </c>
      <c r="BT897" s="101" t="str">
        <f>IF(COUNTIFS($Z$286,"&lt;&gt;"&amp;""),$AJ$288,"")</f>
        <v/>
      </c>
      <c r="BU897" s="101" t="str">
        <f t="shared" si="377"/>
        <v/>
      </c>
      <c r="BV897" s="102" t="str">
        <f t="shared" si="378"/>
        <v/>
      </c>
      <c r="BW897" s="98" t="str">
        <f t="shared" si="363"/>
        <v/>
      </c>
      <c r="BY897" s="4"/>
      <c r="BZ897" s="4"/>
      <c r="CA897" s="4"/>
      <c r="CB897" s="4"/>
      <c r="CC897" s="4"/>
      <c r="CD897" s="4"/>
      <c r="CE897" s="4"/>
      <c r="CF897" s="4"/>
      <c r="CG897" s="5"/>
      <c r="CH897" s="5"/>
      <c r="CI897" s="5"/>
      <c r="CJ897" s="4"/>
      <c r="CK897" s="4"/>
      <c r="CL897" s="4"/>
      <c r="CM897" s="4"/>
      <c r="CN897" s="4"/>
      <c r="CO897" s="4"/>
      <c r="CP897" s="4"/>
      <c r="CQ897" s="4"/>
      <c r="CR897" s="4"/>
      <c r="CS897" s="5"/>
      <c r="CT897" s="5"/>
    </row>
    <row r="898" spans="50:98" ht="21" customHeight="1" x14ac:dyDescent="0.2">
      <c r="AX898" s="215" t="str">
        <f>$Z$291</f>
        <v/>
      </c>
      <c r="AY898" s="98">
        <v>12</v>
      </c>
      <c r="AZ898" s="102" t="str">
        <f>IF(COUNTIFS($Z$289,"&lt;&gt;"&amp;""),$Z$289,"")</f>
        <v/>
      </c>
      <c r="BA898" s="102" t="str">
        <f t="shared" si="374"/>
        <v/>
      </c>
      <c r="BB898" s="102" t="str">
        <f t="shared" si="375"/>
        <v/>
      </c>
      <c r="BC898" s="102" t="str">
        <f>IF($AZ898="","",$AD$291)</f>
        <v/>
      </c>
      <c r="BD898" s="102" t="str">
        <f t="shared" si="376"/>
        <v/>
      </c>
      <c r="BE898" s="102" t="str">
        <f>IF(COUNTIFS($Z$289,"&lt;&gt;"&amp;""),ROUND($AE$291/14,1),"")</f>
        <v/>
      </c>
      <c r="BF898" s="102" t="str">
        <f>IF(COUNTIFS($Z$289,"&lt;&gt;"&amp;""),ROUND(($AF$291+$AG$291+$AH$291)/14,1),"")</f>
        <v/>
      </c>
      <c r="BG898" s="102" t="str">
        <f>IF(COUNTIFS($Z$289,"&lt;&gt;"&amp;""),ROUND(($AE$291+$AF$291+$AG$291+$AH$291)/14,1),"")</f>
        <v/>
      </c>
      <c r="BH898" s="102" t="str">
        <f>IF(COUNTIFS($Z$289,"&lt;&gt;"&amp;""),ROUND($AE$291,1),"")</f>
        <v/>
      </c>
      <c r="BI898" s="102" t="str">
        <f>IF(COUNTIFS($Z$289,"&lt;&gt;"&amp;""),ROUND(($AF$291+$AG$291+$AH$291),1),"")</f>
        <v/>
      </c>
      <c r="BJ898" s="102" t="str">
        <f>IF(COUNTIFS($Z$289,"&lt;&gt;"&amp;""),ROUND(($AE$291+$AF$291+$AG$291+$AH$291),1),"")</f>
        <v/>
      </c>
      <c r="BK898" s="98"/>
      <c r="BL898" s="102"/>
      <c r="BM898" s="102"/>
      <c r="BN898" s="98"/>
      <c r="BO898" s="102"/>
      <c r="BP898" s="102"/>
      <c r="BQ898" s="102" t="str">
        <f>IF(COUNTIFS($Z$289,"&lt;&gt;"&amp;""),IF($AK$291&lt;&gt;"",ROUND($AK$291/14,1),""),"")</f>
        <v/>
      </c>
      <c r="BR898" s="102" t="str">
        <f>IF(COUNTIFS($Z$289,"&lt;&gt;"&amp;""),IF($AK$291&lt;&gt;"",ROUND($AK$291,1),""),"")</f>
        <v/>
      </c>
      <c r="BS898" s="102" t="str">
        <f>IF($AZ898="","",$AC$291)</f>
        <v/>
      </c>
      <c r="BT898" s="101" t="str">
        <f>IF(COUNTIFS($Z$289,"&lt;&gt;"&amp;""),$AJ$291,"")</f>
        <v/>
      </c>
      <c r="BU898" s="101" t="str">
        <f t="shared" si="377"/>
        <v/>
      </c>
      <c r="BV898" s="102" t="str">
        <f t="shared" si="378"/>
        <v/>
      </c>
      <c r="BW898" s="98" t="str">
        <f t="shared" si="363"/>
        <v/>
      </c>
      <c r="BY898" s="4"/>
      <c r="BZ898" s="4"/>
      <c r="CA898" s="4"/>
      <c r="CB898" s="4"/>
      <c r="CC898" s="4"/>
      <c r="CD898" s="4"/>
      <c r="CE898" s="4"/>
      <c r="CF898" s="4"/>
      <c r="CG898" s="5"/>
      <c r="CH898" s="5"/>
      <c r="CI898" s="5"/>
      <c r="CJ898" s="4"/>
      <c r="CK898" s="4"/>
      <c r="CL898" s="4"/>
      <c r="CM898" s="4"/>
      <c r="CN898" s="4"/>
      <c r="CO898" s="4"/>
      <c r="CP898" s="4"/>
      <c r="CQ898" s="4"/>
      <c r="CR898" s="4"/>
      <c r="CS898" s="5"/>
      <c r="CT898" s="5"/>
    </row>
    <row r="899" spans="50:98" ht="21" customHeight="1" x14ac:dyDescent="0.2">
      <c r="AX899" s="215" t="str">
        <f>$Z$294</f>
        <v/>
      </c>
      <c r="AY899" s="102">
        <v>13</v>
      </c>
      <c r="AZ899" s="102" t="str">
        <f>IF(COUNTIFS($Z$292,"&lt;&gt;"&amp;""),$Z$292,"")</f>
        <v/>
      </c>
      <c r="BA899" s="102" t="str">
        <f t="shared" ref="BA899:BA912" si="379">IF($AZ899="","",ROUND(RIGHT($Z$255,1)/2,0))</f>
        <v/>
      </c>
      <c r="BB899" s="102" t="str">
        <f t="shared" ref="BB899:BB912" si="380">IF($AZ899="","",RIGHT($Z$255,1))</f>
        <v/>
      </c>
      <c r="BC899" s="102" t="str">
        <f>IF($AZ899="","",$AD$294)</f>
        <v/>
      </c>
      <c r="BD899" s="102" t="str">
        <f>IF($AZ899="","","DO")</f>
        <v/>
      </c>
      <c r="BE899" s="102" t="str">
        <f>IF(COUNTIFS($Z$292,"&lt;&gt;"&amp;""),ROUND($AE$294/14,1),"")</f>
        <v/>
      </c>
      <c r="BF899" s="102" t="str">
        <f>IF(COUNTIFS($Z$292,"&lt;&gt;"&amp;""),ROUND(($AF$294+$AG$294+$AH$294)/14,1),"")</f>
        <v/>
      </c>
      <c r="BG899" s="102" t="str">
        <f>IF(COUNTIFS($Z$292,"&lt;&gt;"&amp;""),ROUND(($AE$294+$AF$294+$AG$294+$AH$294)/14,1),"")</f>
        <v/>
      </c>
      <c r="BH899" s="102" t="str">
        <f>IF(COUNTIFS($Z$292,"&lt;&gt;"&amp;""),ROUND($AE$294,1),"")</f>
        <v/>
      </c>
      <c r="BI899" s="102" t="str">
        <f>IF(COUNTIFS($Z$292,"&lt;&gt;"&amp;""),ROUND(($AF$294+$AG$294+$AH$294),1),"")</f>
        <v/>
      </c>
      <c r="BJ899" s="102" t="str">
        <f>IF(COUNTIFS($Z$292,"&lt;&gt;"&amp;""),ROUND(($AE$294+$AF$294+$AG$294+$AH$294),1),"")</f>
        <v/>
      </c>
      <c r="BK899" s="102"/>
      <c r="BL899" s="102"/>
      <c r="BM899" s="102"/>
      <c r="BN899" s="102"/>
      <c r="BO899" s="102"/>
      <c r="BP899" s="102"/>
      <c r="BQ899" s="102" t="str">
        <f>IF(COUNTIFS($Z$292,"&lt;&gt;"&amp;""),IF($AK$294&lt;&gt;"",ROUND($AK$294/14,1),""),"")</f>
        <v/>
      </c>
      <c r="BR899" s="102" t="str">
        <f>IF(COUNTIFS($Z$292,"&lt;&gt;"&amp;""),IF($AK$294&lt;&gt;"",ROUND($AK$294,1),""),"")</f>
        <v/>
      </c>
      <c r="BS899" s="102" t="str">
        <f>IF($AZ899="","",$AC$294)</f>
        <v/>
      </c>
      <c r="BT899" s="101" t="str">
        <f>IF(COUNTIFS($Z$292,"&lt;&gt;"&amp;""),$AJ$294,"")</f>
        <v/>
      </c>
      <c r="BU899" s="101" t="str">
        <f t="shared" ref="BU899:BU912" si="381">IF($AZ899="","",IF($BG899&lt;&gt;"",$BG899,0)+IF($BM899&lt;&gt;"",$BM899,0)+IF($BQ899&lt;&gt;"",$BQ899,0))</f>
        <v/>
      </c>
      <c r="BV899" s="102" t="str">
        <f t="shared" ref="BV899:BV912" si="382">IF($AZ899="","",IF($BJ899&lt;&gt;"",$BJ899,0)+IF($BP899&lt;&gt;"",$BP899,0)+IF($BR899&lt;&gt;"",$BR899,0))</f>
        <v/>
      </c>
      <c r="BW899" s="98" t="str">
        <f t="shared" si="363"/>
        <v/>
      </c>
      <c r="BY899" s="4"/>
      <c r="BZ899" s="4"/>
      <c r="CA899" s="4"/>
      <c r="CB899" s="4"/>
      <c r="CC899" s="4"/>
      <c r="CD899" s="4"/>
      <c r="CE899" s="4"/>
      <c r="CF899" s="4"/>
      <c r="CG899" s="5"/>
      <c r="CH899" s="5"/>
      <c r="CI899" s="5"/>
      <c r="CJ899" s="4"/>
      <c r="CK899" s="4"/>
      <c r="CL899" s="4"/>
      <c r="CM899" s="4"/>
      <c r="CN899" s="4"/>
      <c r="CO899" s="4"/>
      <c r="CP899" s="4"/>
      <c r="CQ899" s="4"/>
      <c r="CR899" s="4"/>
      <c r="CS899" s="5"/>
      <c r="CT899" s="5"/>
    </row>
    <row r="900" spans="50:98" ht="21" customHeight="1" x14ac:dyDescent="0.2">
      <c r="AX900" s="215" t="str">
        <f>$Z$320</f>
        <v/>
      </c>
      <c r="AY900" s="102">
        <v>14</v>
      </c>
      <c r="AZ900" s="102" t="str">
        <f>IF(COUNTIFS($Z$318,"&lt;&gt;"&amp;""),$Z$318,"")</f>
        <v/>
      </c>
      <c r="BA900" s="102" t="str">
        <f t="shared" si="379"/>
        <v/>
      </c>
      <c r="BB900" s="102" t="str">
        <f t="shared" si="380"/>
        <v/>
      </c>
      <c r="BC900" s="102" t="str">
        <f>IF($AZ900="","",$AD$320)</f>
        <v/>
      </c>
      <c r="BD900" s="102" t="str">
        <f t="shared" ref="BD900:BD912" si="383">IF($AZ900="","","DO")</f>
        <v/>
      </c>
      <c r="BE900" s="102" t="str">
        <f>IF(COUNTIFS($Z$318,"&lt;&gt;"&amp;""),ROUND($AE$320/14,1),"")</f>
        <v/>
      </c>
      <c r="BF900" s="102" t="str">
        <f>IF(COUNTIFS($Z$318,"&lt;&gt;"&amp;""),ROUND(($AF$320+$AG$320+$AH$320)/14,1),"")</f>
        <v/>
      </c>
      <c r="BG900" s="102" t="str">
        <f>IF(COUNTIFS($Z$318,"&lt;&gt;"&amp;""),ROUND(($AE$320+$AF$320+$AG$320+$AH$320)/14,1),"")</f>
        <v/>
      </c>
      <c r="BH900" s="102" t="str">
        <f>IF(COUNTIFS($Z$318,"&lt;&gt;"&amp;""),ROUND($AE$320,1),"")</f>
        <v/>
      </c>
      <c r="BI900" s="102" t="str">
        <f>IF(COUNTIFS($Z$318,"&lt;&gt;"&amp;""),ROUND(($AF$320+$AG$320+$AH$320),1),"")</f>
        <v/>
      </c>
      <c r="BJ900" s="102" t="str">
        <f>IF(COUNTIFS($Z$318,"&lt;&gt;"&amp;""),ROUND(($AE$320+$AF$320+$AG$320+$AH$320),1),"")</f>
        <v/>
      </c>
      <c r="BK900" s="98"/>
      <c r="BL900" s="102"/>
      <c r="BM900" s="102"/>
      <c r="BN900" s="98"/>
      <c r="BO900" s="102"/>
      <c r="BP900" s="102"/>
      <c r="BQ900" s="102" t="str">
        <f>IF(COUNTIFS($Z$318,"&lt;&gt;"&amp;""),IF($AK$320&lt;&gt;"",ROUND($AK$320/14,1),""),"")</f>
        <v/>
      </c>
      <c r="BR900" s="102" t="str">
        <f>IF(COUNTIFS($Z$318,"&lt;&gt;"&amp;""),IF($AK$320&lt;&gt;"",ROUND($AK$320,1),""),"")</f>
        <v/>
      </c>
      <c r="BS900" s="102" t="str">
        <f>IF($AZ900="","",$AC$320)</f>
        <v/>
      </c>
      <c r="BT900" s="101" t="str">
        <f>IF(COUNTIFS($Z$318,"&lt;&gt;"&amp;""),$AJ$320,"")</f>
        <v/>
      </c>
      <c r="BU900" s="101" t="str">
        <f t="shared" si="381"/>
        <v/>
      </c>
      <c r="BV900" s="102" t="str">
        <f t="shared" si="382"/>
        <v/>
      </c>
      <c r="BW900" s="98" t="str">
        <f t="shared" si="363"/>
        <v/>
      </c>
      <c r="BY900" s="4"/>
      <c r="BZ900" s="4"/>
      <c r="CA900" s="4"/>
      <c r="CB900" s="4"/>
      <c r="CC900" s="4"/>
      <c r="CD900" s="4"/>
      <c r="CE900" s="4"/>
      <c r="CF900" s="4"/>
      <c r="CG900" s="5"/>
      <c r="CH900" s="5"/>
      <c r="CI900" s="5"/>
      <c r="CJ900" s="4"/>
      <c r="CK900" s="4"/>
      <c r="CL900" s="4"/>
      <c r="CM900" s="4"/>
      <c r="CN900" s="4"/>
      <c r="CO900" s="4"/>
      <c r="CP900" s="4"/>
      <c r="CQ900" s="4"/>
      <c r="CR900" s="4"/>
      <c r="CS900" s="5"/>
      <c r="CT900" s="5"/>
    </row>
    <row r="901" spans="50:98" ht="21" customHeight="1" x14ac:dyDescent="0.2">
      <c r="AX901" s="215" t="str">
        <f>$Z$323</f>
        <v/>
      </c>
      <c r="AY901" s="98">
        <v>15</v>
      </c>
      <c r="AZ901" s="102" t="str">
        <f>IF(COUNTIFS($Z$321,"&lt;&gt;"&amp;""),$Z$321,"")</f>
        <v/>
      </c>
      <c r="BA901" s="102" t="str">
        <f t="shared" si="379"/>
        <v/>
      </c>
      <c r="BB901" s="102" t="str">
        <f t="shared" si="380"/>
        <v/>
      </c>
      <c r="BC901" s="102" t="str">
        <f>IF($AZ901="","",$AD$323)</f>
        <v/>
      </c>
      <c r="BD901" s="102" t="str">
        <f t="shared" si="383"/>
        <v/>
      </c>
      <c r="BE901" s="102" t="str">
        <f>IF(COUNTIFS($Z$321,"&lt;&gt;"&amp;""),ROUND($AE$323/14,1),"")</f>
        <v/>
      </c>
      <c r="BF901" s="102" t="str">
        <f>IF(COUNTIFS($Z$321,"&lt;&gt;"&amp;""),ROUND(($AF$323+$AG$323+$AH$323)/14,1),"")</f>
        <v/>
      </c>
      <c r="BG901" s="102" t="str">
        <f>IF(COUNTIFS($Z$321,"&lt;&gt;"&amp;""),ROUND(($AE$323+$AF$323+$AG$323+$AH$323)/14,1),"")</f>
        <v/>
      </c>
      <c r="BH901" s="102" t="str">
        <f>IF(COUNTIFS($Z$321,"&lt;&gt;"&amp;""),ROUND($AE$323,1),"")</f>
        <v/>
      </c>
      <c r="BI901" s="102" t="str">
        <f>IF(COUNTIFS($Z$321,"&lt;&gt;"&amp;""),ROUND(($AF$323+$AG$323+$AH$323),1),"")</f>
        <v/>
      </c>
      <c r="BJ901" s="102" t="str">
        <f>IF(COUNTIFS($Z$321,"&lt;&gt;"&amp;""),ROUND(($AE$323+$AF$323+$AG$323+$AH$323),1),"")</f>
        <v/>
      </c>
      <c r="BK901" s="98"/>
      <c r="BL901" s="102"/>
      <c r="BM901" s="102"/>
      <c r="BN901" s="98"/>
      <c r="BO901" s="102"/>
      <c r="BP901" s="102"/>
      <c r="BQ901" s="102" t="str">
        <f>IF(COUNTIFS($Z$321,"&lt;&gt;"&amp;""),IF($AK$323&lt;&gt;"",ROUND($AK$323/14,1),""),"")</f>
        <v/>
      </c>
      <c r="BR901" s="102" t="str">
        <f>IF(COUNTIFS($Z$321,"&lt;&gt;"&amp;""),IF($AK$323&lt;&gt;"",ROUND($AK$323,1),""),"")</f>
        <v/>
      </c>
      <c r="BS901" s="102" t="str">
        <f>IF($AZ901="","",$AC$323)</f>
        <v/>
      </c>
      <c r="BT901" s="101" t="str">
        <f>IF(COUNTIFS($Z$321,"&lt;&gt;"&amp;""),$AJ$323,"")</f>
        <v/>
      </c>
      <c r="BU901" s="101" t="str">
        <f t="shared" si="381"/>
        <v/>
      </c>
      <c r="BV901" s="102" t="str">
        <f t="shared" si="382"/>
        <v/>
      </c>
      <c r="BW901" s="98" t="str">
        <f t="shared" si="363"/>
        <v/>
      </c>
      <c r="BY901" s="4"/>
      <c r="BZ901" s="4"/>
      <c r="CA901" s="4"/>
      <c r="CB901" s="4"/>
      <c r="CC901" s="4"/>
      <c r="CD901" s="4"/>
      <c r="CE901" s="4"/>
      <c r="CF901" s="4"/>
      <c r="CG901" s="5"/>
      <c r="CH901" s="5"/>
      <c r="CI901" s="5"/>
      <c r="CJ901" s="4"/>
      <c r="CK901" s="4"/>
      <c r="CL901" s="4"/>
      <c r="CM901" s="4"/>
      <c r="CN901" s="4"/>
      <c r="CO901" s="4"/>
      <c r="CP901" s="4"/>
      <c r="CQ901" s="4"/>
      <c r="CR901" s="4"/>
      <c r="CS901" s="5"/>
      <c r="CT901" s="5"/>
    </row>
    <row r="902" spans="50:98" ht="21" customHeight="1" x14ac:dyDescent="0.2">
      <c r="AX902" s="215" t="str">
        <f>$Z$326</f>
        <v/>
      </c>
      <c r="AY902" s="98">
        <v>16</v>
      </c>
      <c r="AZ902" s="102" t="str">
        <f>IF(COUNTIFS($Z$324,"&lt;&gt;"&amp;""),$Z$324,"")</f>
        <v/>
      </c>
      <c r="BA902" s="102" t="str">
        <f t="shared" si="379"/>
        <v/>
      </c>
      <c r="BB902" s="102" t="str">
        <f t="shared" si="380"/>
        <v/>
      </c>
      <c r="BC902" s="102" t="str">
        <f>IF($AZ902="","",$AD$326)</f>
        <v/>
      </c>
      <c r="BD902" s="102" t="str">
        <f t="shared" si="383"/>
        <v/>
      </c>
      <c r="BE902" s="102" t="str">
        <f>IF(COUNTIFS($Z$324,"&lt;&gt;"&amp;""),ROUND($AE$326/14,1),"")</f>
        <v/>
      </c>
      <c r="BF902" s="102" t="str">
        <f>IF(COUNTIFS($Z$324,"&lt;&gt;"&amp;""),ROUND(($AF$326+$AG$326+$AH$326)/14,1),"")</f>
        <v/>
      </c>
      <c r="BG902" s="102" t="str">
        <f>IF(COUNTIFS($Z$324,"&lt;&gt;"&amp;""),ROUND(($AE$326+$AF$326+$AG$326+$AH$326)/14,1),"")</f>
        <v/>
      </c>
      <c r="BH902" s="102" t="str">
        <f>IF(COUNTIFS($Z$324,"&lt;&gt;"&amp;""),ROUND($AE$326,1),"")</f>
        <v/>
      </c>
      <c r="BI902" s="102" t="str">
        <f>IF(COUNTIFS($Z$324,"&lt;&gt;"&amp;""),ROUND(($AF$326+$AG$326+$AH$326),1),"")</f>
        <v/>
      </c>
      <c r="BJ902" s="102" t="str">
        <f>IF(COUNTIFS($Z$324,"&lt;&gt;"&amp;""),ROUND(($AE$326+$AF$326+$AG$326+$AH$326),1),"")</f>
        <v/>
      </c>
      <c r="BK902" s="98"/>
      <c r="BL902" s="102"/>
      <c r="BM902" s="102"/>
      <c r="BN902" s="98"/>
      <c r="BO902" s="102"/>
      <c r="BP902" s="102"/>
      <c r="BQ902" s="102" t="str">
        <f>IF(COUNTIFS($Z$324,"&lt;&gt;"&amp;""),IF($AK$326&lt;&gt;"",ROUND($AK$326/14,1),""),"")</f>
        <v/>
      </c>
      <c r="BR902" s="102" t="str">
        <f>IF(COUNTIFS($Z$324,"&lt;&gt;"&amp;""),IF($AK$326&lt;&gt;"",ROUND($AK$326,1),""),"")</f>
        <v/>
      </c>
      <c r="BS902" s="102" t="str">
        <f>IF($AZ902="","",$AC$326)</f>
        <v/>
      </c>
      <c r="BT902" s="101" t="str">
        <f>IF(COUNTIFS($Z$324,"&lt;&gt;"&amp;""),$AJ$326,"")</f>
        <v/>
      </c>
      <c r="BU902" s="101" t="str">
        <f t="shared" si="381"/>
        <v/>
      </c>
      <c r="BV902" s="102" t="str">
        <f t="shared" si="382"/>
        <v/>
      </c>
      <c r="BW902" s="98" t="str">
        <f t="shared" si="363"/>
        <v/>
      </c>
      <c r="BY902" s="4"/>
      <c r="BZ902" s="4"/>
      <c r="CA902" s="4"/>
      <c r="CB902" s="4"/>
      <c r="CC902" s="4"/>
      <c r="CD902" s="4"/>
      <c r="CE902" s="4"/>
      <c r="CF902" s="4"/>
      <c r="CG902" s="5"/>
      <c r="CH902" s="5"/>
      <c r="CI902" s="5"/>
      <c r="CJ902" s="4"/>
      <c r="CK902" s="4"/>
      <c r="CL902" s="4"/>
      <c r="CM902" s="4"/>
      <c r="CN902" s="4"/>
      <c r="CO902" s="4"/>
      <c r="CP902" s="4"/>
      <c r="CQ902" s="4"/>
      <c r="CR902" s="4"/>
      <c r="CS902" s="5"/>
      <c r="CT902" s="5"/>
    </row>
    <row r="903" spans="50:98" ht="21" customHeight="1" x14ac:dyDescent="0.2">
      <c r="AX903" s="215" t="str">
        <f>$Z$329</f>
        <v/>
      </c>
      <c r="AY903" s="98">
        <v>17</v>
      </c>
      <c r="AZ903" s="102" t="str">
        <f>IF(COUNTIFS($Z$327,"&lt;&gt;"&amp;""),$Z$327,"")</f>
        <v/>
      </c>
      <c r="BA903" s="102" t="str">
        <f t="shared" si="379"/>
        <v/>
      </c>
      <c r="BB903" s="102" t="str">
        <f t="shared" si="380"/>
        <v/>
      </c>
      <c r="BC903" s="102" t="str">
        <f>IF($AZ903="","",$AD$329)</f>
        <v/>
      </c>
      <c r="BD903" s="102" t="str">
        <f t="shared" si="383"/>
        <v/>
      </c>
      <c r="BE903" s="102" t="str">
        <f>IF(COUNTIFS($Z$327,"&lt;&gt;"&amp;""),ROUND($AE$329/14,1),"")</f>
        <v/>
      </c>
      <c r="BF903" s="102" t="str">
        <f>IF(COUNTIFS($Z$327,"&lt;&gt;"&amp;""),ROUND(($AF$329+$AG$329+$AH$329)/14,1),"")</f>
        <v/>
      </c>
      <c r="BG903" s="102" t="str">
        <f>IF(COUNTIFS($Z$327,"&lt;&gt;"&amp;""),ROUND(($AE$329+$AF$329+$AG$329+$AH$329)/14,1),"")</f>
        <v/>
      </c>
      <c r="BH903" s="102" t="str">
        <f>IF(COUNTIFS($Z$327,"&lt;&gt;"&amp;""),ROUND($AE$329,1),"")</f>
        <v/>
      </c>
      <c r="BI903" s="102" t="str">
        <f>IF(COUNTIFS($Z$327,"&lt;&gt;"&amp;""),ROUND(($AF$329+$AG$329+$AH$329),1),"")</f>
        <v/>
      </c>
      <c r="BJ903" s="102" t="str">
        <f>IF(COUNTIFS($Z$327,"&lt;&gt;"&amp;""),ROUND(($AE$329+$AF$329+$AG$329+$AH$329),1),"")</f>
        <v/>
      </c>
      <c r="BK903" s="98"/>
      <c r="BL903" s="102"/>
      <c r="BM903" s="102"/>
      <c r="BN903" s="98"/>
      <c r="BO903" s="102"/>
      <c r="BP903" s="102"/>
      <c r="BQ903" s="102" t="str">
        <f>IF(COUNTIFS($Z$327,"&lt;&gt;"&amp;""),IF($AK$329&lt;&gt;"",ROUND($AK$329/14,1),""),"")</f>
        <v/>
      </c>
      <c r="BR903" s="102" t="str">
        <f>IF(COUNTIFS($Z$327,"&lt;&gt;"&amp;""),IF($AK$329&lt;&gt;"",ROUND($AK$329,1),""),"")</f>
        <v/>
      </c>
      <c r="BS903" s="102" t="str">
        <f>IF($AZ903="","",$AC$329)</f>
        <v/>
      </c>
      <c r="BT903" s="101" t="str">
        <f>IF(COUNTIFS($Z$327,"&lt;&gt;"&amp;""),$AJ$329,"")</f>
        <v/>
      </c>
      <c r="BU903" s="101" t="str">
        <f t="shared" si="381"/>
        <v/>
      </c>
      <c r="BV903" s="102" t="str">
        <f t="shared" si="382"/>
        <v/>
      </c>
      <c r="BW903" s="98" t="str">
        <f t="shared" ref="BW903:BW966" si="384">IF($AZ903="","",CONCATENATE("20",G$12+BA903-1))</f>
        <v/>
      </c>
      <c r="BY903" s="4"/>
      <c r="BZ903" s="4"/>
      <c r="CA903" s="4"/>
      <c r="CB903" s="4"/>
      <c r="CC903" s="4"/>
      <c r="CD903" s="4"/>
      <c r="CE903" s="4"/>
      <c r="CF903" s="4"/>
      <c r="CG903" s="5"/>
      <c r="CH903" s="5"/>
      <c r="CI903" s="5"/>
      <c r="CJ903" s="4"/>
      <c r="CK903" s="4"/>
      <c r="CL903" s="4"/>
      <c r="CM903" s="4"/>
      <c r="CN903" s="4"/>
      <c r="CO903" s="4"/>
      <c r="CP903" s="4"/>
      <c r="CQ903" s="4"/>
      <c r="CR903" s="4"/>
      <c r="CS903" s="5"/>
      <c r="CT903" s="5"/>
    </row>
    <row r="904" spans="50:98" ht="21" customHeight="1" x14ac:dyDescent="0.2">
      <c r="AX904" s="215" t="str">
        <f>$Z$332</f>
        <v/>
      </c>
      <c r="AY904" s="98">
        <v>18</v>
      </c>
      <c r="AZ904" s="102" t="str">
        <f>IF(COUNTIFS($Z$330,"&lt;&gt;"&amp;""),$Z$330,"")</f>
        <v/>
      </c>
      <c r="BA904" s="102" t="str">
        <f t="shared" si="379"/>
        <v/>
      </c>
      <c r="BB904" s="102" t="str">
        <f t="shared" si="380"/>
        <v/>
      </c>
      <c r="BC904" s="102" t="str">
        <f>IF($AZ904="","",$AD$332)</f>
        <v/>
      </c>
      <c r="BD904" s="102" t="str">
        <f t="shared" si="383"/>
        <v/>
      </c>
      <c r="BE904" s="102" t="str">
        <f>IF(COUNTIFS($Z$330,"&lt;&gt;"&amp;""),ROUND($AE$332/14,1),"")</f>
        <v/>
      </c>
      <c r="BF904" s="102" t="str">
        <f>IF(COUNTIFS($Z$330,"&lt;&gt;"&amp;""),ROUND(($AF$332+$AG$332+$AH$332)/14,1),"")</f>
        <v/>
      </c>
      <c r="BG904" s="102" t="str">
        <f>IF(COUNTIFS($Z$330,"&lt;&gt;"&amp;""),ROUND(($AE$332+$AF$332+$AG$332+$AH$332)/14,1),"")</f>
        <v/>
      </c>
      <c r="BH904" s="102" t="str">
        <f>IF(COUNTIFS($Z$330,"&lt;&gt;"&amp;""),ROUND($AE$332,1),"")</f>
        <v/>
      </c>
      <c r="BI904" s="102" t="str">
        <f>IF(COUNTIFS($Z$330,"&lt;&gt;"&amp;""),ROUND(($AF$332+$AG$332+$AH$332),1),"")</f>
        <v/>
      </c>
      <c r="BJ904" s="102" t="str">
        <f>IF(COUNTIFS($Z$330,"&lt;&gt;"&amp;""),ROUND(($AE$332+$AF$332+$AG$332+$AH$332),1),"")</f>
        <v/>
      </c>
      <c r="BK904" s="98"/>
      <c r="BL904" s="102"/>
      <c r="BM904" s="102"/>
      <c r="BN904" s="98"/>
      <c r="BO904" s="102"/>
      <c r="BP904" s="102"/>
      <c r="BQ904" s="102" t="str">
        <f>IF(COUNTIFS($Z$330,"&lt;&gt;"&amp;""),IF($AK$332&lt;&gt;"",ROUND($AK$332/14,1),""),"")</f>
        <v/>
      </c>
      <c r="BR904" s="102" t="str">
        <f>IF(COUNTIFS($Z$330,"&lt;&gt;"&amp;""),IF($AK$332&lt;&gt;"",ROUND($AK$332,1),""),"")</f>
        <v/>
      </c>
      <c r="BS904" s="102" t="str">
        <f>IF($AZ904="","",$AC$332)</f>
        <v/>
      </c>
      <c r="BT904" s="101" t="str">
        <f>IF(COUNTIFS($Z$330,"&lt;&gt;"&amp;""),$AJ$332,"")</f>
        <v/>
      </c>
      <c r="BU904" s="101" t="str">
        <f t="shared" si="381"/>
        <v/>
      </c>
      <c r="BV904" s="102" t="str">
        <f t="shared" si="382"/>
        <v/>
      </c>
      <c r="BW904" s="98" t="str">
        <f t="shared" si="384"/>
        <v/>
      </c>
      <c r="BY904" s="4"/>
      <c r="BZ904" s="4"/>
      <c r="CA904" s="4"/>
      <c r="CB904" s="4"/>
      <c r="CC904" s="4"/>
      <c r="CD904" s="4"/>
      <c r="CE904" s="4"/>
      <c r="CF904" s="4"/>
      <c r="CG904" s="5"/>
      <c r="CH904" s="5"/>
      <c r="CI904" s="5"/>
      <c r="CJ904" s="4"/>
      <c r="CK904" s="4"/>
      <c r="CL904" s="4"/>
      <c r="CM904" s="4"/>
      <c r="CN904" s="4"/>
      <c r="CO904" s="4"/>
      <c r="CP904" s="4"/>
      <c r="CQ904" s="4"/>
      <c r="CR904" s="4"/>
      <c r="CS904" s="5"/>
      <c r="CT904" s="5"/>
    </row>
    <row r="905" spans="50:98" ht="21" customHeight="1" x14ac:dyDescent="0.2">
      <c r="AX905" s="215" t="str">
        <f>$Z$335</f>
        <v/>
      </c>
      <c r="AY905" s="98">
        <v>19</v>
      </c>
      <c r="AZ905" s="102" t="str">
        <f>IF(COUNTIFS($Z$333,"&lt;&gt;"&amp;""),$Z$333,"")</f>
        <v/>
      </c>
      <c r="BA905" s="102" t="str">
        <f t="shared" si="379"/>
        <v/>
      </c>
      <c r="BB905" s="102" t="str">
        <f t="shared" si="380"/>
        <v/>
      </c>
      <c r="BC905" s="102" t="str">
        <f>IF($AZ905="","",$AD$335)</f>
        <v/>
      </c>
      <c r="BD905" s="102" t="str">
        <f t="shared" si="383"/>
        <v/>
      </c>
      <c r="BE905" s="102" t="str">
        <f>IF(COUNTIFS($Z$333,"&lt;&gt;"&amp;""),ROUND($AE$335/14,1),"")</f>
        <v/>
      </c>
      <c r="BF905" s="102" t="str">
        <f>IF(COUNTIFS($Z$333,"&lt;&gt;"&amp;""),ROUND(($AF$335+$AG$335+$AH$335)/14,1),"")</f>
        <v/>
      </c>
      <c r="BG905" s="102" t="str">
        <f>IF(COUNTIFS($Z$333,"&lt;&gt;"&amp;""),ROUND(($AE$335+$AF$335+$AG$335+$AH$335)/14,1),"")</f>
        <v/>
      </c>
      <c r="BH905" s="102" t="str">
        <f>IF(COUNTIFS($Z$333,"&lt;&gt;"&amp;""),ROUND($AE$335,1),"")</f>
        <v/>
      </c>
      <c r="BI905" s="102" t="str">
        <f>IF(COUNTIFS($Z$333,"&lt;&gt;"&amp;""),ROUND(($AF$335+$AG$335+$AH$335),1),"")</f>
        <v/>
      </c>
      <c r="BJ905" s="102" t="str">
        <f>IF(COUNTIFS($Z$333,"&lt;&gt;"&amp;""),ROUND(($AE$335+$AF$335+$AG$335+$AH$335),1),"")</f>
        <v/>
      </c>
      <c r="BK905" s="98"/>
      <c r="BL905" s="102"/>
      <c r="BM905" s="102"/>
      <c r="BN905" s="98"/>
      <c r="BO905" s="102"/>
      <c r="BP905" s="102"/>
      <c r="BQ905" s="102" t="str">
        <f>IF(COUNTIFS($Z$333,"&lt;&gt;"&amp;""),IF($AK$335&lt;&gt;"",ROUND($AK$335/14,1),""),"")</f>
        <v/>
      </c>
      <c r="BR905" s="102" t="str">
        <f>IF(COUNTIFS($Z$333,"&lt;&gt;"&amp;""),IF($AK$335&lt;&gt;"",ROUND($AK$335,1),""),"")</f>
        <v/>
      </c>
      <c r="BS905" s="102" t="str">
        <f>IF($AZ905="","",$AC$335)</f>
        <v/>
      </c>
      <c r="BT905" s="101" t="str">
        <f>IF(COUNTIFS($Z$333,"&lt;&gt;"&amp;""),$AJ$335,"")</f>
        <v/>
      </c>
      <c r="BU905" s="101" t="str">
        <f t="shared" si="381"/>
        <v/>
      </c>
      <c r="BV905" s="102" t="str">
        <f t="shared" si="382"/>
        <v/>
      </c>
      <c r="BW905" s="98" t="str">
        <f t="shared" si="384"/>
        <v/>
      </c>
      <c r="BY905" s="4"/>
      <c r="BZ905" s="4"/>
      <c r="CA905" s="4"/>
      <c r="CB905" s="4"/>
      <c r="CC905" s="4"/>
      <c r="CD905" s="4"/>
      <c r="CE905" s="4"/>
      <c r="CF905" s="4"/>
      <c r="CG905" s="5"/>
      <c r="CH905" s="5"/>
      <c r="CI905" s="5"/>
      <c r="CJ905" s="4"/>
      <c r="CK905" s="4"/>
      <c r="CL905" s="4"/>
      <c r="CM905" s="4"/>
      <c r="CN905" s="4"/>
      <c r="CO905" s="4"/>
      <c r="CP905" s="4"/>
      <c r="CQ905" s="4"/>
      <c r="CR905" s="4"/>
      <c r="CS905" s="5"/>
      <c r="CT905" s="5"/>
    </row>
    <row r="906" spans="50:98" ht="21" customHeight="1" x14ac:dyDescent="0.2">
      <c r="AX906" s="215" t="str">
        <f>$Z$338</f>
        <v/>
      </c>
      <c r="AY906" s="98">
        <v>20</v>
      </c>
      <c r="AZ906" s="102" t="str">
        <f>IF(COUNTIFS($Z$336,"&lt;&gt;"&amp;""),$Z$336,"")</f>
        <v/>
      </c>
      <c r="BA906" s="102" t="str">
        <f t="shared" si="379"/>
        <v/>
      </c>
      <c r="BB906" s="102" t="str">
        <f t="shared" si="380"/>
        <v/>
      </c>
      <c r="BC906" s="102" t="str">
        <f>IF($AZ906="","",$AD$338)</f>
        <v/>
      </c>
      <c r="BD906" s="102" t="str">
        <f t="shared" si="383"/>
        <v/>
      </c>
      <c r="BE906" s="102" t="str">
        <f>IF(COUNTIFS($Z$336,"&lt;&gt;"&amp;""),ROUND($AE$338/14,1),"")</f>
        <v/>
      </c>
      <c r="BF906" s="102" t="str">
        <f>IF(COUNTIFS($Z$336,"&lt;&gt;"&amp;""),ROUND(($AF$338+$AG$338+$AH$338)/14,1),"")</f>
        <v/>
      </c>
      <c r="BG906" s="102" t="str">
        <f>IF(COUNTIFS($Z$336,"&lt;&gt;"&amp;""),ROUND(($AE$338+$AF$338+$AG$338+$AH$338)/14,1),"")</f>
        <v/>
      </c>
      <c r="BH906" s="102" t="str">
        <f>IF(COUNTIFS($Z$336,"&lt;&gt;"&amp;""),ROUND($AE$338,1),"")</f>
        <v/>
      </c>
      <c r="BI906" s="102" t="str">
        <f>IF(COUNTIFS($Z$336,"&lt;&gt;"&amp;""),ROUND(($AF$338+$AG$338+$AH$338),1),"")</f>
        <v/>
      </c>
      <c r="BJ906" s="102" t="str">
        <f>IF(COUNTIFS($Z$336,"&lt;&gt;"&amp;""),ROUND(($AE$338+$AF$338+$AG$338+$AH$338),1),"")</f>
        <v/>
      </c>
      <c r="BK906" s="98"/>
      <c r="BL906" s="102"/>
      <c r="BM906" s="102"/>
      <c r="BN906" s="98"/>
      <c r="BO906" s="102"/>
      <c r="BP906" s="102"/>
      <c r="BQ906" s="102" t="str">
        <f>IF(COUNTIFS($Z$336,"&lt;&gt;"&amp;""),IF($AK$338&lt;&gt;"",ROUND($AK$338/14,1),""),"")</f>
        <v/>
      </c>
      <c r="BR906" s="102" t="str">
        <f>IF(COUNTIFS($Z$336,"&lt;&gt;"&amp;""),IF($AK$338&lt;&gt;"",ROUND($AK$338,1),""),"")</f>
        <v/>
      </c>
      <c r="BS906" s="102" t="str">
        <f>IF($AZ906="","",$AC$338)</f>
        <v/>
      </c>
      <c r="BT906" s="101" t="str">
        <f>IF(COUNTIFS($Z$336,"&lt;&gt;"&amp;""),$AJ$338,"")</f>
        <v/>
      </c>
      <c r="BU906" s="101" t="str">
        <f t="shared" si="381"/>
        <v/>
      </c>
      <c r="BV906" s="102" t="str">
        <f t="shared" si="382"/>
        <v/>
      </c>
      <c r="BW906" s="98" t="str">
        <f t="shared" si="384"/>
        <v/>
      </c>
      <c r="BY906" s="4"/>
      <c r="BZ906" s="4"/>
      <c r="CA906" s="4"/>
      <c r="CB906" s="4"/>
      <c r="CC906" s="4"/>
      <c r="CD906" s="4"/>
      <c r="CE906" s="4"/>
      <c r="CF906" s="4"/>
      <c r="CG906" s="5"/>
      <c r="CH906" s="5"/>
      <c r="CI906" s="5"/>
      <c r="CJ906" s="4"/>
      <c r="CK906" s="4"/>
      <c r="CL906" s="4"/>
      <c r="CM906" s="4"/>
      <c r="CN906" s="4"/>
      <c r="CO906" s="4"/>
      <c r="CP906" s="4"/>
      <c r="CQ906" s="4"/>
      <c r="CR906" s="4"/>
      <c r="CS906" s="5"/>
      <c r="CT906" s="5"/>
    </row>
    <row r="907" spans="50:98" ht="21" customHeight="1" x14ac:dyDescent="0.2">
      <c r="AX907" s="215" t="str">
        <f>$Z$341</f>
        <v/>
      </c>
      <c r="AY907" s="98">
        <v>21</v>
      </c>
      <c r="AZ907" s="102" t="str">
        <f>IF(COUNTIFS($Z$339,"&lt;&gt;"&amp;""),$Z$339,"")</f>
        <v/>
      </c>
      <c r="BA907" s="102" t="str">
        <f t="shared" si="379"/>
        <v/>
      </c>
      <c r="BB907" s="102" t="str">
        <f t="shared" si="380"/>
        <v/>
      </c>
      <c r="BC907" s="102" t="str">
        <f>IF($AZ907="","",$AD$341)</f>
        <v/>
      </c>
      <c r="BD907" s="102" t="str">
        <f t="shared" si="383"/>
        <v/>
      </c>
      <c r="BE907" s="102" t="str">
        <f>IF(COUNTIFS($Z$339,"&lt;&gt;"&amp;""),ROUND($AE$341/14,1),"")</f>
        <v/>
      </c>
      <c r="BF907" s="102" t="str">
        <f>IF(COUNTIFS($Z$339,"&lt;&gt;"&amp;""),ROUND(($AF$341+$AG$341+$AH$341)/14,1),"")</f>
        <v/>
      </c>
      <c r="BG907" s="102" t="str">
        <f>IF(COUNTIFS($Z$339,"&lt;&gt;"&amp;""),ROUND(($AE$341+$AF$341+$AG$341+$AH$341)/14,1),"")</f>
        <v/>
      </c>
      <c r="BH907" s="102" t="str">
        <f>IF(COUNTIFS($Z$339,"&lt;&gt;"&amp;""),ROUND($AE$341,1),"")</f>
        <v/>
      </c>
      <c r="BI907" s="102" t="str">
        <f>IF(COUNTIFS($Z$339,"&lt;&gt;"&amp;""),ROUND(($AF$341+$AG$341+$AH$341),1),"")</f>
        <v/>
      </c>
      <c r="BJ907" s="102" t="str">
        <f>IF(COUNTIFS($Z$339,"&lt;&gt;"&amp;""),ROUND(($AE$341+$AF$341+$AG$341+$AH$341),1),"")</f>
        <v/>
      </c>
      <c r="BK907" s="98"/>
      <c r="BL907" s="102"/>
      <c r="BM907" s="102"/>
      <c r="BN907" s="98"/>
      <c r="BO907" s="102"/>
      <c r="BP907" s="102"/>
      <c r="BQ907" s="102" t="str">
        <f>IF(COUNTIFS($Z$339,"&lt;&gt;"&amp;""),IF($AK$341&lt;&gt;"",ROUND($AK$341/14,1),""),"")</f>
        <v/>
      </c>
      <c r="BR907" s="102" t="str">
        <f>IF(COUNTIFS($Z$339,"&lt;&gt;"&amp;""),IF($AK$341&lt;&gt;"",ROUND($AK$341,1),""),"")</f>
        <v/>
      </c>
      <c r="BS907" s="102" t="str">
        <f>IF($AZ907="","",$AC$341)</f>
        <v/>
      </c>
      <c r="BT907" s="101" t="str">
        <f>IF(COUNTIFS($Z$339,"&lt;&gt;"&amp;""),$AJ$341,"")</f>
        <v/>
      </c>
      <c r="BU907" s="101" t="str">
        <f t="shared" si="381"/>
        <v/>
      </c>
      <c r="BV907" s="102" t="str">
        <f t="shared" si="382"/>
        <v/>
      </c>
      <c r="BW907" s="98" t="str">
        <f t="shared" si="384"/>
        <v/>
      </c>
      <c r="BY907" s="4"/>
      <c r="BZ907" s="4"/>
      <c r="CA907" s="4"/>
      <c r="CB907" s="4"/>
      <c r="CC907" s="4"/>
      <c r="CD907" s="4"/>
      <c r="CE907" s="4"/>
      <c r="CF907" s="4"/>
      <c r="CG907" s="5"/>
      <c r="CH907" s="5"/>
      <c r="CI907" s="5"/>
      <c r="CJ907" s="4"/>
      <c r="CK907" s="4"/>
      <c r="CL907" s="4"/>
      <c r="CM907" s="4"/>
      <c r="CN907" s="4"/>
      <c r="CO907" s="4"/>
      <c r="CP907" s="4"/>
      <c r="CQ907" s="4"/>
      <c r="CR907" s="4"/>
      <c r="CS907" s="5"/>
      <c r="CT907" s="5"/>
    </row>
    <row r="908" spans="50:98" ht="21" customHeight="1" x14ac:dyDescent="0.2">
      <c r="AX908" s="215" t="str">
        <f>$Z$344</f>
        <v/>
      </c>
      <c r="AY908" s="98">
        <v>22</v>
      </c>
      <c r="AZ908" s="102" t="str">
        <f>IF(COUNTIFS($Z$342,"&lt;&gt;"&amp;""),$Z$342,"")</f>
        <v/>
      </c>
      <c r="BA908" s="102" t="str">
        <f t="shared" si="379"/>
        <v/>
      </c>
      <c r="BB908" s="102" t="str">
        <f t="shared" si="380"/>
        <v/>
      </c>
      <c r="BC908" s="102" t="str">
        <f>IF($AZ908="","",$AD$344)</f>
        <v/>
      </c>
      <c r="BD908" s="102" t="str">
        <f t="shared" si="383"/>
        <v/>
      </c>
      <c r="BE908" s="102" t="str">
        <f>IF(COUNTIFS($Z$342,"&lt;&gt;"&amp;""),ROUND($AE$344/14,1),"")</f>
        <v/>
      </c>
      <c r="BF908" s="102" t="str">
        <f>IF(COUNTIFS($Z$342,"&lt;&gt;"&amp;""),ROUND(($AF$344+$AG$344+$AH$344)/14,1),"")</f>
        <v/>
      </c>
      <c r="BG908" s="102" t="str">
        <f>IF(COUNTIFS($Z$342,"&lt;&gt;"&amp;""),ROUND(($AE$344+$AF$344+$AG$344+$AH$344)/14,1),"")</f>
        <v/>
      </c>
      <c r="BH908" s="102" t="str">
        <f>IF(COUNTIFS($Z$342,"&lt;&gt;"&amp;""),ROUND($AE$344,1),"")</f>
        <v/>
      </c>
      <c r="BI908" s="102" t="str">
        <f>IF(COUNTIFS($Z$342,"&lt;&gt;"&amp;""),ROUND(($AF$344+$AG$344+$AH$344),1),"")</f>
        <v/>
      </c>
      <c r="BJ908" s="102" t="str">
        <f>IF(COUNTIFS($Z$342,"&lt;&gt;"&amp;""),ROUND(($AE$344+$AF$344+$AG$344+$AH$344),1),"")</f>
        <v/>
      </c>
      <c r="BK908" s="98"/>
      <c r="BL908" s="102"/>
      <c r="BM908" s="102"/>
      <c r="BN908" s="98"/>
      <c r="BO908" s="102"/>
      <c r="BP908" s="102"/>
      <c r="BQ908" s="102" t="str">
        <f>IF(COUNTIFS($Z$342,"&lt;&gt;"&amp;""),IF($AK$344&lt;&gt;"",ROUND($AK$344/14,1),""),"")</f>
        <v/>
      </c>
      <c r="BR908" s="102" t="str">
        <f>IF(COUNTIFS($Z$342,"&lt;&gt;"&amp;""),IF($AK$344&lt;&gt;"",ROUND($AK$344,1),""),"")</f>
        <v/>
      </c>
      <c r="BS908" s="102" t="str">
        <f>IF($AZ908="","",$AC$344)</f>
        <v/>
      </c>
      <c r="BT908" s="101" t="str">
        <f>IF(COUNTIFS($Z$342,"&lt;&gt;"&amp;""),$AJ$344,"")</f>
        <v/>
      </c>
      <c r="BU908" s="101" t="str">
        <f t="shared" si="381"/>
        <v/>
      </c>
      <c r="BV908" s="102" t="str">
        <f t="shared" si="382"/>
        <v/>
      </c>
      <c r="BW908" s="98" t="str">
        <f t="shared" si="384"/>
        <v/>
      </c>
      <c r="BY908" s="4"/>
      <c r="BZ908" s="4"/>
      <c r="CA908" s="4"/>
      <c r="CB908" s="4"/>
      <c r="CC908" s="4"/>
      <c r="CD908" s="4"/>
      <c r="CE908" s="4"/>
      <c r="CF908" s="4"/>
      <c r="CG908" s="5"/>
      <c r="CH908" s="5"/>
      <c r="CI908" s="5"/>
      <c r="CJ908" s="4"/>
      <c r="CK908" s="4"/>
      <c r="CL908" s="4"/>
      <c r="CM908" s="4"/>
      <c r="CN908" s="4"/>
      <c r="CO908" s="4"/>
      <c r="CP908" s="4"/>
      <c r="CQ908" s="4"/>
      <c r="CR908" s="4"/>
      <c r="CS908" s="5"/>
      <c r="CT908" s="5"/>
    </row>
    <row r="909" spans="50:98" ht="21" customHeight="1" x14ac:dyDescent="0.2">
      <c r="AX909" s="215" t="str">
        <f>$Z$347</f>
        <v/>
      </c>
      <c r="AY909" s="98">
        <v>23</v>
      </c>
      <c r="AZ909" s="102" t="str">
        <f>IF(COUNTIFS($Z$345,"&lt;&gt;"&amp;""),$Z$345,"")</f>
        <v/>
      </c>
      <c r="BA909" s="102" t="str">
        <f t="shared" si="379"/>
        <v/>
      </c>
      <c r="BB909" s="102" t="str">
        <f t="shared" si="380"/>
        <v/>
      </c>
      <c r="BC909" s="102" t="str">
        <f>IF($AZ909="","",$AD$347)</f>
        <v/>
      </c>
      <c r="BD909" s="102" t="str">
        <f t="shared" si="383"/>
        <v/>
      </c>
      <c r="BE909" s="102" t="str">
        <f>IF(COUNTIFS($Z$345,"&lt;&gt;"&amp;""),ROUND($AE$347/14,1),"")</f>
        <v/>
      </c>
      <c r="BF909" s="102" t="str">
        <f>IF(COUNTIFS($Z$345,"&lt;&gt;"&amp;""),ROUND(($AF$347+$AG$347+$AH$347)/14,1),"")</f>
        <v/>
      </c>
      <c r="BG909" s="102" t="str">
        <f>IF(COUNTIFS($Z$345,"&lt;&gt;"&amp;""),ROUND(($AE$347+$AF$347+$AG$347+$AH$347)/14,1),"")</f>
        <v/>
      </c>
      <c r="BH909" s="102" t="str">
        <f>IF(COUNTIFS($Z$345,"&lt;&gt;"&amp;""),ROUND($AE$347,1),"")</f>
        <v/>
      </c>
      <c r="BI909" s="102" t="str">
        <f>IF(COUNTIFS($Z$345,"&lt;&gt;"&amp;""),ROUND(($AF$347+$AG$347+$AH$347),1),"")</f>
        <v/>
      </c>
      <c r="BJ909" s="102" t="str">
        <f>IF(COUNTIFS($Z$345,"&lt;&gt;"&amp;""),ROUND(($AE$347+$AF$347+$AG$347+$AH$347),1),"")</f>
        <v/>
      </c>
      <c r="BK909" s="98"/>
      <c r="BL909" s="102"/>
      <c r="BM909" s="102"/>
      <c r="BN909" s="98"/>
      <c r="BO909" s="102"/>
      <c r="BP909" s="102"/>
      <c r="BQ909" s="102" t="str">
        <f>IF(COUNTIFS($Z$345,"&lt;&gt;"&amp;""),IF($AK$347&lt;&gt;"",ROUND($AK$347/14,1),""),"")</f>
        <v/>
      </c>
      <c r="BR909" s="102" t="str">
        <f>IF(COUNTIFS($Z$345,"&lt;&gt;"&amp;""),IF($AK$347&lt;&gt;"",ROUND($AK$347,1),""),"")</f>
        <v/>
      </c>
      <c r="BS909" s="102" t="str">
        <f>IF($AZ909="","",$AC$347)</f>
        <v/>
      </c>
      <c r="BT909" s="101" t="str">
        <f>IF(COUNTIFS($Z$345,"&lt;&gt;"&amp;""),$AJ$347,"")</f>
        <v/>
      </c>
      <c r="BU909" s="101" t="str">
        <f t="shared" si="381"/>
        <v/>
      </c>
      <c r="BV909" s="102" t="str">
        <f t="shared" si="382"/>
        <v/>
      </c>
      <c r="BW909" s="98" t="str">
        <f t="shared" si="384"/>
        <v/>
      </c>
      <c r="BY909" s="4"/>
      <c r="BZ909" s="4"/>
      <c r="CA909" s="4"/>
      <c r="CB909" s="4"/>
      <c r="CC909" s="4"/>
      <c r="CD909" s="4"/>
      <c r="CE909" s="4"/>
      <c r="CF909" s="4"/>
      <c r="CG909" s="5"/>
      <c r="CH909" s="5"/>
      <c r="CI909" s="5"/>
      <c r="CJ909" s="4"/>
      <c r="CK909" s="4"/>
      <c r="CL909" s="4"/>
      <c r="CM909" s="4"/>
      <c r="CN909" s="4"/>
      <c r="CO909" s="4"/>
      <c r="CP909" s="4"/>
      <c r="CQ909" s="4"/>
      <c r="CR909" s="4"/>
      <c r="CS909" s="5"/>
      <c r="CT909" s="5"/>
    </row>
    <row r="910" spans="50:98" ht="21" customHeight="1" x14ac:dyDescent="0.2">
      <c r="AX910" s="215" t="str">
        <f>$Z$350</f>
        <v/>
      </c>
      <c r="AY910" s="98">
        <v>24</v>
      </c>
      <c r="AZ910" s="102" t="str">
        <f>IF(COUNTIFS($Z$348,"&lt;&gt;"&amp;""),$Z$348,"")</f>
        <v/>
      </c>
      <c r="BA910" s="102" t="str">
        <f t="shared" si="379"/>
        <v/>
      </c>
      <c r="BB910" s="102" t="str">
        <f t="shared" si="380"/>
        <v/>
      </c>
      <c r="BC910" s="102" t="str">
        <f>IF($AZ910="","",$AD$350)</f>
        <v/>
      </c>
      <c r="BD910" s="102" t="str">
        <f t="shared" si="383"/>
        <v/>
      </c>
      <c r="BE910" s="102" t="str">
        <f>IF(COUNTIFS($Z$348,"&lt;&gt;"&amp;""),ROUND($AE$350/14,1),"")</f>
        <v/>
      </c>
      <c r="BF910" s="102" t="str">
        <f>IF(COUNTIFS($Z$348,"&lt;&gt;"&amp;""),ROUND(($AF$350+$AG$350+$AH$350)/14,1),"")</f>
        <v/>
      </c>
      <c r="BG910" s="102" t="str">
        <f>IF(COUNTIFS($Z$348,"&lt;&gt;"&amp;""),ROUND(($AE$350+$AF$350+$AG$350+$AH$350)/14,1),"")</f>
        <v/>
      </c>
      <c r="BH910" s="102" t="str">
        <f>IF(COUNTIFS($Z$348,"&lt;&gt;"&amp;""),ROUND($AE$350,1),"")</f>
        <v/>
      </c>
      <c r="BI910" s="102" t="str">
        <f>IF(COUNTIFS($Z$348,"&lt;&gt;"&amp;""),ROUND(($AF$350+$AG$350+$AH$350),1),"")</f>
        <v/>
      </c>
      <c r="BJ910" s="102" t="str">
        <f>IF(COUNTIFS($Z$348,"&lt;&gt;"&amp;""),ROUND(($AE$350+$AF$350+$AG$350+$AH$350),1),"")</f>
        <v/>
      </c>
      <c r="BK910" s="98"/>
      <c r="BL910" s="102"/>
      <c r="BM910" s="102"/>
      <c r="BN910" s="98"/>
      <c r="BO910" s="102"/>
      <c r="BP910" s="102"/>
      <c r="BQ910" s="102" t="str">
        <f>IF(COUNTIFS($Z$348,"&lt;&gt;"&amp;""),IF($AK$350&lt;&gt;"",ROUND($AK$350/14,1),""),"")</f>
        <v/>
      </c>
      <c r="BR910" s="102" t="str">
        <f>IF(COUNTIFS($Z$348,"&lt;&gt;"&amp;""),IF($AK$350&lt;&gt;"",ROUND($AK$350,1),""),"")</f>
        <v/>
      </c>
      <c r="BS910" s="102" t="str">
        <f>IF($AZ910="","",$AC$350)</f>
        <v/>
      </c>
      <c r="BT910" s="101" t="str">
        <f>IF(COUNTIFS($Z$348,"&lt;&gt;"&amp;""),$AJ$350,"")</f>
        <v/>
      </c>
      <c r="BU910" s="101" t="str">
        <f t="shared" si="381"/>
        <v/>
      </c>
      <c r="BV910" s="102" t="str">
        <f t="shared" si="382"/>
        <v/>
      </c>
      <c r="BW910" s="98" t="str">
        <f t="shared" si="384"/>
        <v/>
      </c>
      <c r="BY910" s="4"/>
      <c r="BZ910" s="4"/>
      <c r="CA910" s="4"/>
      <c r="CB910" s="4"/>
      <c r="CC910" s="4"/>
      <c r="CD910" s="4"/>
      <c r="CE910" s="4"/>
      <c r="CF910" s="4"/>
      <c r="CG910" s="5"/>
      <c r="CH910" s="5"/>
      <c r="CI910" s="5"/>
      <c r="CJ910" s="4"/>
      <c r="CK910" s="4"/>
      <c r="CL910" s="4"/>
      <c r="CM910" s="4"/>
      <c r="CN910" s="4"/>
      <c r="CO910" s="4"/>
      <c r="CP910" s="4"/>
      <c r="CQ910" s="4"/>
      <c r="CR910" s="4"/>
      <c r="CS910" s="5"/>
      <c r="CT910" s="5"/>
    </row>
    <row r="911" spans="50:98" ht="21" customHeight="1" x14ac:dyDescent="0.2">
      <c r="AX911" s="215" t="str">
        <f>$Z$353</f>
        <v/>
      </c>
      <c r="AY911" s="98">
        <v>25</v>
      </c>
      <c r="AZ911" s="102" t="str">
        <f>IF(COUNTIFS($Z$351,"&lt;&gt;"&amp;""),$Z$351,"")</f>
        <v/>
      </c>
      <c r="BA911" s="102" t="str">
        <f t="shared" si="379"/>
        <v/>
      </c>
      <c r="BB911" s="102" t="str">
        <f t="shared" si="380"/>
        <v/>
      </c>
      <c r="BC911" s="102" t="str">
        <f>IF($AZ911="","",$AD$353)</f>
        <v/>
      </c>
      <c r="BD911" s="102" t="str">
        <f t="shared" si="383"/>
        <v/>
      </c>
      <c r="BE911" s="102" t="str">
        <f>IF(COUNTIFS($Z$351,"&lt;&gt;"&amp;""),ROUND($AE$353/14,1),"")</f>
        <v/>
      </c>
      <c r="BF911" s="102" t="str">
        <f>IF(COUNTIFS($Z$351,"&lt;&gt;"&amp;""),ROUND(($AF$353+$AG$353+$AH$353)/14,1),"")</f>
        <v/>
      </c>
      <c r="BG911" s="102" t="str">
        <f>IF(COUNTIFS($Z$351,"&lt;&gt;"&amp;""),ROUND(($AE$353+$AF$353+$AG$353+$AH$353)/14,1),"")</f>
        <v/>
      </c>
      <c r="BH911" s="102" t="str">
        <f>IF(COUNTIFS($Z$351,"&lt;&gt;"&amp;""),ROUND($AE$353,1),"")</f>
        <v/>
      </c>
      <c r="BI911" s="102" t="str">
        <f>IF(COUNTIFS($Z$351,"&lt;&gt;"&amp;""),ROUND(($AF$353+$AG$353+$AH$353),1),"")</f>
        <v/>
      </c>
      <c r="BJ911" s="102" t="str">
        <f>IF(COUNTIFS($Z$351,"&lt;&gt;"&amp;""),ROUND(($AE$353+$AF$353+$AG$353+$AH$353),1),"")</f>
        <v/>
      </c>
      <c r="BK911" s="98"/>
      <c r="BL911" s="102"/>
      <c r="BM911" s="102"/>
      <c r="BN911" s="98"/>
      <c r="BO911" s="102"/>
      <c r="BP911" s="102"/>
      <c r="BQ911" s="102" t="str">
        <f>IF(COUNTIFS($Z$351,"&lt;&gt;"&amp;""),IF($AK$353&lt;&gt;"",ROUND($AK$353/14,1),""),"")</f>
        <v/>
      </c>
      <c r="BR911" s="102" t="str">
        <f>IF(COUNTIFS($Z$351,"&lt;&gt;"&amp;""),IF($AK$353&lt;&gt;"",ROUND($AK$353,1),""),"")</f>
        <v/>
      </c>
      <c r="BS911" s="102" t="str">
        <f>IF($AZ911="","",$AC$353)</f>
        <v/>
      </c>
      <c r="BT911" s="101" t="str">
        <f>IF(COUNTIFS($Z$351,"&lt;&gt;"&amp;""),$AJ$353,"")</f>
        <v/>
      </c>
      <c r="BU911" s="101" t="str">
        <f t="shared" si="381"/>
        <v/>
      </c>
      <c r="BV911" s="102" t="str">
        <f t="shared" si="382"/>
        <v/>
      </c>
      <c r="BW911" s="98" t="str">
        <f t="shared" si="384"/>
        <v/>
      </c>
      <c r="BY911" s="4"/>
      <c r="BZ911" s="4"/>
      <c r="CA911" s="4"/>
      <c r="CB911" s="4"/>
      <c r="CC911" s="4"/>
      <c r="CD911" s="4"/>
      <c r="CE911" s="4"/>
      <c r="CF911" s="4"/>
      <c r="CG911" s="5"/>
      <c r="CH911" s="5"/>
      <c r="CI911" s="5"/>
      <c r="CJ911" s="4"/>
      <c r="CK911" s="4"/>
      <c r="CL911" s="4"/>
      <c r="CM911" s="4"/>
      <c r="CN911" s="4"/>
      <c r="CO911" s="4"/>
      <c r="CP911" s="4"/>
      <c r="CQ911" s="4"/>
      <c r="CR911" s="4"/>
      <c r="CS911" s="5"/>
      <c r="CT911" s="5"/>
    </row>
    <row r="912" spans="50:98" ht="21" customHeight="1" x14ac:dyDescent="0.2">
      <c r="AX912" s="215" t="str">
        <f>$Z$356</f>
        <v/>
      </c>
      <c r="AY912" s="98">
        <v>26</v>
      </c>
      <c r="AZ912" s="102" t="str">
        <f>IF(COUNTIFS($Z$354,"&lt;&gt;"&amp;""),$Z$354,"")</f>
        <v/>
      </c>
      <c r="BA912" s="102" t="str">
        <f t="shared" si="379"/>
        <v/>
      </c>
      <c r="BB912" s="102" t="str">
        <f t="shared" si="380"/>
        <v/>
      </c>
      <c r="BC912" s="102" t="str">
        <f>IF($AZ912="","",$AD$356)</f>
        <v/>
      </c>
      <c r="BD912" s="102" t="str">
        <f t="shared" si="383"/>
        <v/>
      </c>
      <c r="BE912" s="102" t="str">
        <f>IF(COUNTIFS($Z$354,"&lt;&gt;"&amp;""),ROUND($AE$356/14,1),"")</f>
        <v/>
      </c>
      <c r="BF912" s="102" t="str">
        <f>IF(COUNTIFS($Z$354,"&lt;&gt;"&amp;""),ROUND(($AF$356+$AG$356+$AH$356)/14,1),"")</f>
        <v/>
      </c>
      <c r="BG912" s="102" t="str">
        <f>IF(COUNTIFS($Z$354,"&lt;&gt;"&amp;""),ROUND(($AE$356+$AF$356+$AG$356+$AH$356)/14,1),"")</f>
        <v/>
      </c>
      <c r="BH912" s="102" t="str">
        <f>IF(COUNTIFS($Z$354,"&lt;&gt;"&amp;""),ROUND($AE$356,1),"")</f>
        <v/>
      </c>
      <c r="BI912" s="102" t="str">
        <f>IF(COUNTIFS($Z$354,"&lt;&gt;"&amp;""),ROUND(($AF$356+$AG$356+$AH$356),1),"")</f>
        <v/>
      </c>
      <c r="BJ912" s="102" t="str">
        <f>IF(COUNTIFS($Z$354,"&lt;&gt;"&amp;""),ROUND(($AE$356+$AF$356+$AG$356+$AH$356),1),"")</f>
        <v/>
      </c>
      <c r="BK912" s="98"/>
      <c r="BL912" s="102"/>
      <c r="BM912" s="102"/>
      <c r="BN912" s="98"/>
      <c r="BO912" s="102"/>
      <c r="BP912" s="102"/>
      <c r="BQ912" s="102" t="str">
        <f>IF(COUNTIFS($Z$354,"&lt;&gt;"&amp;""),IF($AK$356&lt;&gt;"",ROUND($AK$356/14,1),""),"")</f>
        <v/>
      </c>
      <c r="BR912" s="102" t="str">
        <f>IF(COUNTIFS($Z$354,"&lt;&gt;"&amp;""),IF($AK$356&lt;&gt;"",ROUND($AK$356,1),""),"")</f>
        <v/>
      </c>
      <c r="BS912" s="102" t="str">
        <f>IF($AZ912="","",$AC$356)</f>
        <v/>
      </c>
      <c r="BT912" s="101" t="str">
        <f>IF(COUNTIFS($Z$354,"&lt;&gt;"&amp;""),$AJ$356,"")</f>
        <v/>
      </c>
      <c r="BU912" s="101" t="str">
        <f t="shared" si="381"/>
        <v/>
      </c>
      <c r="BV912" s="102" t="str">
        <f t="shared" si="382"/>
        <v/>
      </c>
      <c r="BW912" s="98" t="str">
        <f t="shared" si="384"/>
        <v/>
      </c>
      <c r="BY912" s="4"/>
      <c r="BZ912" s="4"/>
      <c r="CA912" s="4"/>
      <c r="CB912" s="4"/>
      <c r="CC912" s="4"/>
      <c r="CD912" s="4"/>
      <c r="CE912" s="4"/>
      <c r="CF912" s="4"/>
      <c r="CG912" s="5"/>
      <c r="CH912" s="5"/>
      <c r="CI912" s="5"/>
      <c r="CJ912" s="4"/>
      <c r="CK912" s="4"/>
      <c r="CL912" s="4"/>
      <c r="CM912" s="4"/>
      <c r="CN912" s="4"/>
      <c r="CO912" s="4"/>
      <c r="CP912" s="4"/>
      <c r="CQ912" s="4"/>
      <c r="CR912" s="4"/>
      <c r="CS912" s="5"/>
      <c r="CT912" s="5"/>
    </row>
    <row r="913" spans="50:98" ht="21" customHeight="1" x14ac:dyDescent="0.25">
      <c r="AX913" s="492" t="s">
        <v>353</v>
      </c>
      <c r="AY913" s="493"/>
      <c r="AZ913" s="493"/>
      <c r="BA913" s="493"/>
      <c r="BB913" s="493"/>
      <c r="BC913" s="493"/>
      <c r="BD913" s="493"/>
      <c r="BE913" s="493"/>
      <c r="BF913" s="493"/>
      <c r="BG913" s="493"/>
      <c r="BH913" s="493"/>
      <c r="BI913" s="493"/>
      <c r="BJ913" s="493"/>
      <c r="BK913" s="493"/>
      <c r="BL913" s="493"/>
      <c r="BM913" s="493"/>
      <c r="BN913" s="493"/>
      <c r="BO913" s="493"/>
      <c r="BP913" s="493"/>
      <c r="BQ913" s="493"/>
      <c r="BR913" s="493"/>
      <c r="BS913" s="493"/>
      <c r="BT913" s="493"/>
      <c r="BU913" s="493"/>
      <c r="BV913" s="494"/>
      <c r="BW913" s="98" t="str">
        <f t="shared" si="384"/>
        <v/>
      </c>
      <c r="BY913" s="4"/>
      <c r="BZ913" s="4"/>
      <c r="CA913" s="4"/>
      <c r="CB913" s="4"/>
      <c r="CC913" s="4"/>
      <c r="CD913" s="4"/>
      <c r="CE913" s="4"/>
      <c r="CF913" s="4"/>
      <c r="CG913" s="5"/>
      <c r="CH913" s="5"/>
      <c r="CI913" s="5"/>
      <c r="CJ913" s="4"/>
      <c r="CK913" s="4"/>
      <c r="CL913" s="4"/>
      <c r="CM913" s="4"/>
      <c r="CN913" s="4"/>
      <c r="CO913" s="4"/>
      <c r="CP913" s="4"/>
      <c r="CQ913" s="4"/>
      <c r="CR913" s="4"/>
      <c r="CS913" s="5"/>
      <c r="CT913" s="5"/>
    </row>
    <row r="914" spans="50:98" ht="21" customHeight="1" x14ac:dyDescent="0.2">
      <c r="AX914" s="215" t="str">
        <f>$AL$258</f>
        <v>L061.24.08.S2-01</v>
      </c>
      <c r="AY914" s="102">
        <v>1</v>
      </c>
      <c r="AZ914" s="102" t="str">
        <f>IF(COUNTIFS($AL$256,"&lt;&gt;"&amp;""),$AL$256,"")</f>
        <v>Opţional 6.1 cuplat cu Opţional 7.1
Proiect tehnic de reconversie</v>
      </c>
      <c r="BA914" s="102">
        <f t="shared" ref="BA914:BA925" si="385">IF($AZ914="","",ROUND(RIGHT($AL$255,1)/2,0))</f>
        <v>4</v>
      </c>
      <c r="BB914" s="102" t="str">
        <f t="shared" ref="BB914:BB925" si="386">IF($AZ914="","",RIGHT($AL$255,1))</f>
        <v>8</v>
      </c>
      <c r="BC914" s="102" t="str">
        <f>IF($AZ914="","",$AP$258)</f>
        <v>P-D</v>
      </c>
      <c r="BD914" s="102" t="str">
        <f>IF($AZ914="","","DO")</f>
        <v>DO</v>
      </c>
      <c r="BE914" s="102">
        <f>IF(COUNTIFS($AL$256,"&lt;&gt;"&amp;""),ROUND($AQ$258/14,1),"")</f>
        <v>0</v>
      </c>
      <c r="BF914" s="102">
        <f>IF(COUNTIFS($AL$256,"&lt;&gt;"&amp;""),ROUND(($AR$258+$AS$258+$AT$258)/14,1),"")</f>
        <v>3</v>
      </c>
      <c r="BG914" s="102">
        <f>IF(COUNTIFS($AL$256,"&lt;&gt;"&amp;""),ROUND(($AQ$258+$AR$258+$AS$258+$AT$258)/14,1),"")</f>
        <v>3</v>
      </c>
      <c r="BH914" s="102">
        <f>IF(COUNTIFS($AL$256,"&lt;&gt;"&amp;""),ROUND($AQ$258,1),"")</f>
        <v>0</v>
      </c>
      <c r="BI914" s="102">
        <f>IF(COUNTIFS($AL$256,"&lt;&gt;"&amp;""),ROUND(($AR$258+$AS$258+$AT$258),1),"")</f>
        <v>42</v>
      </c>
      <c r="BJ914" s="102">
        <f>IF(COUNTIFS($AL$256,"&lt;&gt;"&amp;""),ROUND(($AQ$258+$AR$258+$AS$258+$AT$258),1),"")</f>
        <v>42</v>
      </c>
      <c r="BK914" s="102"/>
      <c r="BL914" s="102"/>
      <c r="BM914" s="102"/>
      <c r="BN914" s="102"/>
      <c r="BO914" s="102"/>
      <c r="BP914" s="102"/>
      <c r="BQ914" s="102">
        <f>IF(COUNTIFS($AL$256,"&lt;&gt;"&amp;""),IF($AW$258&lt;&gt;"",ROUND($AW$258/14,1),""),"")</f>
        <v>2.4</v>
      </c>
      <c r="BR914" s="102">
        <f>IF(COUNTIFS($AL$256,"&lt;&gt;"&amp;""),IF($AW$258&lt;&gt;"",ROUND($AW$258,1),""),"")</f>
        <v>33</v>
      </c>
      <c r="BS914" s="102">
        <f>IF($AZ914="","",$AO$258)</f>
        <v>3</v>
      </c>
      <c r="BT914" s="101" t="str">
        <f>IF(COUNTIFS($AL$256,"&lt;&gt;"&amp;""),$AV$258,"")</f>
        <v>DS</v>
      </c>
      <c r="BU914" s="101">
        <f>IF($AZ914="","",IF($BG914&lt;&gt;"",$BG914,0)+IF($BM914&lt;&gt;"",$BM914,0)+IF($BQ914&lt;&gt;"",$BQ914,0))</f>
        <v>5.4</v>
      </c>
      <c r="BV914" s="102">
        <f>IF($AZ914="","",IF($BJ914&lt;&gt;"",$BJ914,0)+IF($BP914&lt;&gt;"",$BP914,0)+IF($BR914&lt;&gt;"",$BR914,0))</f>
        <v>75</v>
      </c>
      <c r="BW914" s="98" t="str">
        <f t="shared" si="384"/>
        <v>2027</v>
      </c>
      <c r="BY914" s="4"/>
      <c r="BZ914" s="4"/>
      <c r="CA914" s="4"/>
      <c r="CB914" s="4"/>
      <c r="CC914" s="4"/>
      <c r="CD914" s="4"/>
      <c r="CE914" s="4"/>
      <c r="CF914" s="4"/>
      <c r="CG914" s="5"/>
      <c r="CH914" s="5"/>
      <c r="CI914" s="5"/>
      <c r="CJ914" s="4"/>
      <c r="CK914" s="4"/>
      <c r="CL914" s="4"/>
      <c r="CM914" s="4"/>
      <c r="CN914" s="4"/>
      <c r="CO914" s="4"/>
      <c r="CP914" s="4"/>
      <c r="CQ914" s="4"/>
      <c r="CR914" s="4"/>
      <c r="CS914" s="5"/>
      <c r="CT914" s="5"/>
    </row>
    <row r="915" spans="50:98" ht="21" customHeight="1" x14ac:dyDescent="0.2">
      <c r="AX915" s="215" t="str">
        <f>$AL$261</f>
        <v>L061.24.08.S2-02</v>
      </c>
      <c r="AY915" s="98">
        <v>2</v>
      </c>
      <c r="AZ915" s="102" t="str">
        <f>IF(COUNTIFS($AL$259,"&lt;&gt;"&amp;""),$AL$259,"")</f>
        <v>Opţional 6.2 cuplat cu Opţional 7.2
Amenajari de interioare - proiect mobilier</v>
      </c>
      <c r="BA915" s="102">
        <f t="shared" si="385"/>
        <v>4</v>
      </c>
      <c r="BB915" s="102" t="str">
        <f t="shared" si="386"/>
        <v>8</v>
      </c>
      <c r="BC915" s="102" t="str">
        <f>IF($AZ915="","",$AP$261)</f>
        <v>P-D</v>
      </c>
      <c r="BD915" s="102" t="str">
        <f t="shared" ref="BD915:BD925" si="387">IF($AZ915="","","DO")</f>
        <v>DO</v>
      </c>
      <c r="BE915" s="102">
        <f>IF(COUNTIFS($AL$259,"&lt;&gt;"&amp;""),ROUND($AQ$261/14,1),"")</f>
        <v>0</v>
      </c>
      <c r="BF915" s="102">
        <f>IF(COUNTIFS($AL$259,"&lt;&gt;"&amp;""),ROUND(($AR$261+$AS$261+$AT$261)/14,1),"")</f>
        <v>3</v>
      </c>
      <c r="BG915" s="102">
        <f>IF(COUNTIFS($AL$259,"&lt;&gt;"&amp;""),ROUND(($AQ$261+$AR$261+$AS$261+$AT$261)/14,1),"")</f>
        <v>3</v>
      </c>
      <c r="BH915" s="102">
        <f>IF(COUNTIFS($AL$259,"&lt;&gt;"&amp;""),ROUND($AQ$261,1),"")</f>
        <v>0</v>
      </c>
      <c r="BI915" s="102">
        <f>IF(COUNTIFS($AL$259,"&lt;&gt;"&amp;""),ROUND(($AR$261+$AS$261+$AT$261),1),"")</f>
        <v>42</v>
      </c>
      <c r="BJ915" s="102">
        <f>IF(COUNTIFS($AL$259,"&lt;&gt;"&amp;""),ROUND(($AQ$261+$AR$261+$AS$261+$AT$261),1),"")</f>
        <v>42</v>
      </c>
      <c r="BK915" s="98"/>
      <c r="BL915" s="102"/>
      <c r="BM915" s="102"/>
      <c r="BN915" s="98"/>
      <c r="BO915" s="102"/>
      <c r="BP915" s="102"/>
      <c r="BQ915" s="102">
        <f>IF(COUNTIFS($AL$259,"&lt;&gt;"&amp;""),IF($AW$261&lt;&gt;"",ROUND($AW$261/14,1),""),"")</f>
        <v>2.4</v>
      </c>
      <c r="BR915" s="102">
        <f>IF(COUNTIFS($AL$259,"&lt;&gt;"&amp;""),IF($AW$261&lt;&gt;"",ROUND($AW$261,1),""),"")</f>
        <v>33</v>
      </c>
      <c r="BS915" s="102">
        <f>IF($AZ915="","",$AO$261)</f>
        <v>3</v>
      </c>
      <c r="BT915" s="101" t="str">
        <f>IF(COUNTIFS($AL$259,"&lt;&gt;"&amp;""),$AV$261,"")</f>
        <v>DS</v>
      </c>
      <c r="BU915" s="101">
        <f t="shared" ref="BU915:BU925" si="388">IF($AZ915="","",IF($BG915&lt;&gt;"",$BG915,0)+IF($BM915&lt;&gt;"",$BM915,0)+IF($BQ915&lt;&gt;"",$BQ915,0))</f>
        <v>5.4</v>
      </c>
      <c r="BV915" s="102">
        <f t="shared" ref="BV915:BV925" si="389">IF($AZ915="","",IF($BJ915&lt;&gt;"",$BJ915,0)+IF($BP915&lt;&gt;"",$BP915,0)+IF($BR915&lt;&gt;"",$BR915,0))</f>
        <v>75</v>
      </c>
      <c r="BW915" s="98" t="str">
        <f t="shared" si="384"/>
        <v>2027</v>
      </c>
      <c r="BY915" s="4"/>
      <c r="BZ915" s="4"/>
      <c r="CA915" s="4"/>
      <c r="CB915" s="4"/>
      <c r="CC915" s="4"/>
      <c r="CD915" s="4"/>
      <c r="CE915" s="4"/>
      <c r="CF915" s="4"/>
      <c r="CG915" s="5"/>
      <c r="CH915" s="5"/>
      <c r="CI915" s="5"/>
      <c r="CJ915" s="4"/>
      <c r="CK915" s="4"/>
      <c r="CL915" s="4"/>
      <c r="CM915" s="4"/>
      <c r="CN915" s="4"/>
      <c r="CO915" s="4"/>
      <c r="CP915" s="4"/>
      <c r="CQ915" s="4"/>
      <c r="CR915" s="4"/>
      <c r="CS915" s="5"/>
      <c r="CT915" s="5"/>
    </row>
    <row r="916" spans="50:98" ht="21" customHeight="1" x14ac:dyDescent="0.2">
      <c r="AX916" s="215" t="str">
        <f>$AL$264</f>
        <v>L061.24.08.S7-03</v>
      </c>
      <c r="AY916" s="98">
        <v>3</v>
      </c>
      <c r="AZ916" s="102" t="str">
        <f>IF(COUNTIFS($AL$262,"&lt;&gt;"&amp;""),$AL$262,"")</f>
        <v>Opţional 7.1 cuplat cu Opţional 6.1
Metode de consolidare si interventii - teorie</v>
      </c>
      <c r="BA916" s="102">
        <f t="shared" si="385"/>
        <v>4</v>
      </c>
      <c r="BB916" s="102" t="str">
        <f t="shared" si="386"/>
        <v>8</v>
      </c>
      <c r="BC916" s="102" t="str">
        <f>IF($AZ916="","",$AP$264)</f>
        <v>E</v>
      </c>
      <c r="BD916" s="102" t="str">
        <f t="shared" si="387"/>
        <v>DO</v>
      </c>
      <c r="BE916" s="102">
        <f>IF(COUNTIFS($AL$262,"&lt;&gt;"&amp;""),ROUND($AQ$264/14,1),"")</f>
        <v>2</v>
      </c>
      <c r="BF916" s="102">
        <f>IF(COUNTIFS($AL$262,"&lt;&gt;"&amp;""),ROUND(($AR$264+$AS$264+$AT$264)/14,1),"")</f>
        <v>0</v>
      </c>
      <c r="BG916" s="102">
        <f>IF(COUNTIFS($AL$262,"&lt;&gt;"&amp;""),ROUND(($AQ$264+$AR$264+$AS$264+$AT$264)/14,1),"")</f>
        <v>2</v>
      </c>
      <c r="BH916" s="102">
        <f>IF(COUNTIFS($AL$262,"&lt;&gt;"&amp;""),ROUND($AQ$264,1),"")</f>
        <v>28</v>
      </c>
      <c r="BI916" s="102">
        <f>IF(COUNTIFS($AL$262,"&lt;&gt;"&amp;""),ROUND(($AR$264+$AS$264+$AT$264),1),"")</f>
        <v>0</v>
      </c>
      <c r="BJ916" s="102">
        <f>IF(COUNTIFS($AL$262,"&lt;&gt;"&amp;""),ROUND(($AQ$264+$AR$264+$AS$264+$AT$264),1),"")</f>
        <v>28</v>
      </c>
      <c r="BK916" s="98"/>
      <c r="BL916" s="102"/>
      <c r="BM916" s="102"/>
      <c r="BN916" s="98"/>
      <c r="BO916" s="102"/>
      <c r="BP916" s="102"/>
      <c r="BQ916" s="102">
        <f>IF(COUNTIFS($AL$262,"&lt;&gt;"&amp;""),IF($AW$264&lt;&gt;"",ROUND($AW$264/14,1),""),"")</f>
        <v>1.6</v>
      </c>
      <c r="BR916" s="102">
        <f>IF(COUNTIFS($AL$262,"&lt;&gt;"&amp;""),IF($AW$264&lt;&gt;"",ROUND($AW$264,1),""),"")</f>
        <v>22</v>
      </c>
      <c r="BS916" s="102">
        <f>IF($AZ916="","",$AO$264)</f>
        <v>2</v>
      </c>
      <c r="BT916" s="101" t="str">
        <f>IF(COUNTIFS($AL$262,"&lt;&gt;"&amp;""),$AV$264,"")</f>
        <v>DS</v>
      </c>
      <c r="BU916" s="101">
        <f t="shared" si="388"/>
        <v>3.6</v>
      </c>
      <c r="BV916" s="102">
        <f t="shared" si="389"/>
        <v>50</v>
      </c>
      <c r="BW916" s="98" t="str">
        <f t="shared" si="384"/>
        <v>2027</v>
      </c>
      <c r="BY916" s="4"/>
      <c r="BZ916" s="4"/>
      <c r="CA916" s="4"/>
      <c r="CB916" s="4"/>
      <c r="CC916" s="4"/>
      <c r="CD916" s="4"/>
      <c r="CE916" s="4"/>
      <c r="CF916" s="4"/>
      <c r="CG916" s="5"/>
      <c r="CH916" s="5"/>
      <c r="CI916" s="5"/>
      <c r="CJ916" s="4"/>
      <c r="CK916" s="4"/>
      <c r="CL916" s="4"/>
      <c r="CM916" s="4"/>
      <c r="CN916" s="4"/>
      <c r="CO916" s="4"/>
      <c r="CP916" s="4"/>
      <c r="CQ916" s="4"/>
      <c r="CR916" s="4"/>
      <c r="CS916" s="5"/>
      <c r="CT916" s="5"/>
    </row>
    <row r="917" spans="50:98" ht="21" customHeight="1" x14ac:dyDescent="0.2">
      <c r="AX917" s="215" t="str">
        <f>$AL$267</f>
        <v>L061.24.08.S7-04</v>
      </c>
      <c r="AY917" s="98">
        <v>4</v>
      </c>
      <c r="AZ917" s="102" t="str">
        <f>IF(COUNTIFS($AL$265,"&lt;&gt;"&amp;""),$AL$265,"")</f>
        <v>Opţional 7.2 cuplat cu Opţional 6.2
Amenajari interioare - teorie mobilier si ergonomie</v>
      </c>
      <c r="BA917" s="102">
        <f t="shared" si="385"/>
        <v>4</v>
      </c>
      <c r="BB917" s="102" t="str">
        <f t="shared" si="386"/>
        <v>8</v>
      </c>
      <c r="BC917" s="102" t="str">
        <f>IF($AZ917="","",$AP$267)</f>
        <v>E</v>
      </c>
      <c r="BD917" s="102" t="str">
        <f t="shared" si="387"/>
        <v>DO</v>
      </c>
      <c r="BE917" s="102">
        <f>IF(COUNTIFS($AL$265,"&lt;&gt;"&amp;""),ROUND($AQ$267/14,1),"")</f>
        <v>2</v>
      </c>
      <c r="BF917" s="102">
        <f>IF(COUNTIFS($AL$265,"&lt;&gt;"&amp;""),ROUND(($AR$267+$AS$267+$AT$267)/14,1),"")</f>
        <v>0</v>
      </c>
      <c r="BG917" s="102">
        <f>IF(COUNTIFS($AL$265,"&lt;&gt;"&amp;""),ROUND(($AQ$267+$AR$267+$AS$267+$AT$267)/14,1),"")</f>
        <v>2</v>
      </c>
      <c r="BH917" s="102">
        <f>IF(COUNTIFS($AL$265,"&lt;&gt;"&amp;""),ROUND($AQ$267,1),"")</f>
        <v>28</v>
      </c>
      <c r="BI917" s="102">
        <f>IF(COUNTIFS($AL$265,"&lt;&gt;"&amp;""),ROUND(($AR$267+$AS$267+$AT$267),1),"")</f>
        <v>0</v>
      </c>
      <c r="BJ917" s="102">
        <f>IF(COUNTIFS($AL$265,"&lt;&gt;"&amp;""),ROUND(($AQ$267+$AR$267+$AS$267+$AT$267),1),"")</f>
        <v>28</v>
      </c>
      <c r="BK917" s="98"/>
      <c r="BL917" s="102"/>
      <c r="BM917" s="102"/>
      <c r="BN917" s="98"/>
      <c r="BO917" s="102"/>
      <c r="BP917" s="102"/>
      <c r="BQ917" s="102">
        <f>IF(COUNTIFS($AL$265,"&lt;&gt;"&amp;""),IF($AW$267&lt;&gt;"",ROUND($AW$267/14,1),""),"")</f>
        <v>1.6</v>
      </c>
      <c r="BR917" s="102">
        <f>IF(COUNTIFS($AL$265,"&lt;&gt;"&amp;""),IF($AW$267&lt;&gt;"",ROUND($AW$267,1),""),"")</f>
        <v>22</v>
      </c>
      <c r="BS917" s="102">
        <f>IF($AZ917="","",$AO$267)</f>
        <v>2</v>
      </c>
      <c r="BT917" s="101" t="str">
        <f>IF(COUNTIFS($AL$265,"&lt;&gt;"&amp;""),$AV$267,"")</f>
        <v>DS</v>
      </c>
      <c r="BU917" s="101">
        <f t="shared" si="388"/>
        <v>3.6</v>
      </c>
      <c r="BV917" s="102">
        <f t="shared" si="389"/>
        <v>50</v>
      </c>
      <c r="BW917" s="98" t="str">
        <f t="shared" si="384"/>
        <v>2027</v>
      </c>
      <c r="BY917" s="4"/>
      <c r="BZ917" s="4"/>
      <c r="CA917" s="4"/>
      <c r="CB917" s="4"/>
      <c r="CC917" s="4"/>
      <c r="CD917" s="4"/>
      <c r="CE917" s="4"/>
      <c r="CF917" s="4"/>
      <c r="CG917" s="5"/>
      <c r="CH917" s="5"/>
      <c r="CI917" s="5"/>
      <c r="CJ917" s="4"/>
      <c r="CK917" s="4"/>
      <c r="CL917" s="4"/>
      <c r="CM917" s="4"/>
      <c r="CN917" s="4"/>
      <c r="CO917" s="4"/>
      <c r="CP917" s="4"/>
      <c r="CQ917" s="4"/>
      <c r="CR917" s="4"/>
      <c r="CS917" s="5"/>
      <c r="CT917" s="5"/>
    </row>
    <row r="918" spans="50:98" ht="21" customHeight="1" x14ac:dyDescent="0.2">
      <c r="AX918" s="215" t="str">
        <f>$AL$270</f>
        <v>L061.24.08.C8-05</v>
      </c>
      <c r="AY918" s="98">
        <v>5</v>
      </c>
      <c r="AZ918" s="102" t="str">
        <f>IF(COUNTIFS($AL$268,"&lt;&gt;"&amp;""),$AL$268,"")</f>
        <v>Opţional 8
Antropologie</v>
      </c>
      <c r="BA918" s="102">
        <f t="shared" si="385"/>
        <v>4</v>
      </c>
      <c r="BB918" s="102" t="str">
        <f t="shared" si="386"/>
        <v>8</v>
      </c>
      <c r="BC918" s="102" t="str">
        <f>IF($AZ918="","",$AP$270)</f>
        <v>E</v>
      </c>
      <c r="BD918" s="102" t="str">
        <f t="shared" si="387"/>
        <v>DO</v>
      </c>
      <c r="BE918" s="102">
        <f>IF(COUNTIFS($AL$268,"&lt;&gt;"&amp;""),ROUND($AQ$270/14,1),"")</f>
        <v>2</v>
      </c>
      <c r="BF918" s="102">
        <f>IF(COUNTIFS($AL$268,"&lt;&gt;"&amp;""),ROUND(($AR$270+$AS$270+$AT$270)/14,1),"")</f>
        <v>1</v>
      </c>
      <c r="BG918" s="102">
        <f>IF(COUNTIFS($AL$268,"&lt;&gt;"&amp;""),ROUND(($AQ$270+$AR$270+$AS$270+$AT$270)/14,1),"")</f>
        <v>3</v>
      </c>
      <c r="BH918" s="102">
        <f>IF(COUNTIFS($AL$268,"&lt;&gt;"&amp;""),ROUND($AQ$270,1),"")</f>
        <v>28</v>
      </c>
      <c r="BI918" s="102">
        <f>IF(COUNTIFS($AL$268,"&lt;&gt;"&amp;""),ROUND(($AR$270+$AS$270+$AT$270),1),"")</f>
        <v>14</v>
      </c>
      <c r="BJ918" s="102">
        <f>IF(COUNTIFS($AL$268,"&lt;&gt;"&amp;""),ROUND(($AQ$270+$AR$270+$AS$270+$AT$270),1),"")</f>
        <v>42</v>
      </c>
      <c r="BK918" s="98"/>
      <c r="BL918" s="102"/>
      <c r="BM918" s="102"/>
      <c r="BN918" s="98"/>
      <c r="BO918" s="102"/>
      <c r="BP918" s="102"/>
      <c r="BQ918" s="102">
        <f>IF(COUNTIFS($AL$268,"&lt;&gt;"&amp;""),IF($AW$270&lt;&gt;"",ROUND($AW$270/14,1),""),"")</f>
        <v>2.4</v>
      </c>
      <c r="BR918" s="102">
        <f>IF(COUNTIFS($AL$268,"&lt;&gt;"&amp;""),IF($AW$270&lt;&gt;"",ROUND($AW$270,1),""),"")</f>
        <v>33</v>
      </c>
      <c r="BS918" s="102">
        <f>IF($AZ918="","",$AO$270)</f>
        <v>3</v>
      </c>
      <c r="BT918" s="101" t="str">
        <f>IF(COUNTIFS($AL$268,"&lt;&gt;"&amp;""),$AV$270,"")</f>
        <v>DC</v>
      </c>
      <c r="BU918" s="101">
        <f t="shared" si="388"/>
        <v>5.4</v>
      </c>
      <c r="BV918" s="102">
        <f t="shared" si="389"/>
        <v>75</v>
      </c>
      <c r="BW918" s="98" t="str">
        <f t="shared" si="384"/>
        <v>2027</v>
      </c>
      <c r="BY918" s="4"/>
      <c r="BZ918" s="4"/>
      <c r="CA918" s="4"/>
      <c r="CB918" s="4"/>
      <c r="CC918" s="4"/>
      <c r="CD918" s="4"/>
      <c r="CE918" s="4"/>
      <c r="CF918" s="4"/>
      <c r="CG918" s="5"/>
      <c r="CH918" s="5"/>
      <c r="CI918" s="5"/>
      <c r="CJ918" s="4"/>
      <c r="CK918" s="4"/>
      <c r="CL918" s="4"/>
      <c r="CM918" s="4"/>
      <c r="CN918" s="4"/>
      <c r="CO918" s="4"/>
      <c r="CP918" s="4"/>
      <c r="CQ918" s="4"/>
      <c r="CR918" s="4"/>
      <c r="CS918" s="5"/>
      <c r="CT918" s="5"/>
    </row>
    <row r="919" spans="50:98" ht="21" customHeight="1" x14ac:dyDescent="0.2">
      <c r="AX919" s="215" t="str">
        <f>$AL$273</f>
        <v>L061.24.08.C8-06</v>
      </c>
      <c r="AY919" s="98">
        <v>6</v>
      </c>
      <c r="AZ919" s="102" t="str">
        <f>IF(COUNTIFS($AL$271,"&lt;&gt;"&amp;""),$AL$271,"")</f>
        <v>Opţional 8
Fotografie si film</v>
      </c>
      <c r="BA919" s="102">
        <f t="shared" si="385"/>
        <v>4</v>
      </c>
      <c r="BB919" s="102" t="str">
        <f t="shared" si="386"/>
        <v>8</v>
      </c>
      <c r="BC919" s="102" t="str">
        <f>IF($AZ919="","",$AP$273)</f>
        <v>E</v>
      </c>
      <c r="BD919" s="102" t="str">
        <f t="shared" si="387"/>
        <v>DO</v>
      </c>
      <c r="BE919" s="102">
        <f>IF(COUNTIFS($AL$271,"&lt;&gt;"&amp;""),ROUND($AQ$273/14,1),"")</f>
        <v>2</v>
      </c>
      <c r="BF919" s="102">
        <f>IF(COUNTIFS($AL$271,"&lt;&gt;"&amp;""),ROUND(($AR$273+$AS$273+$AT$273)/14,1),"")</f>
        <v>1</v>
      </c>
      <c r="BG919" s="102">
        <f>IF(COUNTIFS($AL$271,"&lt;&gt;"&amp;""),ROUND(($AQ$273+$AR$273+$AS$273+$AT$273)/14,1),"")</f>
        <v>3</v>
      </c>
      <c r="BH919" s="102">
        <f>IF(COUNTIFS($AL$271,"&lt;&gt;"&amp;""),ROUND($AQ$273,1),"")</f>
        <v>28</v>
      </c>
      <c r="BI919" s="102">
        <f>IF(COUNTIFS($AL$271,"&lt;&gt;"&amp;""),ROUND(($AR$273+$AS$273+$AT$273),1),"")</f>
        <v>14</v>
      </c>
      <c r="BJ919" s="102">
        <f>IF(COUNTIFS($AL$271,"&lt;&gt;"&amp;""),ROUND(($AQ$273+$AR$273+$AS$273+$AT$273),1),"")</f>
        <v>42</v>
      </c>
      <c r="BK919" s="98"/>
      <c r="BL919" s="102"/>
      <c r="BM919" s="102"/>
      <c r="BN919" s="98"/>
      <c r="BO919" s="102"/>
      <c r="BP919" s="102"/>
      <c r="BQ919" s="102">
        <f>IF(COUNTIFS($AL$271,"&lt;&gt;"&amp;""),IF($AW$273&lt;&gt;"",ROUND($AW$273/14,1),""),"")</f>
        <v>2.4</v>
      </c>
      <c r="BR919" s="102">
        <f>IF(COUNTIFS($AL$271,"&lt;&gt;"&amp;""),IF($AW$273&lt;&gt;"",ROUND($AW$273,1),""),"")</f>
        <v>33</v>
      </c>
      <c r="BS919" s="102">
        <f>IF($AZ919="","",$AO$273)</f>
        <v>3</v>
      </c>
      <c r="BT919" s="101" t="str">
        <f>IF(COUNTIFS($AL$271,"&lt;&gt;"&amp;""),$AV$273,"")</f>
        <v>DC</v>
      </c>
      <c r="BU919" s="101">
        <f t="shared" si="388"/>
        <v>5.4</v>
      </c>
      <c r="BV919" s="102">
        <f t="shared" si="389"/>
        <v>75</v>
      </c>
      <c r="BW919" s="98" t="str">
        <f t="shared" si="384"/>
        <v>2027</v>
      </c>
      <c r="BY919" s="4"/>
      <c r="BZ919" s="4"/>
      <c r="CA919" s="4"/>
      <c r="CB919" s="4"/>
      <c r="CC919" s="4"/>
      <c r="CD919" s="4"/>
      <c r="CE919" s="4"/>
      <c r="CF919" s="4"/>
      <c r="CG919" s="5"/>
      <c r="CH919" s="5"/>
      <c r="CI919" s="5"/>
      <c r="CJ919" s="4"/>
      <c r="CK919" s="4"/>
      <c r="CL919" s="4"/>
      <c r="CM919" s="4"/>
      <c r="CN919" s="4"/>
      <c r="CO919" s="4"/>
      <c r="CP919" s="4"/>
      <c r="CQ919" s="4"/>
      <c r="CR919" s="4"/>
      <c r="CS919" s="5"/>
      <c r="CT919" s="5"/>
    </row>
    <row r="920" spans="50:98" ht="21" customHeight="1" x14ac:dyDescent="0.2">
      <c r="AX920" s="215" t="str">
        <f>$AL$276</f>
        <v/>
      </c>
      <c r="AY920" s="98">
        <v>7</v>
      </c>
      <c r="AZ920" s="102" t="str">
        <f>IF(COUNTIFS($AL$274,"&lt;&gt;"&amp;""),$AL$274,"")</f>
        <v/>
      </c>
      <c r="BA920" s="102" t="str">
        <f t="shared" si="385"/>
        <v/>
      </c>
      <c r="BB920" s="102" t="str">
        <f t="shared" si="386"/>
        <v/>
      </c>
      <c r="BC920" s="102" t="str">
        <f>IF($AZ920="","",$AP$276)</f>
        <v/>
      </c>
      <c r="BD920" s="102" t="str">
        <f t="shared" si="387"/>
        <v/>
      </c>
      <c r="BE920" s="102" t="str">
        <f>IF(COUNTIFS($AL$274,"&lt;&gt;"&amp;""),ROUND($AQ$276/14,1),"")</f>
        <v/>
      </c>
      <c r="BF920" s="102" t="str">
        <f>IF(COUNTIFS($AL$274,"&lt;&gt;"&amp;""),ROUND(($AR$276+$AS$276+$AT$276)/14,1),"")</f>
        <v/>
      </c>
      <c r="BG920" s="102" t="str">
        <f>IF(COUNTIFS($AL$274,"&lt;&gt;"&amp;""),ROUND(($AQ$276+$AR$276+$AS$276+$AT$276)/14,1),"")</f>
        <v/>
      </c>
      <c r="BH920" s="102" t="str">
        <f>IF(COUNTIFS($AL$274,"&lt;&gt;"&amp;""),ROUND($AQ$276,1),"")</f>
        <v/>
      </c>
      <c r="BI920" s="102" t="str">
        <f>IF(COUNTIFS($AL$274,"&lt;&gt;"&amp;""),ROUND(($AR$276+$AS$276+$AT$276),1),"")</f>
        <v/>
      </c>
      <c r="BJ920" s="102" t="str">
        <f>IF(COUNTIFS($AL$274,"&lt;&gt;"&amp;""),ROUND(($AQ$276+$AR$276+$AS$276+$AT$276),1),"")</f>
        <v/>
      </c>
      <c r="BK920" s="98"/>
      <c r="BL920" s="102"/>
      <c r="BM920" s="102"/>
      <c r="BN920" s="98"/>
      <c r="BO920" s="102"/>
      <c r="BP920" s="102"/>
      <c r="BQ920" s="102" t="str">
        <f>IF(COUNTIFS($AL$274,"&lt;&gt;"&amp;""),IF($AW$276&lt;&gt;"",ROUND($AW$276/14,1),""),"")</f>
        <v/>
      </c>
      <c r="BR920" s="102" t="str">
        <f>IF(COUNTIFS($AL$274,"&lt;&gt;"&amp;""),IF($AW$276&lt;&gt;"",ROUND($AW$276,1),""),"")</f>
        <v/>
      </c>
      <c r="BS920" s="102" t="str">
        <f>IF($AZ920="","",$AO$276)</f>
        <v/>
      </c>
      <c r="BT920" s="101" t="str">
        <f>IF(COUNTIFS($AL$274,"&lt;&gt;"&amp;""),$AV$276,"")</f>
        <v/>
      </c>
      <c r="BU920" s="101" t="str">
        <f t="shared" si="388"/>
        <v/>
      </c>
      <c r="BV920" s="102" t="str">
        <f t="shared" si="389"/>
        <v/>
      </c>
      <c r="BW920" s="98" t="str">
        <f t="shared" si="384"/>
        <v/>
      </c>
      <c r="BY920" s="4"/>
      <c r="BZ920" s="4"/>
      <c r="CA920" s="4"/>
      <c r="CB920" s="4"/>
      <c r="CC920" s="4"/>
      <c r="CD920" s="4"/>
      <c r="CE920" s="4"/>
      <c r="CF920" s="4"/>
      <c r="CG920" s="5"/>
      <c r="CH920" s="5"/>
      <c r="CI920" s="5"/>
      <c r="CJ920" s="4"/>
      <c r="CK920" s="4"/>
      <c r="CL920" s="4"/>
      <c r="CM920" s="4"/>
      <c r="CN920" s="4"/>
      <c r="CO920" s="4"/>
      <c r="CP920" s="4"/>
      <c r="CQ920" s="4"/>
      <c r="CR920" s="4"/>
      <c r="CS920" s="5"/>
      <c r="CT920" s="5"/>
    </row>
    <row r="921" spans="50:98" ht="21" customHeight="1" x14ac:dyDescent="0.2">
      <c r="AX921" s="215" t="str">
        <f>$AL$279</f>
        <v/>
      </c>
      <c r="AY921" s="98">
        <v>8</v>
      </c>
      <c r="AZ921" s="102" t="str">
        <f>IF(COUNTIFS($AL$277,"&lt;&gt;"&amp;""),$AL$277,"")</f>
        <v/>
      </c>
      <c r="BA921" s="102" t="str">
        <f t="shared" si="385"/>
        <v/>
      </c>
      <c r="BB921" s="102" t="str">
        <f t="shared" si="386"/>
        <v/>
      </c>
      <c r="BC921" s="102" t="str">
        <f>IF($AZ921="","",$AP$279)</f>
        <v/>
      </c>
      <c r="BD921" s="102" t="str">
        <f t="shared" si="387"/>
        <v/>
      </c>
      <c r="BE921" s="102" t="str">
        <f>IF(COUNTIFS($AL$277,"&lt;&gt;"&amp;""),ROUND($AQ$279/14,1),"")</f>
        <v/>
      </c>
      <c r="BF921" s="102" t="str">
        <f>IF(COUNTIFS($AL$277,"&lt;&gt;"&amp;""),ROUND(($AR$279+$AS$279+$AT$279)/14,1),"")</f>
        <v/>
      </c>
      <c r="BG921" s="102" t="str">
        <f>IF(COUNTIFS($AL$277,"&lt;&gt;"&amp;""),ROUND(($AQ$279+$AR$279+$AS$279+$AT$279)/14,1),"")</f>
        <v/>
      </c>
      <c r="BH921" s="102" t="str">
        <f>IF(COUNTIFS($AL$277,"&lt;&gt;"&amp;""),ROUND($AQ$279,1),"")</f>
        <v/>
      </c>
      <c r="BI921" s="102" t="str">
        <f>IF(COUNTIFS($AL$277,"&lt;&gt;"&amp;""),ROUND(($AR$279+$AS$279+$AT$279),1),"")</f>
        <v/>
      </c>
      <c r="BJ921" s="102" t="str">
        <f>IF(COUNTIFS($AL$277,"&lt;&gt;"&amp;""),ROUND(($AQ$279+$AR$279+$AS$279+$AT$279),1),"")</f>
        <v/>
      </c>
      <c r="BK921" s="98"/>
      <c r="BL921" s="102"/>
      <c r="BM921" s="102"/>
      <c r="BN921" s="98"/>
      <c r="BO921" s="102"/>
      <c r="BP921" s="102"/>
      <c r="BQ921" s="102" t="str">
        <f>IF(COUNTIFS($AL$277,"&lt;&gt;"&amp;""),IF($AW$279&lt;&gt;"",ROUND($AW$279/14,1),""),"")</f>
        <v/>
      </c>
      <c r="BR921" s="102" t="str">
        <f>IF(COUNTIFS($AL$277,"&lt;&gt;"&amp;""),IF($AW$279&lt;&gt;"",ROUND($AW$279,1),""),"")</f>
        <v/>
      </c>
      <c r="BS921" s="102" t="str">
        <f>IF($AZ921="","",$AO$279)</f>
        <v/>
      </c>
      <c r="BT921" s="101" t="str">
        <f>IF(COUNTIFS($AL$277,"&lt;&gt;"&amp;""),$AV$279,"")</f>
        <v/>
      </c>
      <c r="BU921" s="101" t="str">
        <f t="shared" si="388"/>
        <v/>
      </c>
      <c r="BV921" s="102" t="str">
        <f t="shared" si="389"/>
        <v/>
      </c>
      <c r="BW921" s="98" t="str">
        <f t="shared" si="384"/>
        <v/>
      </c>
      <c r="BY921" s="4"/>
      <c r="BZ921" s="4"/>
      <c r="CA921" s="4"/>
      <c r="CB921" s="4"/>
      <c r="CC921" s="4"/>
      <c r="CD921" s="4"/>
      <c r="CE921" s="4"/>
      <c r="CF921" s="4"/>
      <c r="CG921" s="5"/>
      <c r="CH921" s="5"/>
      <c r="CI921" s="5"/>
      <c r="CJ921" s="4"/>
      <c r="CK921" s="4"/>
      <c r="CL921" s="4"/>
      <c r="CM921" s="4"/>
      <c r="CN921" s="4"/>
      <c r="CO921" s="4"/>
      <c r="CP921" s="4"/>
      <c r="CQ921" s="4"/>
      <c r="CR921" s="4"/>
      <c r="CS921" s="5"/>
      <c r="CT921" s="5"/>
    </row>
    <row r="922" spans="50:98" ht="21" customHeight="1" x14ac:dyDescent="0.2">
      <c r="AX922" s="215" t="str">
        <f>$AL$282</f>
        <v/>
      </c>
      <c r="AY922" s="98">
        <v>9</v>
      </c>
      <c r="AZ922" s="102" t="str">
        <f>IF(COUNTIFS($AL$280,"&lt;&gt;"&amp;""),$AL$280,"")</f>
        <v/>
      </c>
      <c r="BA922" s="102" t="str">
        <f t="shared" si="385"/>
        <v/>
      </c>
      <c r="BB922" s="102" t="str">
        <f t="shared" si="386"/>
        <v/>
      </c>
      <c r="BC922" s="102" t="str">
        <f>IF($AZ922="","",$AP$282)</f>
        <v/>
      </c>
      <c r="BD922" s="102" t="str">
        <f t="shared" si="387"/>
        <v/>
      </c>
      <c r="BE922" s="102" t="str">
        <f>IF(COUNTIFS($AL$280,"&lt;&gt;"&amp;""),ROUND($AQ$282/14,1),"")</f>
        <v/>
      </c>
      <c r="BF922" s="102" t="str">
        <f>IF(COUNTIFS($AL$280,"&lt;&gt;"&amp;""),ROUND(($AR$282+$AS$282+$AT$282)/14,1),"")</f>
        <v/>
      </c>
      <c r="BG922" s="102" t="str">
        <f>IF(COUNTIFS($AL$280,"&lt;&gt;"&amp;""),ROUND(($AQ$282+$AR$282+$AS$282+$AT$282)/14,1),"")</f>
        <v/>
      </c>
      <c r="BH922" s="102" t="str">
        <f>IF(COUNTIFS($AL$280,"&lt;&gt;"&amp;""),ROUND($AQ$282,1),"")</f>
        <v/>
      </c>
      <c r="BI922" s="102" t="str">
        <f>IF(COUNTIFS($AL$280,"&lt;&gt;"&amp;""),ROUND(($AR$282+$AS$282+$AT$282),1),"")</f>
        <v/>
      </c>
      <c r="BJ922" s="102" t="str">
        <f>IF(COUNTIFS($AL$280,"&lt;&gt;"&amp;""),ROUND(($AQ$282+$AR$282+$AS$282+$AT$282),1),"")</f>
        <v/>
      </c>
      <c r="BK922" s="98"/>
      <c r="BL922" s="102"/>
      <c r="BM922" s="102"/>
      <c r="BN922" s="98"/>
      <c r="BO922" s="102"/>
      <c r="BP922" s="102"/>
      <c r="BQ922" s="102" t="str">
        <f>IF(COUNTIFS($AL$280,"&lt;&gt;"&amp;""),IF($AW$282&lt;&gt;"",ROUND($AW$282/14,1),""),"")</f>
        <v/>
      </c>
      <c r="BR922" s="102" t="str">
        <f>IF(COUNTIFS($AL$280,"&lt;&gt;"&amp;""),IF($AW$282&lt;&gt;"",ROUND($AW$282,1),""),"")</f>
        <v/>
      </c>
      <c r="BS922" s="102" t="str">
        <f>IF($AZ922="","",$AO$282)</f>
        <v/>
      </c>
      <c r="BT922" s="101" t="str">
        <f>IF(COUNTIFS($AL$280,"&lt;&gt;"&amp;""),$AV$282,"")</f>
        <v/>
      </c>
      <c r="BU922" s="101" t="str">
        <f t="shared" si="388"/>
        <v/>
      </c>
      <c r="BV922" s="102" t="str">
        <f t="shared" si="389"/>
        <v/>
      </c>
      <c r="BW922" s="98" t="str">
        <f t="shared" si="384"/>
        <v/>
      </c>
      <c r="BY922" s="4"/>
      <c r="BZ922" s="4"/>
      <c r="CA922" s="4"/>
      <c r="CB922" s="4"/>
      <c r="CC922" s="4"/>
      <c r="CD922" s="4"/>
      <c r="CE922" s="4"/>
      <c r="CF922" s="4"/>
      <c r="CG922" s="5"/>
      <c r="CH922" s="5"/>
      <c r="CI922" s="5"/>
      <c r="CJ922" s="4"/>
      <c r="CK922" s="4"/>
      <c r="CL922" s="4"/>
      <c r="CM922" s="4"/>
      <c r="CN922" s="4"/>
      <c r="CO922" s="4"/>
      <c r="CP922" s="4"/>
      <c r="CQ922" s="4"/>
      <c r="CR922" s="4"/>
      <c r="CS922" s="5"/>
      <c r="CT922" s="5"/>
    </row>
    <row r="923" spans="50:98" ht="21" customHeight="1" x14ac:dyDescent="0.2">
      <c r="AX923" s="215" t="str">
        <f>$AL$285</f>
        <v/>
      </c>
      <c r="AY923" s="98">
        <v>10</v>
      </c>
      <c r="AZ923" s="102" t="str">
        <f>IF(COUNTIFS($AL$283,"&lt;&gt;"&amp;""),$AL$283,"")</f>
        <v/>
      </c>
      <c r="BA923" s="102" t="str">
        <f t="shared" si="385"/>
        <v/>
      </c>
      <c r="BB923" s="102" t="str">
        <f t="shared" si="386"/>
        <v/>
      </c>
      <c r="BC923" s="102" t="str">
        <f>IF($AZ923="","",$AP$285)</f>
        <v/>
      </c>
      <c r="BD923" s="102" t="str">
        <f t="shared" si="387"/>
        <v/>
      </c>
      <c r="BE923" s="102" t="str">
        <f>IF(COUNTIFS($AL$283,"&lt;&gt;"&amp;""),ROUND($AQ$285/14,1),"")</f>
        <v/>
      </c>
      <c r="BF923" s="102" t="str">
        <f>IF(COUNTIFS($AL$283,"&lt;&gt;"&amp;""),ROUND(($AR$285+$AS$285+$AT$285)/14,1),"")</f>
        <v/>
      </c>
      <c r="BG923" s="102" t="str">
        <f>IF(COUNTIFS($AL$283,"&lt;&gt;"&amp;""),ROUND(($AQ$285+$AR$285+$AS$285+$AT$285)/14,1),"")</f>
        <v/>
      </c>
      <c r="BH923" s="102" t="str">
        <f>IF(COUNTIFS($AL$283,"&lt;&gt;"&amp;""),ROUND($AQ$285,1),"")</f>
        <v/>
      </c>
      <c r="BI923" s="102" t="str">
        <f>IF(COUNTIFS($AL$283,"&lt;&gt;"&amp;""),ROUND(($AR$285+$AS$285+$AT$285),1),"")</f>
        <v/>
      </c>
      <c r="BJ923" s="102" t="str">
        <f>IF(COUNTIFS($AL$283,"&lt;&gt;"&amp;""),ROUND(($AQ$285+$AR$285+$AS$285+$AT$285),1),"")</f>
        <v/>
      </c>
      <c r="BK923" s="98"/>
      <c r="BL923" s="102"/>
      <c r="BM923" s="102"/>
      <c r="BN923" s="98"/>
      <c r="BO923" s="102"/>
      <c r="BP923" s="102"/>
      <c r="BQ923" s="102" t="str">
        <f>IF(COUNTIFS($AL$283,"&lt;&gt;"&amp;""),IF($AW$285&lt;&gt;"",ROUND($AW$285/14,1),""),"")</f>
        <v/>
      </c>
      <c r="BR923" s="102" t="str">
        <f>IF(COUNTIFS($AL$283,"&lt;&gt;"&amp;""),IF($AW$285&lt;&gt;"",ROUND($AW$285,1),""),"")</f>
        <v/>
      </c>
      <c r="BS923" s="102" t="str">
        <f>IF($AZ923="","",$AO$285)</f>
        <v/>
      </c>
      <c r="BT923" s="101" t="str">
        <f>IF(COUNTIFS($AL$283,"&lt;&gt;"&amp;""),$AV$285,"")</f>
        <v/>
      </c>
      <c r="BU923" s="101" t="str">
        <f t="shared" si="388"/>
        <v/>
      </c>
      <c r="BV923" s="102" t="str">
        <f t="shared" si="389"/>
        <v/>
      </c>
      <c r="BW923" s="98" t="str">
        <f t="shared" si="384"/>
        <v/>
      </c>
      <c r="BY923" s="4"/>
      <c r="BZ923" s="4"/>
      <c r="CA923" s="4"/>
      <c r="CB923" s="4"/>
      <c r="CC923" s="4"/>
      <c r="CD923" s="4"/>
      <c r="CE923" s="4"/>
      <c r="CF923" s="4"/>
      <c r="CG923" s="5"/>
      <c r="CH923" s="5"/>
      <c r="CI923" s="5"/>
      <c r="CJ923" s="4"/>
      <c r="CK923" s="4"/>
      <c r="CL923" s="4"/>
      <c r="CM923" s="4"/>
      <c r="CN923" s="4"/>
      <c r="CO923" s="4"/>
      <c r="CP923" s="4"/>
      <c r="CQ923" s="4"/>
      <c r="CR923" s="4"/>
      <c r="CS923" s="5"/>
      <c r="CT923" s="5"/>
    </row>
    <row r="924" spans="50:98" ht="21" customHeight="1" x14ac:dyDescent="0.2">
      <c r="AX924" s="215" t="str">
        <f>$AL$288</f>
        <v/>
      </c>
      <c r="AY924" s="98">
        <v>11</v>
      </c>
      <c r="AZ924" s="102" t="str">
        <f>IF(COUNTIFS($AL$286,"&lt;&gt;"&amp;""),$AL$286,"")</f>
        <v/>
      </c>
      <c r="BA924" s="102" t="str">
        <f t="shared" si="385"/>
        <v/>
      </c>
      <c r="BB924" s="102" t="str">
        <f t="shared" si="386"/>
        <v/>
      </c>
      <c r="BC924" s="102" t="str">
        <f>IF($AZ924="","",$AP$288)</f>
        <v/>
      </c>
      <c r="BD924" s="102" t="str">
        <f t="shared" si="387"/>
        <v/>
      </c>
      <c r="BE924" s="102" t="str">
        <f>IF(COUNTIFS($AL$286,"&lt;&gt;"&amp;""),ROUND($AQ$288/14,1),"")</f>
        <v/>
      </c>
      <c r="BF924" s="102" t="str">
        <f>IF(COUNTIFS($AL$286,"&lt;&gt;"&amp;""),ROUND(($AR$288+$AS$288+$AT$288)/14,1),"")</f>
        <v/>
      </c>
      <c r="BG924" s="102" t="str">
        <f>IF(COUNTIFS($AL$286,"&lt;&gt;"&amp;""),ROUND(($AQ$288+$AR$288+$AS$288+$AT$288)/14,1),"")</f>
        <v/>
      </c>
      <c r="BH924" s="102" t="str">
        <f>IF(COUNTIFS($AL$286,"&lt;&gt;"&amp;""),ROUND($AQ$288,1),"")</f>
        <v/>
      </c>
      <c r="BI924" s="102" t="str">
        <f>IF(COUNTIFS($AL$286,"&lt;&gt;"&amp;""),ROUND(($AR$288+$AS$288+$AT$288),1),"")</f>
        <v/>
      </c>
      <c r="BJ924" s="102" t="str">
        <f>IF(COUNTIFS($AL$286,"&lt;&gt;"&amp;""),ROUND(($AQ$288+$AR$288+$AS$288+$AT$288),1),"")</f>
        <v/>
      </c>
      <c r="BK924" s="98"/>
      <c r="BL924" s="102"/>
      <c r="BM924" s="102"/>
      <c r="BN924" s="98"/>
      <c r="BO924" s="102"/>
      <c r="BP924" s="102"/>
      <c r="BQ924" s="102" t="str">
        <f>IF(COUNTIFS($AL$286,"&lt;&gt;"&amp;""),IF($AW$288&lt;&gt;"",ROUND($AW$288/14,1),""),"")</f>
        <v/>
      </c>
      <c r="BR924" s="102" t="str">
        <f>IF(COUNTIFS($AL$286,"&lt;&gt;"&amp;""),IF($AW$288&lt;&gt;"",ROUND($AW$288,1),""),"")</f>
        <v/>
      </c>
      <c r="BS924" s="102" t="str">
        <f>IF($AZ924="","",$AO$288)</f>
        <v/>
      </c>
      <c r="BT924" s="101" t="str">
        <f>IF(COUNTIFS($AL$286,"&lt;&gt;"&amp;""),$AV$288,"")</f>
        <v/>
      </c>
      <c r="BU924" s="101" t="str">
        <f t="shared" si="388"/>
        <v/>
      </c>
      <c r="BV924" s="102" t="str">
        <f t="shared" si="389"/>
        <v/>
      </c>
      <c r="BW924" s="98" t="str">
        <f t="shared" si="384"/>
        <v/>
      </c>
      <c r="BY924" s="4"/>
      <c r="BZ924" s="4"/>
      <c r="CA924" s="4"/>
      <c r="CB924" s="4"/>
      <c r="CC924" s="4"/>
      <c r="CD924" s="4"/>
      <c r="CE924" s="4"/>
      <c r="CF924" s="4"/>
      <c r="CG924" s="5"/>
      <c r="CH924" s="5"/>
      <c r="CI924" s="5"/>
      <c r="CJ924" s="4"/>
      <c r="CK924" s="4"/>
      <c r="CL924" s="4"/>
      <c r="CM924" s="4"/>
      <c r="CN924" s="4"/>
      <c r="CO924" s="4"/>
      <c r="CP924" s="4"/>
      <c r="CQ924" s="4"/>
      <c r="CR924" s="4"/>
      <c r="CS924" s="5"/>
      <c r="CT924" s="5"/>
    </row>
    <row r="925" spans="50:98" ht="21" customHeight="1" x14ac:dyDescent="0.2">
      <c r="AX925" s="215" t="str">
        <f>$AL$291</f>
        <v/>
      </c>
      <c r="AY925" s="98">
        <v>12</v>
      </c>
      <c r="AZ925" s="102" t="str">
        <f>IF(COUNTIFS($AL$289,"&lt;&gt;"&amp;""),$AL$289,"")</f>
        <v/>
      </c>
      <c r="BA925" s="102" t="str">
        <f t="shared" si="385"/>
        <v/>
      </c>
      <c r="BB925" s="102" t="str">
        <f t="shared" si="386"/>
        <v/>
      </c>
      <c r="BC925" s="102" t="str">
        <f>IF($AZ925="","",$AP$291)</f>
        <v/>
      </c>
      <c r="BD925" s="102" t="str">
        <f t="shared" si="387"/>
        <v/>
      </c>
      <c r="BE925" s="102" t="str">
        <f>IF(COUNTIFS($AL$289,"&lt;&gt;"&amp;""),ROUND($AQ$291/14,1),"")</f>
        <v/>
      </c>
      <c r="BF925" s="102" t="str">
        <f>IF(COUNTIFS($AL$289,"&lt;&gt;"&amp;""),ROUND(($AR$291+$AS$291+$AT$291)/14,1),"")</f>
        <v/>
      </c>
      <c r="BG925" s="102" t="str">
        <f>IF(COUNTIFS($AL$289,"&lt;&gt;"&amp;""),ROUND(($AQ$291+$AR$291+$AS$291+$AT$291)/14,1),"")</f>
        <v/>
      </c>
      <c r="BH925" s="102" t="str">
        <f>IF(COUNTIFS($AL$289,"&lt;&gt;"&amp;""),ROUND($AQ$291,1),"")</f>
        <v/>
      </c>
      <c r="BI925" s="102" t="str">
        <f>IF(COUNTIFS($AL$289,"&lt;&gt;"&amp;""),ROUND(($AR$291+$AS$291+$AT$291),1),"")</f>
        <v/>
      </c>
      <c r="BJ925" s="102" t="str">
        <f>IF(COUNTIFS($AL$289,"&lt;&gt;"&amp;""),ROUND(($AQ$291+$AR$291+$AS$291+$AT$291),1),"")</f>
        <v/>
      </c>
      <c r="BK925" s="98"/>
      <c r="BL925" s="102"/>
      <c r="BM925" s="102"/>
      <c r="BN925" s="98"/>
      <c r="BO925" s="102"/>
      <c r="BP925" s="102"/>
      <c r="BQ925" s="102" t="str">
        <f>IF(COUNTIFS($AL$289,"&lt;&gt;"&amp;""),IF($AW$291&lt;&gt;"",ROUND($AW$291/14,1),""),"")</f>
        <v/>
      </c>
      <c r="BR925" s="102" t="str">
        <f>IF(COUNTIFS($AL$289,"&lt;&gt;"&amp;""),IF($AW$291&lt;&gt;"",ROUND($AW$291,1),""),"")</f>
        <v/>
      </c>
      <c r="BS925" s="102" t="str">
        <f>IF($AZ925="","",$AO$291)</f>
        <v/>
      </c>
      <c r="BT925" s="101" t="str">
        <f>IF(COUNTIFS($AL$289,"&lt;&gt;"&amp;""),$AV$291,"")</f>
        <v/>
      </c>
      <c r="BU925" s="101" t="str">
        <f t="shared" si="388"/>
        <v/>
      </c>
      <c r="BV925" s="102" t="str">
        <f t="shared" si="389"/>
        <v/>
      </c>
      <c r="BW925" s="98" t="str">
        <f t="shared" si="384"/>
        <v/>
      </c>
      <c r="BY925" s="4"/>
      <c r="BZ925" s="4"/>
      <c r="CA925" s="4"/>
      <c r="CB925" s="4"/>
      <c r="CC925" s="4"/>
      <c r="CD925" s="4"/>
      <c r="CE925" s="4"/>
      <c r="CF925" s="4"/>
      <c r="CG925" s="5"/>
      <c r="CH925" s="5"/>
      <c r="CI925" s="5"/>
      <c r="CJ925" s="4"/>
      <c r="CK925" s="4"/>
      <c r="CL925" s="4"/>
      <c r="CM925" s="4"/>
      <c r="CN925" s="4"/>
      <c r="CO925" s="4"/>
      <c r="CP925" s="4"/>
      <c r="CQ925" s="4"/>
      <c r="CR925" s="4"/>
      <c r="CS925" s="5"/>
      <c r="CT925" s="5"/>
    </row>
    <row r="926" spans="50:98" ht="21" customHeight="1" x14ac:dyDescent="0.2">
      <c r="AX926" s="215" t="str">
        <f>$AL$294</f>
        <v/>
      </c>
      <c r="AY926" s="102">
        <v>13</v>
      </c>
      <c r="AZ926" s="102" t="str">
        <f>IF(COUNTIFS($AL$292,"&lt;&gt;"&amp;""),$AL$292,"")</f>
        <v/>
      </c>
      <c r="BA926" s="102" t="str">
        <f t="shared" ref="BA926:BA939" si="390">IF($AZ926="","",ROUND(RIGHT($AL$255,1)/2,0))</f>
        <v/>
      </c>
      <c r="BB926" s="102" t="str">
        <f t="shared" ref="BB926:BB939" si="391">IF($AZ926="","",RIGHT($AL$255,1))</f>
        <v/>
      </c>
      <c r="BC926" s="102" t="str">
        <f>IF($AZ926="","",$AP$294)</f>
        <v/>
      </c>
      <c r="BD926" s="102" t="str">
        <f>IF($AZ926="","","DO")</f>
        <v/>
      </c>
      <c r="BE926" s="102" t="str">
        <f>IF(COUNTIFS($AL$292,"&lt;&gt;"&amp;""),ROUND($AQ$294/14,1),"")</f>
        <v/>
      </c>
      <c r="BF926" s="102" t="str">
        <f>IF(COUNTIFS($AL$292,"&lt;&gt;"&amp;""),ROUND(($AR$294+$AS$294+$AT$294)/14,1),"")</f>
        <v/>
      </c>
      <c r="BG926" s="102" t="str">
        <f>IF(COUNTIFS($AL$292,"&lt;&gt;"&amp;""),ROUND(($AQ$294+$AR$294+$AS$294+$AT$294)/14,1),"")</f>
        <v/>
      </c>
      <c r="BH926" s="102" t="str">
        <f>IF(COUNTIFS($AL$292,"&lt;&gt;"&amp;""),ROUND($AQ$294,1),"")</f>
        <v/>
      </c>
      <c r="BI926" s="102" t="str">
        <f>IF(COUNTIFS($AL$292,"&lt;&gt;"&amp;""),ROUND(($AR$294+$AS$294+$AT$294),1),"")</f>
        <v/>
      </c>
      <c r="BJ926" s="102" t="str">
        <f>IF(COUNTIFS($AL$292,"&lt;&gt;"&amp;""),ROUND(($AQ$294+$AR$294+$AS$294+$AT$294),1),"")</f>
        <v/>
      </c>
      <c r="BK926" s="102"/>
      <c r="BL926" s="102"/>
      <c r="BM926" s="102"/>
      <c r="BN926" s="102"/>
      <c r="BO926" s="102"/>
      <c r="BP926" s="102"/>
      <c r="BQ926" s="102" t="str">
        <f>IF(COUNTIFS($AL$292,"&lt;&gt;"&amp;""),IF($AW$294&lt;&gt;"",ROUND($AW$294/14,1),""),"")</f>
        <v/>
      </c>
      <c r="BR926" s="102" t="str">
        <f>IF(COUNTIFS($AL$292,"&lt;&gt;"&amp;""),IF($AW$294&lt;&gt;"",ROUND($AW$294,1),""),"")</f>
        <v/>
      </c>
      <c r="BS926" s="102" t="str">
        <f>IF($AZ926="","",$AO$294)</f>
        <v/>
      </c>
      <c r="BT926" s="101" t="str">
        <f>IF(COUNTIFS($AL$292,"&lt;&gt;"&amp;""),$AV$294,"")</f>
        <v/>
      </c>
      <c r="BU926" s="101" t="str">
        <f t="shared" ref="BU926:BU939" si="392">IF($AZ926="","",IF($BG926&lt;&gt;"",$BG926,0)+IF($BM926&lt;&gt;"",$BM926,0)+IF($BQ926&lt;&gt;"",$BQ926,0))</f>
        <v/>
      </c>
      <c r="BV926" s="102" t="str">
        <f t="shared" ref="BV926:BV939" si="393">IF($AZ926="","",IF($BJ926&lt;&gt;"",$BJ926,0)+IF($BP926&lt;&gt;"",$BP926,0)+IF($BR926&lt;&gt;"",$BR926,0))</f>
        <v/>
      </c>
      <c r="BW926" s="98" t="str">
        <f t="shared" si="384"/>
        <v/>
      </c>
      <c r="BY926" s="4"/>
      <c r="BZ926" s="4"/>
      <c r="CA926" s="4"/>
      <c r="CB926" s="4"/>
      <c r="CC926" s="4"/>
      <c r="CD926" s="4"/>
      <c r="CE926" s="4"/>
      <c r="CF926" s="4"/>
      <c r="CG926" s="5"/>
      <c r="CH926" s="5"/>
      <c r="CI926" s="5"/>
      <c r="CJ926" s="4"/>
      <c r="CK926" s="4"/>
      <c r="CL926" s="4"/>
      <c r="CM926" s="4"/>
      <c r="CN926" s="4"/>
      <c r="CO926" s="4"/>
      <c r="CP926" s="4"/>
      <c r="CQ926" s="4"/>
      <c r="CR926" s="4"/>
      <c r="CS926" s="5"/>
      <c r="CT926" s="5"/>
    </row>
    <row r="927" spans="50:98" ht="21" customHeight="1" x14ac:dyDescent="0.2">
      <c r="AX927" s="215" t="str">
        <f>$AL$320</f>
        <v/>
      </c>
      <c r="AY927" s="102">
        <v>14</v>
      </c>
      <c r="AZ927" s="102" t="str">
        <f>IF(COUNTIFS($AL$318,"&lt;&gt;"&amp;""),$AL$318,"")</f>
        <v/>
      </c>
      <c r="BA927" s="102" t="str">
        <f t="shared" si="390"/>
        <v/>
      </c>
      <c r="BB927" s="102" t="str">
        <f t="shared" si="391"/>
        <v/>
      </c>
      <c r="BC927" s="102" t="str">
        <f>IF($AZ927="","",$AP$320)</f>
        <v/>
      </c>
      <c r="BD927" s="102" t="str">
        <f t="shared" ref="BD927:BD939" si="394">IF($AZ927="","","DO")</f>
        <v/>
      </c>
      <c r="BE927" s="102" t="str">
        <f>IF(COUNTIFS($AL$318,"&lt;&gt;"&amp;""),ROUND($AQ$320/14,1),"")</f>
        <v/>
      </c>
      <c r="BF927" s="102" t="str">
        <f>IF(COUNTIFS($AL$318,"&lt;&gt;"&amp;""),ROUND(($AR$320+$AS$320+$AT$320)/14,1),"")</f>
        <v/>
      </c>
      <c r="BG927" s="102" t="str">
        <f>IF(COUNTIFS($AL$318,"&lt;&gt;"&amp;""),ROUND(($AQ$320+$AR$320+$AS$320+$AT$320)/14,1),"")</f>
        <v/>
      </c>
      <c r="BH927" s="102" t="str">
        <f>IF(COUNTIFS($AL$318,"&lt;&gt;"&amp;""),ROUND($AQ$320,1),"")</f>
        <v/>
      </c>
      <c r="BI927" s="102" t="str">
        <f>IF(COUNTIFS($AL$318,"&lt;&gt;"&amp;""),ROUND(($AR$320+$AS$320+$AT$320),1),"")</f>
        <v/>
      </c>
      <c r="BJ927" s="102" t="str">
        <f>IF(COUNTIFS($AL$318,"&lt;&gt;"&amp;""),ROUND(($AQ$320+$AR$320+$AS$320+$AT$320),1),"")</f>
        <v/>
      </c>
      <c r="BK927" s="98"/>
      <c r="BL927" s="102"/>
      <c r="BM927" s="102"/>
      <c r="BN927" s="98"/>
      <c r="BO927" s="102"/>
      <c r="BP927" s="102"/>
      <c r="BQ927" s="102" t="str">
        <f>IF(COUNTIFS($AL$318,"&lt;&gt;"&amp;""),IF($AW$320&lt;&gt;"",ROUND($AW$320/14,1),""),"")</f>
        <v/>
      </c>
      <c r="BR927" s="102" t="str">
        <f>IF(COUNTIFS($AL$318,"&lt;&gt;"&amp;""),IF($AW$320&lt;&gt;"",ROUND($AW$320,1),""),"")</f>
        <v/>
      </c>
      <c r="BS927" s="102" t="str">
        <f>IF($AZ927="","",$AO$320)</f>
        <v/>
      </c>
      <c r="BT927" s="101" t="str">
        <f>IF(COUNTIFS($AL$318,"&lt;&gt;"&amp;""),$AV$320,"")</f>
        <v/>
      </c>
      <c r="BU927" s="101" t="str">
        <f t="shared" si="392"/>
        <v/>
      </c>
      <c r="BV927" s="102" t="str">
        <f t="shared" si="393"/>
        <v/>
      </c>
      <c r="BW927" s="98" t="str">
        <f t="shared" si="384"/>
        <v/>
      </c>
      <c r="BY927" s="4"/>
      <c r="BZ927" s="4"/>
      <c r="CA927" s="4"/>
      <c r="CB927" s="4"/>
      <c r="CC927" s="4"/>
      <c r="CD927" s="4"/>
      <c r="CE927" s="4"/>
      <c r="CF927" s="4"/>
      <c r="CG927" s="5"/>
      <c r="CH927" s="5"/>
      <c r="CI927" s="5"/>
      <c r="CJ927" s="4"/>
      <c r="CK927" s="4"/>
      <c r="CL927" s="4"/>
      <c r="CM927" s="4"/>
      <c r="CN927" s="4"/>
      <c r="CO927" s="4"/>
      <c r="CP927" s="4"/>
      <c r="CQ927" s="4"/>
      <c r="CR927" s="4"/>
      <c r="CS927" s="5"/>
      <c r="CT927" s="5"/>
    </row>
    <row r="928" spans="50:98" ht="21" customHeight="1" x14ac:dyDescent="0.2">
      <c r="AX928" s="215" t="str">
        <f>$AL$323</f>
        <v/>
      </c>
      <c r="AY928" s="98">
        <v>15</v>
      </c>
      <c r="AZ928" s="102" t="str">
        <f>IF(COUNTIFS($AL$321,"&lt;&gt;"&amp;""),$AL$321,"")</f>
        <v/>
      </c>
      <c r="BA928" s="102" t="str">
        <f t="shared" si="390"/>
        <v/>
      </c>
      <c r="BB928" s="102" t="str">
        <f t="shared" si="391"/>
        <v/>
      </c>
      <c r="BC928" s="102" t="str">
        <f>IF($AZ928="","",$AP$323)</f>
        <v/>
      </c>
      <c r="BD928" s="102" t="str">
        <f t="shared" si="394"/>
        <v/>
      </c>
      <c r="BE928" s="102" t="str">
        <f>IF(COUNTIFS($AL$321,"&lt;&gt;"&amp;""),ROUND($AQ$323/14,1),"")</f>
        <v/>
      </c>
      <c r="BF928" s="102" t="str">
        <f>IF(COUNTIFS($AL$321,"&lt;&gt;"&amp;""),ROUND(($AR$323+$AS$323+$AT$323)/14,1),"")</f>
        <v/>
      </c>
      <c r="BG928" s="102" t="str">
        <f>IF(COUNTIFS($AL$321,"&lt;&gt;"&amp;""),ROUND(($AQ$323+$AR$323+$AS$323+$AT$323)/14,1),"")</f>
        <v/>
      </c>
      <c r="BH928" s="102" t="str">
        <f>IF(COUNTIFS($AL$321,"&lt;&gt;"&amp;""),ROUND($AQ$323,1),"")</f>
        <v/>
      </c>
      <c r="BI928" s="102" t="str">
        <f>IF(COUNTIFS($AL$321,"&lt;&gt;"&amp;""),ROUND(($AR$323+$AS$323+$AT$323),1),"")</f>
        <v/>
      </c>
      <c r="BJ928" s="102" t="str">
        <f>IF(COUNTIFS($AL$321,"&lt;&gt;"&amp;""),ROUND(($AQ$323+$AR$323+$AS$323+$AT$323),1),"")</f>
        <v/>
      </c>
      <c r="BK928" s="98"/>
      <c r="BL928" s="102"/>
      <c r="BM928" s="102"/>
      <c r="BN928" s="98"/>
      <c r="BO928" s="102"/>
      <c r="BP928" s="102"/>
      <c r="BQ928" s="102" t="str">
        <f>IF(COUNTIFS($AL$321,"&lt;&gt;"&amp;""),IF($AW$323&lt;&gt;"",ROUND($AW$323/14,1),""),"")</f>
        <v/>
      </c>
      <c r="BR928" s="102" t="str">
        <f>IF(COUNTIFS($AL$321,"&lt;&gt;"&amp;""),IF($AW$323&lt;&gt;"",ROUND($AW$323,1),""),"")</f>
        <v/>
      </c>
      <c r="BS928" s="102" t="str">
        <f>IF($AZ928="","",$AO$323)</f>
        <v/>
      </c>
      <c r="BT928" s="101" t="str">
        <f>IF(COUNTIFS($AL$321,"&lt;&gt;"&amp;""),$AV$323,"")</f>
        <v/>
      </c>
      <c r="BU928" s="101" t="str">
        <f t="shared" si="392"/>
        <v/>
      </c>
      <c r="BV928" s="102" t="str">
        <f t="shared" si="393"/>
        <v/>
      </c>
      <c r="BW928" s="98" t="str">
        <f t="shared" si="384"/>
        <v/>
      </c>
      <c r="BY928" s="4"/>
      <c r="BZ928" s="4"/>
      <c r="CA928" s="4"/>
      <c r="CB928" s="4"/>
      <c r="CC928" s="4"/>
      <c r="CD928" s="4"/>
      <c r="CE928" s="4"/>
      <c r="CF928" s="4"/>
      <c r="CG928" s="5"/>
      <c r="CH928" s="5"/>
      <c r="CI928" s="5"/>
      <c r="CJ928" s="4"/>
      <c r="CK928" s="4"/>
      <c r="CL928" s="4"/>
      <c r="CM928" s="4"/>
      <c r="CN928" s="4"/>
      <c r="CO928" s="4"/>
      <c r="CP928" s="4"/>
      <c r="CQ928" s="4"/>
      <c r="CR928" s="4"/>
      <c r="CS928" s="5"/>
      <c r="CT928" s="5"/>
    </row>
    <row r="929" spans="50:98" ht="21" customHeight="1" x14ac:dyDescent="0.2">
      <c r="AX929" s="215" t="str">
        <f>$AL$326</f>
        <v/>
      </c>
      <c r="AY929" s="98">
        <v>16</v>
      </c>
      <c r="AZ929" s="102" t="str">
        <f>IF(COUNTIFS($AL$324,"&lt;&gt;"&amp;""),$AL$324,"")</f>
        <v/>
      </c>
      <c r="BA929" s="102" t="str">
        <f t="shared" si="390"/>
        <v/>
      </c>
      <c r="BB929" s="102" t="str">
        <f t="shared" si="391"/>
        <v/>
      </c>
      <c r="BC929" s="102" t="str">
        <f>IF($AZ929="","",$AP$326)</f>
        <v/>
      </c>
      <c r="BD929" s="102" t="str">
        <f t="shared" si="394"/>
        <v/>
      </c>
      <c r="BE929" s="102" t="str">
        <f>IF(COUNTIFS($AL$324,"&lt;&gt;"&amp;""),ROUND($AQ$326/14,1),"")</f>
        <v/>
      </c>
      <c r="BF929" s="102" t="str">
        <f>IF(COUNTIFS($AL$324,"&lt;&gt;"&amp;""),ROUND(($AR$326+$AS$326+$AT$326)/14,1),"")</f>
        <v/>
      </c>
      <c r="BG929" s="102" t="str">
        <f>IF(COUNTIFS($AL$324,"&lt;&gt;"&amp;""),ROUND(($AQ$326+$AR$326+$AS$326+$AT$326)/14,1),"")</f>
        <v/>
      </c>
      <c r="BH929" s="102" t="str">
        <f>IF(COUNTIFS($AL$324,"&lt;&gt;"&amp;""),ROUND($AQ$326,1),"")</f>
        <v/>
      </c>
      <c r="BI929" s="102" t="str">
        <f>IF(COUNTIFS($AL$324,"&lt;&gt;"&amp;""),ROUND(($AR$326+$AS$326+$AT$326),1),"")</f>
        <v/>
      </c>
      <c r="BJ929" s="102" t="str">
        <f>IF(COUNTIFS($AL$324,"&lt;&gt;"&amp;""),ROUND(($AQ$326+$AR$326+$AS$326+$AT$326),1),"")</f>
        <v/>
      </c>
      <c r="BK929" s="98"/>
      <c r="BL929" s="102"/>
      <c r="BM929" s="102"/>
      <c r="BN929" s="98"/>
      <c r="BO929" s="102"/>
      <c r="BP929" s="102"/>
      <c r="BQ929" s="102" t="str">
        <f>IF(COUNTIFS($AL$324,"&lt;&gt;"&amp;""),IF($AW$326&lt;&gt;"",ROUND($AW$326/14,1),""),"")</f>
        <v/>
      </c>
      <c r="BR929" s="102" t="str">
        <f>IF(COUNTIFS($AL$324,"&lt;&gt;"&amp;""),IF($AW$326&lt;&gt;"",ROUND($AW$326,1),""),"")</f>
        <v/>
      </c>
      <c r="BS929" s="102" t="str">
        <f>IF($AZ929="","",$AO$326)</f>
        <v/>
      </c>
      <c r="BT929" s="101" t="str">
        <f>IF(COUNTIFS($AL$324,"&lt;&gt;"&amp;""),$AV$326,"")</f>
        <v/>
      </c>
      <c r="BU929" s="101" t="str">
        <f t="shared" si="392"/>
        <v/>
      </c>
      <c r="BV929" s="102" t="str">
        <f t="shared" si="393"/>
        <v/>
      </c>
      <c r="BW929" s="98" t="str">
        <f t="shared" si="384"/>
        <v/>
      </c>
      <c r="BY929" s="4"/>
      <c r="BZ929" s="4"/>
      <c r="CA929" s="4"/>
      <c r="CB929" s="4"/>
      <c r="CC929" s="4"/>
      <c r="CD929" s="4"/>
      <c r="CE929" s="4"/>
      <c r="CF929" s="4"/>
      <c r="CG929" s="5"/>
      <c r="CH929" s="5"/>
      <c r="CI929" s="5"/>
      <c r="CJ929" s="4"/>
      <c r="CK929" s="4"/>
      <c r="CL929" s="4"/>
      <c r="CM929" s="4"/>
      <c r="CN929" s="4"/>
      <c r="CO929" s="4"/>
      <c r="CP929" s="4"/>
      <c r="CQ929" s="4"/>
      <c r="CR929" s="4"/>
      <c r="CS929" s="5"/>
      <c r="CT929" s="5"/>
    </row>
    <row r="930" spans="50:98" ht="21" customHeight="1" x14ac:dyDescent="0.2">
      <c r="AX930" s="215" t="str">
        <f>$AL$329</f>
        <v/>
      </c>
      <c r="AY930" s="98">
        <v>17</v>
      </c>
      <c r="AZ930" s="102" t="str">
        <f>IF(COUNTIFS($AL$327,"&lt;&gt;"&amp;""),$AL$327,"")</f>
        <v/>
      </c>
      <c r="BA930" s="102" t="str">
        <f t="shared" si="390"/>
        <v/>
      </c>
      <c r="BB930" s="102" t="str">
        <f t="shared" si="391"/>
        <v/>
      </c>
      <c r="BC930" s="102" t="str">
        <f>IF($AZ930="","",$AP$329)</f>
        <v/>
      </c>
      <c r="BD930" s="102" t="str">
        <f t="shared" si="394"/>
        <v/>
      </c>
      <c r="BE930" s="102" t="str">
        <f>IF(COUNTIFS($AL$327,"&lt;&gt;"&amp;""),ROUND($AQ$329/14,1),"")</f>
        <v/>
      </c>
      <c r="BF930" s="102" t="str">
        <f>IF(COUNTIFS($AL$327,"&lt;&gt;"&amp;""),ROUND(($AR$329+$AS$329+$AT$329)/14,1),"")</f>
        <v/>
      </c>
      <c r="BG930" s="102" t="str">
        <f>IF(COUNTIFS($AL$327,"&lt;&gt;"&amp;""),ROUND(($AQ$329+$AR$329+$AS$329+$AT$329)/14,1),"")</f>
        <v/>
      </c>
      <c r="BH930" s="102" t="str">
        <f>IF(COUNTIFS($AL$327,"&lt;&gt;"&amp;""),ROUND($AQ$329,1),"")</f>
        <v/>
      </c>
      <c r="BI930" s="102" t="str">
        <f>IF(COUNTIFS($AL$327,"&lt;&gt;"&amp;""),ROUND(($AR$329+$AS$329+$AT$329),1),"")</f>
        <v/>
      </c>
      <c r="BJ930" s="102" t="str">
        <f>IF(COUNTIFS($AL$327,"&lt;&gt;"&amp;""),ROUND(($AQ$329+$AR$329+$AS$329+$AT$329),1),"")</f>
        <v/>
      </c>
      <c r="BK930" s="98"/>
      <c r="BL930" s="102"/>
      <c r="BM930" s="102"/>
      <c r="BN930" s="98"/>
      <c r="BO930" s="102"/>
      <c r="BP930" s="102"/>
      <c r="BQ930" s="102" t="str">
        <f>IF(COUNTIFS($AL$327,"&lt;&gt;"&amp;""),IF($AW$329&lt;&gt;"",ROUND($AW$329/14,1),""),"")</f>
        <v/>
      </c>
      <c r="BR930" s="102" t="str">
        <f>IF(COUNTIFS($AL$327,"&lt;&gt;"&amp;""),IF($AW$329&lt;&gt;"",ROUND($AW$329,1),""),"")</f>
        <v/>
      </c>
      <c r="BS930" s="102" t="str">
        <f>IF($AZ930="","",$AO$329)</f>
        <v/>
      </c>
      <c r="BT930" s="101" t="str">
        <f>IF(COUNTIFS($AL$327,"&lt;&gt;"&amp;""),$AV$329,"")</f>
        <v/>
      </c>
      <c r="BU930" s="101" t="str">
        <f t="shared" si="392"/>
        <v/>
      </c>
      <c r="BV930" s="102" t="str">
        <f t="shared" si="393"/>
        <v/>
      </c>
      <c r="BW930" s="98" t="str">
        <f t="shared" si="384"/>
        <v/>
      </c>
      <c r="BY930" s="4"/>
      <c r="BZ930" s="4"/>
      <c r="CA930" s="4"/>
      <c r="CB930" s="4"/>
      <c r="CC930" s="4"/>
      <c r="CD930" s="4"/>
      <c r="CE930" s="4"/>
      <c r="CF930" s="4"/>
      <c r="CG930" s="5"/>
      <c r="CH930" s="5"/>
      <c r="CI930" s="5"/>
      <c r="CJ930" s="4"/>
      <c r="CK930" s="4"/>
      <c r="CL930" s="4"/>
      <c r="CM930" s="4"/>
      <c r="CN930" s="4"/>
      <c r="CO930" s="4"/>
      <c r="CP930" s="4"/>
      <c r="CQ930" s="4"/>
      <c r="CR930" s="4"/>
      <c r="CS930" s="5"/>
      <c r="CT930" s="5"/>
    </row>
    <row r="931" spans="50:98" ht="21" customHeight="1" x14ac:dyDescent="0.2">
      <c r="AX931" s="215" t="str">
        <f>$AL$332</f>
        <v/>
      </c>
      <c r="AY931" s="98">
        <v>18</v>
      </c>
      <c r="AZ931" s="102" t="str">
        <f>IF(COUNTIFS($AL$330,"&lt;&gt;"&amp;""),$AL$330,"")</f>
        <v/>
      </c>
      <c r="BA931" s="102" t="str">
        <f t="shared" si="390"/>
        <v/>
      </c>
      <c r="BB931" s="102" t="str">
        <f t="shared" si="391"/>
        <v/>
      </c>
      <c r="BC931" s="102" t="str">
        <f>IF($AZ931="","",$AP$332)</f>
        <v/>
      </c>
      <c r="BD931" s="102" t="str">
        <f t="shared" si="394"/>
        <v/>
      </c>
      <c r="BE931" s="102" t="str">
        <f>IF(COUNTIFS($AL$330,"&lt;&gt;"&amp;""),ROUND($AQ$332/14,1),"")</f>
        <v/>
      </c>
      <c r="BF931" s="102" t="str">
        <f>IF(COUNTIFS($AL$330,"&lt;&gt;"&amp;""),ROUND(($AR$332+$AS$332+$AT$332)/14,1),"")</f>
        <v/>
      </c>
      <c r="BG931" s="102" t="str">
        <f>IF(COUNTIFS($AL$330,"&lt;&gt;"&amp;""),ROUND(($AQ$332+$AR$332+$AS$332+$AT$332)/14,1),"")</f>
        <v/>
      </c>
      <c r="BH931" s="102" t="str">
        <f>IF(COUNTIFS($AL$330,"&lt;&gt;"&amp;""),ROUND($AQ$332,1),"")</f>
        <v/>
      </c>
      <c r="BI931" s="102" t="str">
        <f>IF(COUNTIFS($AL$330,"&lt;&gt;"&amp;""),ROUND(($AR$332+$AS$332+$AT$332),1),"")</f>
        <v/>
      </c>
      <c r="BJ931" s="102" t="str">
        <f>IF(COUNTIFS($AL$330,"&lt;&gt;"&amp;""),ROUND(($AQ$332+$AR$332+$AS$332+$AT$332),1),"")</f>
        <v/>
      </c>
      <c r="BK931" s="98"/>
      <c r="BL931" s="102"/>
      <c r="BM931" s="102"/>
      <c r="BN931" s="98"/>
      <c r="BO931" s="102"/>
      <c r="BP931" s="102"/>
      <c r="BQ931" s="102" t="str">
        <f>IF(COUNTIFS($AL$330,"&lt;&gt;"&amp;""),IF($AW$332&lt;&gt;"",ROUND($AW$332/14,1),""),"")</f>
        <v/>
      </c>
      <c r="BR931" s="102" t="str">
        <f>IF(COUNTIFS($AL$330,"&lt;&gt;"&amp;""),IF($AW$332&lt;&gt;"",ROUND($AW$332,1),""),"")</f>
        <v/>
      </c>
      <c r="BS931" s="102" t="str">
        <f>IF($AZ931="","",$AO$332)</f>
        <v/>
      </c>
      <c r="BT931" s="101" t="str">
        <f>IF(COUNTIFS($AL$330,"&lt;&gt;"&amp;""),$AV$332,"")</f>
        <v/>
      </c>
      <c r="BU931" s="101" t="str">
        <f t="shared" si="392"/>
        <v/>
      </c>
      <c r="BV931" s="102" t="str">
        <f t="shared" si="393"/>
        <v/>
      </c>
      <c r="BW931" s="98" t="str">
        <f t="shared" si="384"/>
        <v/>
      </c>
      <c r="BY931" s="4"/>
      <c r="BZ931" s="4"/>
      <c r="CA931" s="4"/>
      <c r="CB931" s="4"/>
      <c r="CC931" s="4"/>
      <c r="CD931" s="4"/>
      <c r="CE931" s="4"/>
      <c r="CF931" s="4"/>
      <c r="CG931" s="5"/>
      <c r="CH931" s="5"/>
      <c r="CI931" s="5"/>
      <c r="CJ931" s="4"/>
      <c r="CK931" s="4"/>
      <c r="CL931" s="4"/>
      <c r="CM931" s="4"/>
      <c r="CN931" s="4"/>
      <c r="CO931" s="4"/>
      <c r="CP931" s="4"/>
      <c r="CQ931" s="4"/>
      <c r="CR931" s="4"/>
      <c r="CS931" s="5"/>
      <c r="CT931" s="5"/>
    </row>
    <row r="932" spans="50:98" ht="21" customHeight="1" x14ac:dyDescent="0.2">
      <c r="AX932" s="215" t="str">
        <f>$AL$335</f>
        <v/>
      </c>
      <c r="AY932" s="98">
        <v>19</v>
      </c>
      <c r="AZ932" s="102" t="str">
        <f>IF(COUNTIFS($AL$333,"&lt;&gt;"&amp;""),$AL$333,"")</f>
        <v/>
      </c>
      <c r="BA932" s="102" t="str">
        <f t="shared" si="390"/>
        <v/>
      </c>
      <c r="BB932" s="102" t="str">
        <f t="shared" si="391"/>
        <v/>
      </c>
      <c r="BC932" s="102" t="str">
        <f>IF($AZ932="","",$AP$335)</f>
        <v/>
      </c>
      <c r="BD932" s="102" t="str">
        <f t="shared" si="394"/>
        <v/>
      </c>
      <c r="BE932" s="102" t="str">
        <f>IF(COUNTIFS($AL$333,"&lt;&gt;"&amp;""),ROUND($AQ$335/14,1),"")</f>
        <v/>
      </c>
      <c r="BF932" s="102" t="str">
        <f>IF(COUNTIFS($AL$333,"&lt;&gt;"&amp;""),ROUND(($AR$335+$AS$335+$AT$335)/14,1),"")</f>
        <v/>
      </c>
      <c r="BG932" s="102" t="str">
        <f>IF(COUNTIFS($AL$333,"&lt;&gt;"&amp;""),ROUND(($AQ$335+$AR$335+$AS$335+$AT$335)/14,1),"")</f>
        <v/>
      </c>
      <c r="BH932" s="102" t="str">
        <f>IF(COUNTIFS($AL$333,"&lt;&gt;"&amp;""),ROUND($AQ$335,1),"")</f>
        <v/>
      </c>
      <c r="BI932" s="102" t="str">
        <f>IF(COUNTIFS($AL$333,"&lt;&gt;"&amp;""),ROUND(($AR$335+$AS$335+$AT$335),1),"")</f>
        <v/>
      </c>
      <c r="BJ932" s="102" t="str">
        <f>IF(COUNTIFS($AL$333,"&lt;&gt;"&amp;""),ROUND(($AQ$335+$AR$335+$AS$335+$AT$335),1),"")</f>
        <v/>
      </c>
      <c r="BK932" s="98"/>
      <c r="BL932" s="102"/>
      <c r="BM932" s="102"/>
      <c r="BN932" s="98"/>
      <c r="BO932" s="102"/>
      <c r="BP932" s="102"/>
      <c r="BQ932" s="102" t="str">
        <f>IF(COUNTIFS($AL$333,"&lt;&gt;"&amp;""),IF($AW$335&lt;&gt;"",ROUND($AW$335/14,1),""),"")</f>
        <v/>
      </c>
      <c r="BR932" s="102" t="str">
        <f>IF(COUNTIFS($AL$333,"&lt;&gt;"&amp;""),IF($AW$335&lt;&gt;"",ROUND($AW$335,1),""),"")</f>
        <v/>
      </c>
      <c r="BS932" s="102" t="str">
        <f>IF($AZ932="","",$AO$335)</f>
        <v/>
      </c>
      <c r="BT932" s="101" t="str">
        <f>IF(COUNTIFS($AL$333,"&lt;&gt;"&amp;""),$AV$335,"")</f>
        <v/>
      </c>
      <c r="BU932" s="101" t="str">
        <f t="shared" si="392"/>
        <v/>
      </c>
      <c r="BV932" s="102" t="str">
        <f t="shared" si="393"/>
        <v/>
      </c>
      <c r="BW932" s="98" t="str">
        <f t="shared" si="384"/>
        <v/>
      </c>
      <c r="BY932" s="4"/>
      <c r="BZ932" s="4"/>
      <c r="CA932" s="4"/>
      <c r="CB932" s="4"/>
      <c r="CC932" s="4"/>
      <c r="CD932" s="4"/>
      <c r="CE932" s="4"/>
      <c r="CF932" s="4"/>
      <c r="CG932" s="5"/>
      <c r="CH932" s="5"/>
      <c r="CI932" s="5"/>
      <c r="CJ932" s="4"/>
      <c r="CK932" s="4"/>
      <c r="CL932" s="4"/>
      <c r="CM932" s="4"/>
      <c r="CN932" s="4"/>
      <c r="CO932" s="4"/>
      <c r="CP932" s="4"/>
      <c r="CQ932" s="4"/>
      <c r="CR932" s="4"/>
      <c r="CS932" s="5"/>
      <c r="CT932" s="5"/>
    </row>
    <row r="933" spans="50:98" ht="21" customHeight="1" x14ac:dyDescent="0.2">
      <c r="AX933" s="215" t="str">
        <f>$AL$338</f>
        <v/>
      </c>
      <c r="AY933" s="98">
        <v>20</v>
      </c>
      <c r="AZ933" s="102" t="str">
        <f>IF(COUNTIFS($AL$336,"&lt;&gt;"&amp;""),$AL$336,"")</f>
        <v/>
      </c>
      <c r="BA933" s="102" t="str">
        <f t="shared" si="390"/>
        <v/>
      </c>
      <c r="BB933" s="102" t="str">
        <f t="shared" si="391"/>
        <v/>
      </c>
      <c r="BC933" s="102" t="str">
        <f>IF($AZ933="","",$AP$338)</f>
        <v/>
      </c>
      <c r="BD933" s="102" t="str">
        <f t="shared" si="394"/>
        <v/>
      </c>
      <c r="BE933" s="102" t="str">
        <f>IF(COUNTIFS($AL$336,"&lt;&gt;"&amp;""),ROUND($AQ$338/14,1),"")</f>
        <v/>
      </c>
      <c r="BF933" s="102" t="str">
        <f>IF(COUNTIFS($AL$336,"&lt;&gt;"&amp;""),ROUND(($AR$338+$AS$338+$AT$338)/14,1),"")</f>
        <v/>
      </c>
      <c r="BG933" s="102" t="str">
        <f>IF(COUNTIFS($AL$336,"&lt;&gt;"&amp;""),ROUND(($AQ$338+$AR$338+$AS$338+$AT$338)/14,1),"")</f>
        <v/>
      </c>
      <c r="BH933" s="102" t="str">
        <f>IF(COUNTIFS($AL$336,"&lt;&gt;"&amp;""),ROUND($AQ$338,1),"")</f>
        <v/>
      </c>
      <c r="BI933" s="102" t="str">
        <f>IF(COUNTIFS($AL$336,"&lt;&gt;"&amp;""),ROUND(($AR$338+$AS$338+$AT$338),1),"")</f>
        <v/>
      </c>
      <c r="BJ933" s="102" t="str">
        <f>IF(COUNTIFS($AL$336,"&lt;&gt;"&amp;""),ROUND(($AQ$338+$AR$338+$AS$338+$AT$338),1),"")</f>
        <v/>
      </c>
      <c r="BK933" s="98"/>
      <c r="BL933" s="102"/>
      <c r="BM933" s="102"/>
      <c r="BN933" s="98"/>
      <c r="BO933" s="102"/>
      <c r="BP933" s="102"/>
      <c r="BQ933" s="102" t="str">
        <f>IF(COUNTIFS($AL$336,"&lt;&gt;"&amp;""),IF($AW$338&lt;&gt;"",ROUND($AW$338/14,1),""),"")</f>
        <v/>
      </c>
      <c r="BR933" s="102" t="str">
        <f>IF(COUNTIFS($AL$336,"&lt;&gt;"&amp;""),IF($AW$338&lt;&gt;"",ROUND($AW$338,1),""),"")</f>
        <v/>
      </c>
      <c r="BS933" s="102" t="str">
        <f>IF($AZ933="","",$AO$338)</f>
        <v/>
      </c>
      <c r="BT933" s="101" t="str">
        <f>IF(COUNTIFS($AL$336,"&lt;&gt;"&amp;""),$AV$338,"")</f>
        <v/>
      </c>
      <c r="BU933" s="101" t="str">
        <f t="shared" si="392"/>
        <v/>
      </c>
      <c r="BV933" s="102" t="str">
        <f t="shared" si="393"/>
        <v/>
      </c>
      <c r="BW933" s="98" t="str">
        <f t="shared" si="384"/>
        <v/>
      </c>
      <c r="BY933" s="4"/>
      <c r="BZ933" s="4"/>
      <c r="CA933" s="4"/>
      <c r="CB933" s="4"/>
      <c r="CC933" s="4"/>
      <c r="CD933" s="4"/>
      <c r="CE933" s="4"/>
      <c r="CF933" s="4"/>
      <c r="CG933" s="5"/>
      <c r="CH933" s="5"/>
      <c r="CI933" s="5"/>
      <c r="CJ933" s="4"/>
      <c r="CK933" s="4"/>
      <c r="CL933" s="4"/>
      <c r="CM933" s="4"/>
      <c r="CN933" s="4"/>
      <c r="CO933" s="4"/>
      <c r="CP933" s="4"/>
      <c r="CQ933" s="4"/>
      <c r="CR933" s="4"/>
      <c r="CS933" s="5"/>
      <c r="CT933" s="5"/>
    </row>
    <row r="934" spans="50:98" ht="21" customHeight="1" x14ac:dyDescent="0.2">
      <c r="AX934" s="215" t="str">
        <f>$AL$341</f>
        <v/>
      </c>
      <c r="AY934" s="98">
        <v>21</v>
      </c>
      <c r="AZ934" s="102" t="str">
        <f>IF(COUNTIFS($AL$339,"&lt;&gt;"&amp;""),$AL$339,"")</f>
        <v/>
      </c>
      <c r="BA934" s="102" t="str">
        <f t="shared" si="390"/>
        <v/>
      </c>
      <c r="BB934" s="102" t="str">
        <f t="shared" si="391"/>
        <v/>
      </c>
      <c r="BC934" s="102" t="str">
        <f>IF($AZ934="","",$AP$341)</f>
        <v/>
      </c>
      <c r="BD934" s="102" t="str">
        <f t="shared" si="394"/>
        <v/>
      </c>
      <c r="BE934" s="102" t="str">
        <f>IF(COUNTIFS($AL$339,"&lt;&gt;"&amp;""),ROUND($AQ$341/14,1),"")</f>
        <v/>
      </c>
      <c r="BF934" s="102" t="str">
        <f>IF(COUNTIFS($AL$339,"&lt;&gt;"&amp;""),ROUND(($AR$341+$AS$341+$AT$341)/14,1),"")</f>
        <v/>
      </c>
      <c r="BG934" s="102" t="str">
        <f>IF(COUNTIFS($AL$339,"&lt;&gt;"&amp;""),ROUND(($AQ$341+$AR$341+$AS$341+$AT$341)/14,1),"")</f>
        <v/>
      </c>
      <c r="BH934" s="102" t="str">
        <f>IF(COUNTIFS($AL$339,"&lt;&gt;"&amp;""),ROUND($AQ$341,1),"")</f>
        <v/>
      </c>
      <c r="BI934" s="102" t="str">
        <f>IF(COUNTIFS($AL$339,"&lt;&gt;"&amp;""),ROUND(($AR$341+$AS$341+$AT$341),1),"")</f>
        <v/>
      </c>
      <c r="BJ934" s="102" t="str">
        <f>IF(COUNTIFS($AL$339,"&lt;&gt;"&amp;""),ROUND(($AQ$341+$AR$341+$AS$341+$AT$341),1),"")</f>
        <v/>
      </c>
      <c r="BK934" s="98"/>
      <c r="BL934" s="102"/>
      <c r="BM934" s="102"/>
      <c r="BN934" s="98"/>
      <c r="BO934" s="102"/>
      <c r="BP934" s="102"/>
      <c r="BQ934" s="102" t="str">
        <f>IF(COUNTIFS($AL$339,"&lt;&gt;"&amp;""),IF($AW$341&lt;&gt;"",ROUND($AW$341/14,1),""),"")</f>
        <v/>
      </c>
      <c r="BR934" s="102" t="str">
        <f>IF(COUNTIFS($AL$339,"&lt;&gt;"&amp;""),IF($AW$341&lt;&gt;"",ROUND($AW$341,1),""),"")</f>
        <v/>
      </c>
      <c r="BS934" s="102" t="str">
        <f>IF($AZ934="","",$AO$341)</f>
        <v/>
      </c>
      <c r="BT934" s="101" t="str">
        <f>IF(COUNTIFS($AL$339,"&lt;&gt;"&amp;""),$AV$341,"")</f>
        <v/>
      </c>
      <c r="BU934" s="101" t="str">
        <f t="shared" si="392"/>
        <v/>
      </c>
      <c r="BV934" s="102" t="str">
        <f t="shared" si="393"/>
        <v/>
      </c>
      <c r="BW934" s="98" t="str">
        <f t="shared" si="384"/>
        <v/>
      </c>
      <c r="BY934" s="4"/>
      <c r="BZ934" s="4"/>
      <c r="CA934" s="4"/>
      <c r="CB934" s="4"/>
      <c r="CC934" s="4"/>
      <c r="CD934" s="4"/>
      <c r="CE934" s="4"/>
      <c r="CF934" s="4"/>
      <c r="CG934" s="5"/>
      <c r="CH934" s="5"/>
      <c r="CI934" s="5"/>
      <c r="CJ934" s="4"/>
      <c r="CK934" s="4"/>
      <c r="CL934" s="4"/>
      <c r="CM934" s="4"/>
      <c r="CN934" s="4"/>
      <c r="CO934" s="4"/>
      <c r="CP934" s="4"/>
      <c r="CQ934" s="4"/>
      <c r="CR934" s="4"/>
      <c r="CS934" s="5"/>
      <c r="CT934" s="5"/>
    </row>
    <row r="935" spans="50:98" ht="21" customHeight="1" x14ac:dyDescent="0.2">
      <c r="AX935" s="215" t="str">
        <f>$AL$344</f>
        <v/>
      </c>
      <c r="AY935" s="98">
        <v>22</v>
      </c>
      <c r="AZ935" s="102" t="str">
        <f>IF(COUNTIFS($AL$342,"&lt;&gt;"&amp;""),$AL$342,"")</f>
        <v/>
      </c>
      <c r="BA935" s="102" t="str">
        <f t="shared" si="390"/>
        <v/>
      </c>
      <c r="BB935" s="102" t="str">
        <f t="shared" si="391"/>
        <v/>
      </c>
      <c r="BC935" s="102" t="str">
        <f>IF($AZ935="","",$AP$344)</f>
        <v/>
      </c>
      <c r="BD935" s="102" t="str">
        <f t="shared" si="394"/>
        <v/>
      </c>
      <c r="BE935" s="102" t="str">
        <f>IF(COUNTIFS($AL$342,"&lt;&gt;"&amp;""),ROUND($AQ$344/14,1),"")</f>
        <v/>
      </c>
      <c r="BF935" s="102" t="str">
        <f>IF(COUNTIFS($AL$342,"&lt;&gt;"&amp;""),ROUND(($AR$344+$AS$344+$AT$344)/14,1),"")</f>
        <v/>
      </c>
      <c r="BG935" s="102" t="str">
        <f>IF(COUNTIFS($AL$342,"&lt;&gt;"&amp;""),ROUND(($AQ$344+$AR$344+$AS$344+$AT$344)/14,1),"")</f>
        <v/>
      </c>
      <c r="BH935" s="102" t="str">
        <f>IF(COUNTIFS($AL$342,"&lt;&gt;"&amp;""),ROUND($AQ$344,1),"")</f>
        <v/>
      </c>
      <c r="BI935" s="102" t="str">
        <f>IF(COUNTIFS($AL$342,"&lt;&gt;"&amp;""),ROUND(($AR$344+$AS$344+$AT$344),1),"")</f>
        <v/>
      </c>
      <c r="BJ935" s="102" t="str">
        <f>IF(COUNTIFS($AL$342,"&lt;&gt;"&amp;""),ROUND(($AQ$344+$AR$344+$AS$344+$AT$344),1),"")</f>
        <v/>
      </c>
      <c r="BK935" s="98"/>
      <c r="BL935" s="102"/>
      <c r="BM935" s="102"/>
      <c r="BN935" s="98"/>
      <c r="BO935" s="102"/>
      <c r="BP935" s="102"/>
      <c r="BQ935" s="102" t="str">
        <f>IF(COUNTIFS($AL$342,"&lt;&gt;"&amp;""),IF($AW$344&lt;&gt;"",ROUND($AW$344/14,1),""),"")</f>
        <v/>
      </c>
      <c r="BR935" s="102" t="str">
        <f>IF(COUNTIFS($AL$342,"&lt;&gt;"&amp;""),IF($AW$344&lt;&gt;"",ROUND($AW$344,1),""),"")</f>
        <v/>
      </c>
      <c r="BS935" s="102" t="str">
        <f>IF($AZ935="","",$AO$344)</f>
        <v/>
      </c>
      <c r="BT935" s="101" t="str">
        <f>IF(COUNTIFS($AL$342,"&lt;&gt;"&amp;""),$AV$344,"")</f>
        <v/>
      </c>
      <c r="BU935" s="101" t="str">
        <f t="shared" si="392"/>
        <v/>
      </c>
      <c r="BV935" s="102" t="str">
        <f t="shared" si="393"/>
        <v/>
      </c>
      <c r="BW935" s="98" t="str">
        <f t="shared" si="384"/>
        <v/>
      </c>
      <c r="BY935" s="4"/>
      <c r="BZ935" s="4"/>
      <c r="CA935" s="4"/>
      <c r="CB935" s="4"/>
      <c r="CC935" s="4"/>
      <c r="CD935" s="4"/>
      <c r="CE935" s="4"/>
      <c r="CF935" s="4"/>
      <c r="CG935" s="5"/>
      <c r="CH935" s="5"/>
      <c r="CI935" s="5"/>
      <c r="CJ935" s="4"/>
      <c r="CK935" s="4"/>
      <c r="CL935" s="4"/>
      <c r="CM935" s="4"/>
      <c r="CN935" s="4"/>
      <c r="CO935" s="4"/>
      <c r="CP935" s="4"/>
      <c r="CQ935" s="4"/>
      <c r="CR935" s="4"/>
      <c r="CS935" s="5"/>
      <c r="CT935" s="5"/>
    </row>
    <row r="936" spans="50:98" ht="21" customHeight="1" x14ac:dyDescent="0.2">
      <c r="AX936" s="215" t="str">
        <f>$AL$347</f>
        <v/>
      </c>
      <c r="AY936" s="98">
        <v>23</v>
      </c>
      <c r="AZ936" s="102" t="str">
        <f>IF(COUNTIFS($AL$345,"&lt;&gt;"&amp;""),$AL$345,"")</f>
        <v/>
      </c>
      <c r="BA936" s="102" t="str">
        <f t="shared" si="390"/>
        <v/>
      </c>
      <c r="BB936" s="102" t="str">
        <f t="shared" si="391"/>
        <v/>
      </c>
      <c r="BC936" s="102" t="str">
        <f>IF($AZ936="","",$AP$347)</f>
        <v/>
      </c>
      <c r="BD936" s="102" t="str">
        <f t="shared" si="394"/>
        <v/>
      </c>
      <c r="BE936" s="102" t="str">
        <f>IF(COUNTIFS($AL$345,"&lt;&gt;"&amp;""),ROUND($AQ$347/14,1),"")</f>
        <v/>
      </c>
      <c r="BF936" s="102" t="str">
        <f>IF(COUNTIFS($AL$345,"&lt;&gt;"&amp;""),ROUND(($AR$347+$AS$347+$AT$347)/14,1),"")</f>
        <v/>
      </c>
      <c r="BG936" s="102" t="str">
        <f>IF(COUNTIFS($AL$345,"&lt;&gt;"&amp;""),ROUND(($AQ$347+$AR$347+$AS$347+$AT$347)/14,1),"")</f>
        <v/>
      </c>
      <c r="BH936" s="102" t="str">
        <f>IF(COUNTIFS($AL$345,"&lt;&gt;"&amp;""),ROUND($AQ$347,1),"")</f>
        <v/>
      </c>
      <c r="BI936" s="102" t="str">
        <f>IF(COUNTIFS($AL$345,"&lt;&gt;"&amp;""),ROUND(($AR$347+$AS$347+$AT$347),1),"")</f>
        <v/>
      </c>
      <c r="BJ936" s="102" t="str">
        <f>IF(COUNTIFS($AL$345,"&lt;&gt;"&amp;""),ROUND(($AQ$347+$AR$347+$AS$347+$AT$347),1),"")</f>
        <v/>
      </c>
      <c r="BK936" s="98"/>
      <c r="BL936" s="102"/>
      <c r="BM936" s="102"/>
      <c r="BN936" s="98"/>
      <c r="BO936" s="102"/>
      <c r="BP936" s="102"/>
      <c r="BQ936" s="102" t="str">
        <f>IF(COUNTIFS($AL$345,"&lt;&gt;"&amp;""),IF($AW$347&lt;&gt;"",ROUND($AW$347/14,1),""),"")</f>
        <v/>
      </c>
      <c r="BR936" s="102" t="str">
        <f>IF(COUNTIFS($AL$345,"&lt;&gt;"&amp;""),IF($AW$347&lt;&gt;"",ROUND($AW$347,1),""),"")</f>
        <v/>
      </c>
      <c r="BS936" s="102" t="str">
        <f>IF($AZ936="","",$AO$347)</f>
        <v/>
      </c>
      <c r="BT936" s="101" t="str">
        <f>IF(COUNTIFS($AL$345,"&lt;&gt;"&amp;""),$AV$347,"")</f>
        <v/>
      </c>
      <c r="BU936" s="101" t="str">
        <f t="shared" si="392"/>
        <v/>
      </c>
      <c r="BV936" s="102" t="str">
        <f t="shared" si="393"/>
        <v/>
      </c>
      <c r="BW936" s="98" t="str">
        <f t="shared" si="384"/>
        <v/>
      </c>
      <c r="BY936" s="4"/>
      <c r="BZ936" s="4"/>
      <c r="CA936" s="4"/>
      <c r="CB936" s="4"/>
      <c r="CC936" s="4"/>
      <c r="CD936" s="4"/>
      <c r="CE936" s="4"/>
      <c r="CF936" s="4"/>
      <c r="CG936" s="5"/>
      <c r="CH936" s="5"/>
      <c r="CI936" s="5"/>
      <c r="CJ936" s="4"/>
      <c r="CK936" s="4"/>
      <c r="CL936" s="4"/>
      <c r="CM936" s="4"/>
      <c r="CN936" s="4"/>
      <c r="CO936" s="4"/>
      <c r="CP936" s="4"/>
      <c r="CQ936" s="4"/>
      <c r="CR936" s="4"/>
      <c r="CS936" s="5"/>
      <c r="CT936" s="5"/>
    </row>
    <row r="937" spans="50:98" ht="21" customHeight="1" x14ac:dyDescent="0.2">
      <c r="AX937" s="215" t="str">
        <f>$AL$350</f>
        <v/>
      </c>
      <c r="AY937" s="98">
        <v>24</v>
      </c>
      <c r="AZ937" s="102" t="str">
        <f>IF(COUNTIFS($AL$348,"&lt;&gt;"&amp;""),$AL$348,"")</f>
        <v/>
      </c>
      <c r="BA937" s="102" t="str">
        <f t="shared" si="390"/>
        <v/>
      </c>
      <c r="BB937" s="102" t="str">
        <f t="shared" si="391"/>
        <v/>
      </c>
      <c r="BC937" s="102" t="str">
        <f>IF($AZ937="","",$AP$350)</f>
        <v/>
      </c>
      <c r="BD937" s="102" t="str">
        <f t="shared" si="394"/>
        <v/>
      </c>
      <c r="BE937" s="102" t="str">
        <f>IF(COUNTIFS($AL$348,"&lt;&gt;"&amp;""),ROUND($AQ$350/14,1),"")</f>
        <v/>
      </c>
      <c r="BF937" s="102" t="str">
        <f>IF(COUNTIFS($AL$348,"&lt;&gt;"&amp;""),ROUND(($AR$350+$AS$350+$AT$350)/14,1),"")</f>
        <v/>
      </c>
      <c r="BG937" s="102" t="str">
        <f>IF(COUNTIFS($AL$348,"&lt;&gt;"&amp;""),ROUND(($AQ$350+$AR$350+$AS$350+$AT$350)/14,1),"")</f>
        <v/>
      </c>
      <c r="BH937" s="102" t="str">
        <f>IF(COUNTIFS($AL$348,"&lt;&gt;"&amp;""),ROUND($AQ$350,1),"")</f>
        <v/>
      </c>
      <c r="BI937" s="102" t="str">
        <f>IF(COUNTIFS($AL$348,"&lt;&gt;"&amp;""),ROUND(($AR$350+$AS$350+$AT$350),1),"")</f>
        <v/>
      </c>
      <c r="BJ937" s="102" t="str">
        <f>IF(COUNTIFS($AL$348,"&lt;&gt;"&amp;""),ROUND(($AQ$350+$AR$350+$AS$350+$AT$350),1),"")</f>
        <v/>
      </c>
      <c r="BK937" s="98"/>
      <c r="BL937" s="102"/>
      <c r="BM937" s="102"/>
      <c r="BN937" s="98"/>
      <c r="BO937" s="102"/>
      <c r="BP937" s="102"/>
      <c r="BQ937" s="102" t="str">
        <f>IF(COUNTIFS($AL$348,"&lt;&gt;"&amp;""),IF($AW$350&lt;&gt;"",ROUND($AW$350/14,1),""),"")</f>
        <v/>
      </c>
      <c r="BR937" s="102" t="str">
        <f>IF(COUNTIFS($AL$348,"&lt;&gt;"&amp;""),IF($AW$350&lt;&gt;"",ROUND($AW$350,1),""),"")</f>
        <v/>
      </c>
      <c r="BS937" s="102" t="str">
        <f>IF($AZ937="","",$AO$350)</f>
        <v/>
      </c>
      <c r="BT937" s="101" t="str">
        <f>IF(COUNTIFS($AL$348,"&lt;&gt;"&amp;""),$AV$350,"")</f>
        <v/>
      </c>
      <c r="BU937" s="101" t="str">
        <f t="shared" si="392"/>
        <v/>
      </c>
      <c r="BV937" s="102" t="str">
        <f t="shared" si="393"/>
        <v/>
      </c>
      <c r="BW937" s="98" t="str">
        <f t="shared" si="384"/>
        <v/>
      </c>
      <c r="BY937" s="4"/>
      <c r="BZ937" s="4"/>
      <c r="CA937" s="4"/>
      <c r="CB937" s="4"/>
      <c r="CC937" s="4"/>
      <c r="CD937" s="4"/>
      <c r="CE937" s="4"/>
      <c r="CF937" s="4"/>
      <c r="CG937" s="5"/>
      <c r="CH937" s="5"/>
      <c r="CI937" s="5"/>
      <c r="CJ937" s="4"/>
      <c r="CK937" s="4"/>
      <c r="CL937" s="4"/>
      <c r="CM937" s="4"/>
      <c r="CN937" s="4"/>
      <c r="CO937" s="4"/>
      <c r="CP937" s="4"/>
      <c r="CQ937" s="4"/>
      <c r="CR937" s="4"/>
      <c r="CS937" s="5"/>
      <c r="CT937" s="5"/>
    </row>
    <row r="938" spans="50:98" ht="21" customHeight="1" x14ac:dyDescent="0.2">
      <c r="AX938" s="215" t="str">
        <f>$AL$353</f>
        <v/>
      </c>
      <c r="AY938" s="98">
        <v>25</v>
      </c>
      <c r="AZ938" s="102" t="str">
        <f>IF(COUNTIFS($AL$351,"&lt;&gt;"&amp;""),$AL$351,"")</f>
        <v/>
      </c>
      <c r="BA938" s="102" t="str">
        <f t="shared" si="390"/>
        <v/>
      </c>
      <c r="BB938" s="102" t="str">
        <f t="shared" si="391"/>
        <v/>
      </c>
      <c r="BC938" s="102" t="str">
        <f>IF($AZ938="","",$AP$353)</f>
        <v/>
      </c>
      <c r="BD938" s="102" t="str">
        <f t="shared" si="394"/>
        <v/>
      </c>
      <c r="BE938" s="102" t="str">
        <f>IF(COUNTIFS($AL$351,"&lt;&gt;"&amp;""),ROUND($AQ$353/14,1),"")</f>
        <v/>
      </c>
      <c r="BF938" s="102" t="str">
        <f>IF(COUNTIFS($AL$351,"&lt;&gt;"&amp;""),ROUND(($AR$353+$AS$353+$AT$353)/14,1),"")</f>
        <v/>
      </c>
      <c r="BG938" s="102" t="str">
        <f>IF(COUNTIFS($AL$351,"&lt;&gt;"&amp;""),ROUND(($AQ$353+$AR$353+$AS$353+$AT$353)/14,1),"")</f>
        <v/>
      </c>
      <c r="BH938" s="102" t="str">
        <f>IF(COUNTIFS($AL$351,"&lt;&gt;"&amp;""),ROUND($AQ$353,1),"")</f>
        <v/>
      </c>
      <c r="BI938" s="102" t="str">
        <f>IF(COUNTIFS($AL$351,"&lt;&gt;"&amp;""),ROUND(($AR$353+$AS$353+$AT$353),1),"")</f>
        <v/>
      </c>
      <c r="BJ938" s="102" t="str">
        <f>IF(COUNTIFS($AL$351,"&lt;&gt;"&amp;""),ROUND(($AQ$353+$AR$353+$AS$353+$AT$353),1),"")</f>
        <v/>
      </c>
      <c r="BK938" s="98"/>
      <c r="BL938" s="102"/>
      <c r="BM938" s="102"/>
      <c r="BN938" s="98"/>
      <c r="BO938" s="102"/>
      <c r="BP938" s="102"/>
      <c r="BQ938" s="102" t="str">
        <f>IF(COUNTIFS($AL$351,"&lt;&gt;"&amp;""),IF($AW$353&lt;&gt;"",ROUND($AW$353/14,1),""),"")</f>
        <v/>
      </c>
      <c r="BR938" s="102" t="str">
        <f>IF(COUNTIFS($AL$351,"&lt;&gt;"&amp;""),IF($AW$353&lt;&gt;"",ROUND($AW$353,1),""),"")</f>
        <v/>
      </c>
      <c r="BS938" s="102" t="str">
        <f>IF($AZ938="","",$AO$353)</f>
        <v/>
      </c>
      <c r="BT938" s="101" t="str">
        <f>IF(COUNTIFS($AL$351,"&lt;&gt;"&amp;""),$AV$353,"")</f>
        <v/>
      </c>
      <c r="BU938" s="101" t="str">
        <f t="shared" si="392"/>
        <v/>
      </c>
      <c r="BV938" s="102" t="str">
        <f t="shared" si="393"/>
        <v/>
      </c>
      <c r="BW938" s="98" t="str">
        <f t="shared" si="384"/>
        <v/>
      </c>
      <c r="BY938" s="4"/>
      <c r="BZ938" s="4"/>
      <c r="CA938" s="4"/>
      <c r="CB938" s="4"/>
      <c r="CC938" s="4"/>
      <c r="CD938" s="4"/>
      <c r="CE938" s="4"/>
      <c r="CF938" s="4"/>
      <c r="CG938" s="5"/>
      <c r="CH938" s="5"/>
      <c r="CI938" s="5"/>
      <c r="CJ938" s="4"/>
      <c r="CK938" s="4"/>
      <c r="CL938" s="4"/>
      <c r="CM938" s="4"/>
      <c r="CN938" s="4"/>
      <c r="CO938" s="4"/>
      <c r="CP938" s="4"/>
      <c r="CQ938" s="4"/>
      <c r="CR938" s="4"/>
      <c r="CS938" s="5"/>
      <c r="CT938" s="5"/>
    </row>
    <row r="939" spans="50:98" ht="21" customHeight="1" x14ac:dyDescent="0.2">
      <c r="AX939" s="215" t="str">
        <f>$AL$356</f>
        <v/>
      </c>
      <c r="AY939" s="98">
        <v>26</v>
      </c>
      <c r="AZ939" s="102" t="str">
        <f>IF(COUNTIFS($AL$354,"&lt;&gt;"&amp;""),$AL$354,"")</f>
        <v/>
      </c>
      <c r="BA939" s="102" t="str">
        <f t="shared" si="390"/>
        <v/>
      </c>
      <c r="BB939" s="102" t="str">
        <f t="shared" si="391"/>
        <v/>
      </c>
      <c r="BC939" s="102" t="str">
        <f>IF($AZ939="","",$AP$356)</f>
        <v/>
      </c>
      <c r="BD939" s="102" t="str">
        <f t="shared" si="394"/>
        <v/>
      </c>
      <c r="BE939" s="102" t="str">
        <f>IF(COUNTIFS($AL$354,"&lt;&gt;"&amp;""),ROUND($AQ$356/14,1),"")</f>
        <v/>
      </c>
      <c r="BF939" s="102" t="str">
        <f>IF(COUNTIFS($AL$354,"&lt;&gt;"&amp;""),ROUND(($AR$356+$AS$356+$AT$356)/14,1),"")</f>
        <v/>
      </c>
      <c r="BG939" s="102" t="str">
        <f>IF(COUNTIFS($AL$354,"&lt;&gt;"&amp;""),ROUND(($AQ$356+$AR$356+$AS$356+$AT$356)/14,1),"")</f>
        <v/>
      </c>
      <c r="BH939" s="102" t="str">
        <f>IF(COUNTIFS($AL$354,"&lt;&gt;"&amp;""),ROUND($AQ$356,1),"")</f>
        <v/>
      </c>
      <c r="BI939" s="102" t="str">
        <f>IF(COUNTIFS($AL$354,"&lt;&gt;"&amp;""),ROUND(($AR$356+$AS$356+$AT$356),1),"")</f>
        <v/>
      </c>
      <c r="BJ939" s="102" t="str">
        <f>IF(COUNTIFS($AL$354,"&lt;&gt;"&amp;""),ROUND(($AQ$356+$AR$356+$AS$356+$AT$356),1),"")</f>
        <v/>
      </c>
      <c r="BK939" s="98"/>
      <c r="BL939" s="102"/>
      <c r="BM939" s="102"/>
      <c r="BN939" s="98"/>
      <c r="BO939" s="102"/>
      <c r="BP939" s="102"/>
      <c r="BQ939" s="102" t="str">
        <f>IF(COUNTIFS($AL$354,"&lt;&gt;"&amp;""),IF($AW$356&lt;&gt;"",ROUND($AW$356/14,1),""),"")</f>
        <v/>
      </c>
      <c r="BR939" s="102" t="str">
        <f>IF(COUNTIFS($AL$354,"&lt;&gt;"&amp;""),IF($AW$356&lt;&gt;"",ROUND($AW$356,1),""),"")</f>
        <v/>
      </c>
      <c r="BS939" s="102" t="str">
        <f>IF($AZ939="","",$AO$356)</f>
        <v/>
      </c>
      <c r="BT939" s="101" t="str">
        <f>IF(COUNTIFS($AL$354,"&lt;&gt;"&amp;""),$AV$356,"")</f>
        <v/>
      </c>
      <c r="BU939" s="101" t="str">
        <f t="shared" si="392"/>
        <v/>
      </c>
      <c r="BV939" s="102" t="str">
        <f t="shared" si="393"/>
        <v/>
      </c>
      <c r="BW939" s="98" t="str">
        <f t="shared" si="384"/>
        <v/>
      </c>
      <c r="BY939" s="4"/>
      <c r="BZ939" s="4"/>
      <c r="CA939" s="4"/>
      <c r="CB939" s="4"/>
      <c r="CC939" s="4"/>
      <c r="CD939" s="4"/>
      <c r="CE939" s="4"/>
      <c r="CF939" s="4"/>
      <c r="CG939" s="5"/>
      <c r="CH939" s="5"/>
      <c r="CI939" s="5"/>
      <c r="CJ939" s="4"/>
      <c r="CK939" s="4"/>
      <c r="CL939" s="4"/>
      <c r="CM939" s="4"/>
      <c r="CN939" s="4"/>
      <c r="CO939" s="4"/>
      <c r="CP939" s="4"/>
      <c r="CQ939" s="4"/>
      <c r="CR939" s="4"/>
      <c r="CS939" s="5"/>
      <c r="CT939" s="5"/>
    </row>
    <row r="940" spans="50:98" ht="21" customHeight="1" x14ac:dyDescent="0.25">
      <c r="AX940" s="492" t="s">
        <v>354</v>
      </c>
      <c r="AY940" s="493"/>
      <c r="AZ940" s="493"/>
      <c r="BA940" s="493"/>
      <c r="BB940" s="493"/>
      <c r="BC940" s="493"/>
      <c r="BD940" s="493"/>
      <c r="BE940" s="493"/>
      <c r="BF940" s="493"/>
      <c r="BG940" s="493"/>
      <c r="BH940" s="493"/>
      <c r="BI940" s="493"/>
      <c r="BJ940" s="493"/>
      <c r="BK940" s="493"/>
      <c r="BL940" s="493"/>
      <c r="BM940" s="493"/>
      <c r="BN940" s="493"/>
      <c r="BO940" s="493"/>
      <c r="BP940" s="493"/>
      <c r="BQ940" s="493"/>
      <c r="BR940" s="493"/>
      <c r="BS940" s="493"/>
      <c r="BT940" s="493"/>
      <c r="BU940" s="493"/>
      <c r="BV940" s="494"/>
      <c r="BW940" s="98" t="str">
        <f t="shared" si="384"/>
        <v/>
      </c>
      <c r="BY940" s="4"/>
      <c r="BZ940" s="4"/>
      <c r="CA940" s="4"/>
      <c r="CB940" s="4"/>
      <c r="CC940" s="4"/>
      <c r="CD940" s="4"/>
      <c r="CE940" s="4"/>
      <c r="CF940" s="4"/>
      <c r="CG940" s="5"/>
      <c r="CH940" s="5"/>
      <c r="CI940" s="5"/>
      <c r="CJ940" s="4"/>
      <c r="CK940" s="4"/>
      <c r="CL940" s="4"/>
      <c r="CM940" s="4"/>
      <c r="CN940" s="4"/>
      <c r="CO940" s="4"/>
      <c r="CP940" s="4"/>
      <c r="CQ940" s="4"/>
      <c r="CR940" s="4"/>
      <c r="CS940" s="5"/>
      <c r="CT940" s="5"/>
    </row>
    <row r="941" spans="50:98" ht="21" customHeight="1" x14ac:dyDescent="0.2">
      <c r="AX941" s="215" t="str">
        <f>$B$383</f>
        <v>L061.24.09.S2-01</v>
      </c>
      <c r="AY941" s="102">
        <v>1</v>
      </c>
      <c r="AZ941" s="102" t="str">
        <f>IF(COUNTIFS($B$381,"&lt;&gt;"&amp;""),$B$381,"")</f>
        <v>Opţional 9.1 cuplat cu Opţional 10.1
Restaurare 1 - proiect</v>
      </c>
      <c r="BA941" s="102">
        <f>IF($AZ941="","",ROUND(RIGHT($B$380,1)/2,0))</f>
        <v>5</v>
      </c>
      <c r="BB941" s="102" t="str">
        <f>IF($AZ941="","",RIGHT($B$380,1))</f>
        <v>9</v>
      </c>
      <c r="BC941" s="102" t="str">
        <f>IF($AZ941="","",$F$383)</f>
        <v>P-D</v>
      </c>
      <c r="BD941" s="102" t="str">
        <f>IF($AZ941="","","DO")</f>
        <v>DO</v>
      </c>
      <c r="BE941" s="102">
        <f>IF(COUNTIFS($B$381,"&lt;&gt;"&amp;""),ROUND($G$383/14,1),"")</f>
        <v>0</v>
      </c>
      <c r="BF941" s="102">
        <f>IF(COUNTIFS($B$381,"&lt;&gt;"&amp;""),ROUND(($H$383+$I$383+$J$383)/14,1),"")</f>
        <v>3</v>
      </c>
      <c r="BG941" s="102">
        <f>IF(COUNTIFS($B$381,"&lt;&gt;"&amp;""),ROUND(($G$383+$H$383+$I$383+$J$383)/14,1),"")</f>
        <v>3</v>
      </c>
      <c r="BH941" s="102">
        <f>IF(COUNTIFS($B$381,"&lt;&gt;"&amp;""),ROUND($G$383,1),"")</f>
        <v>0</v>
      </c>
      <c r="BI941" s="102">
        <f>IF(COUNTIFS($B$381,"&lt;&gt;"&amp;""),ROUND(($H$383+$I$383+$J$383),1),"")</f>
        <v>42</v>
      </c>
      <c r="BJ941" s="102">
        <f>IF(COUNTIFS($B$381,"&lt;&gt;"&amp;""),ROUND(($G$383+$H$383+$I$383+$J$383),1),"")</f>
        <v>42</v>
      </c>
      <c r="BK941" s="102"/>
      <c r="BL941" s="102"/>
      <c r="BM941" s="102"/>
      <c r="BN941" s="102"/>
      <c r="BO941" s="102"/>
      <c r="BP941" s="102"/>
      <c r="BQ941" s="102">
        <f>IF(COUNTIFS($B$381,"&lt;&gt;"&amp;""),IF($M$383&lt;&gt;"",ROUND($M$383/14,1),""),"")</f>
        <v>2.4</v>
      </c>
      <c r="BR941" s="102">
        <f>IF(COUNTIFS($B$381,"&lt;&gt;"&amp;""),IF($M$383&lt;&gt;"",ROUND($M$383,1),""),"")</f>
        <v>33</v>
      </c>
      <c r="BS941" s="102">
        <f>IF($AZ941="","",$E$383)</f>
        <v>3</v>
      </c>
      <c r="BT941" s="101" t="str">
        <f>IF(COUNTIFS($B$381,"&lt;&gt;"&amp;""),$L$383,"")</f>
        <v>DS</v>
      </c>
      <c r="BU941" s="101">
        <f>IF($AZ941="","",IF($BG941&lt;&gt;"",$BG941,0)+IF($BM941&lt;&gt;"",$BM941,0)+IF($BQ941&lt;&gt;"",$BQ941,0))</f>
        <v>5.4</v>
      </c>
      <c r="BV941" s="102">
        <f>IF($AZ941="","",IF($BJ941&lt;&gt;"",$BJ941,0)+IF($BP941&lt;&gt;"",$BP941,0)+IF($BR941&lt;&gt;"",$BR941,0))</f>
        <v>75</v>
      </c>
      <c r="BW941" s="98" t="str">
        <f t="shared" si="384"/>
        <v>2028</v>
      </c>
      <c r="BY941" s="4"/>
      <c r="BZ941" s="4"/>
      <c r="CA941" s="4"/>
      <c r="CB941" s="4"/>
      <c r="CC941" s="4"/>
      <c r="CD941" s="4"/>
      <c r="CE941" s="4"/>
      <c r="CF941" s="4"/>
      <c r="CG941" s="5"/>
      <c r="CH941" s="5"/>
      <c r="CI941" s="5"/>
      <c r="CJ941" s="4"/>
      <c r="CK941" s="4"/>
      <c r="CL941" s="4"/>
      <c r="CM941" s="4"/>
      <c r="CN941" s="4"/>
      <c r="CO941" s="4"/>
      <c r="CP941" s="4"/>
      <c r="CQ941" s="4"/>
      <c r="CR941" s="4"/>
      <c r="CS941" s="5"/>
      <c r="CT941" s="5"/>
    </row>
    <row r="942" spans="50:98" ht="21" customHeight="1" x14ac:dyDescent="0.2">
      <c r="AX942" s="215" t="str">
        <f>$B$386</f>
        <v>L061.24.09.S2-02</v>
      </c>
      <c r="AY942" s="98">
        <v>2</v>
      </c>
      <c r="AZ942" s="102" t="str">
        <f>IF(COUNTIFS($B$384,"&lt;&gt;"&amp;""),$B$384,"")</f>
        <v>Opţional 9.2 cuplat cu Opţional 10.2
Urbanism 1 - proiect</v>
      </c>
      <c r="BA942" s="102">
        <f t="shared" ref="BA942:BA953" si="395">IF($AZ942="","",ROUND(RIGHT($B$380,1)/2,0))</f>
        <v>5</v>
      </c>
      <c r="BB942" s="102" t="str">
        <f t="shared" ref="BB942:BB953" si="396">IF($AZ942="","",RIGHT($B$380,1))</f>
        <v>9</v>
      </c>
      <c r="BC942" s="102" t="str">
        <f>IF($AZ942="","",$F$386)</f>
        <v>P-D</v>
      </c>
      <c r="BD942" s="102" t="str">
        <f t="shared" ref="BD942:BD952" si="397">IF($AZ942="","","DO")</f>
        <v>DO</v>
      </c>
      <c r="BE942" s="102">
        <f>IF(COUNTIFS($B$384,"&lt;&gt;"&amp;""),ROUND($G$386/14,1),"")</f>
        <v>0</v>
      </c>
      <c r="BF942" s="102">
        <f>IF(COUNTIFS($B$384,"&lt;&gt;"&amp;""),ROUND(($H$386+$I$386+$J$386)/14,1),"")</f>
        <v>3</v>
      </c>
      <c r="BG942" s="102">
        <f>IF(COUNTIFS($B$384,"&lt;&gt;"&amp;""),ROUND(($G$386+$H$386+$I$386+$J$386)/14,1),"")</f>
        <v>3</v>
      </c>
      <c r="BH942" s="102">
        <f>IF(COUNTIFS($B$384,"&lt;&gt;"&amp;""),ROUND($G$386,1),"")</f>
        <v>0</v>
      </c>
      <c r="BI942" s="102">
        <f>IF(COUNTIFS($B$384,"&lt;&gt;"&amp;""),ROUND(($H$386+$I$386+$J$386),1),"")</f>
        <v>42</v>
      </c>
      <c r="BJ942" s="102">
        <f>IF(COUNTIFS($B$384,"&lt;&gt;"&amp;""),ROUND(($G$386+$H$386+$I$386+$J$386),1),"")</f>
        <v>42</v>
      </c>
      <c r="BK942" s="98"/>
      <c r="BL942" s="102"/>
      <c r="BM942" s="102"/>
      <c r="BN942" s="98"/>
      <c r="BO942" s="102"/>
      <c r="BP942" s="102"/>
      <c r="BQ942" s="102">
        <f>IF(COUNTIFS($B$384,"&lt;&gt;"&amp;""),IF($M$386&lt;&gt;"",ROUND($M$386/14,1),""),"")</f>
        <v>2.4</v>
      </c>
      <c r="BR942" s="102">
        <f>IF(COUNTIFS($B$384,"&lt;&gt;"&amp;""),IF($M$386&lt;&gt;"",ROUND($M$386,1),""),"")</f>
        <v>33</v>
      </c>
      <c r="BS942" s="102">
        <f>IF($AZ942="","",$E$386)</f>
        <v>3</v>
      </c>
      <c r="BT942" s="101" t="str">
        <f>IF(COUNTIFS($B$384,"&lt;&gt;"&amp;""),$L$386,"")</f>
        <v>DS</v>
      </c>
      <c r="BU942" s="101">
        <f t="shared" ref="BU942:BU952" si="398">IF($AZ942="","",IF($BG942&lt;&gt;"",$BG942,0)+IF($BM942&lt;&gt;"",$BM942,0)+IF($BQ942&lt;&gt;"",$BQ942,0))</f>
        <v>5.4</v>
      </c>
      <c r="BV942" s="102">
        <f t="shared" ref="BV942:BV952" si="399">IF($AZ942="","",IF($BJ942&lt;&gt;"",$BJ942,0)+IF($BP942&lt;&gt;"",$BP942,0)+IF($BR942&lt;&gt;"",$BR942,0))</f>
        <v>75</v>
      </c>
      <c r="BW942" s="98" t="str">
        <f t="shared" si="384"/>
        <v>2028</v>
      </c>
      <c r="BY942" s="4"/>
      <c r="BZ942" s="4"/>
      <c r="CA942" s="4"/>
      <c r="CB942" s="4"/>
      <c r="CC942" s="4"/>
      <c r="CD942" s="4"/>
      <c r="CE942" s="4"/>
      <c r="CF942" s="4"/>
      <c r="CG942" s="5"/>
      <c r="CH942" s="5"/>
      <c r="CI942" s="5"/>
      <c r="CJ942" s="4"/>
      <c r="CK942" s="4"/>
      <c r="CL942" s="4"/>
      <c r="CM942" s="4"/>
      <c r="CN942" s="4"/>
      <c r="CO942" s="4"/>
      <c r="CP942" s="4"/>
      <c r="CQ942" s="4"/>
      <c r="CR942" s="4"/>
      <c r="CS942" s="5"/>
      <c r="CT942" s="5"/>
    </row>
    <row r="943" spans="50:98" ht="21" customHeight="1" x14ac:dyDescent="0.2">
      <c r="AX943" s="215" t="str">
        <f>$B$389</f>
        <v>L061.24.09.S2-03</v>
      </c>
      <c r="AY943" s="98">
        <v>3</v>
      </c>
      <c r="AZ943" s="102" t="str">
        <f>IF(COUNTIFS($B$387,"&lt;&gt;"&amp;""),$B$387,"")</f>
        <v>Opţional 9.3 cuplat cu Opţional 10.3
Fizica constructilor - proiect</v>
      </c>
      <c r="BA943" s="102">
        <f t="shared" si="395"/>
        <v>5</v>
      </c>
      <c r="BB943" s="102" t="str">
        <f t="shared" si="396"/>
        <v>9</v>
      </c>
      <c r="BC943" s="102" t="str">
        <f>IF($AZ943="","",$F$389)</f>
        <v>P-D</v>
      </c>
      <c r="BD943" s="102" t="str">
        <f t="shared" si="397"/>
        <v>DO</v>
      </c>
      <c r="BE943" s="102">
        <f>IF(COUNTIFS($B$387,"&lt;&gt;"&amp;""),ROUND($G$389/14,1),"")</f>
        <v>0</v>
      </c>
      <c r="BF943" s="102">
        <f>IF(COUNTIFS($B$387,"&lt;&gt;"&amp;""),ROUND(($H$389+$I$389+$J$389)/14,1),"")</f>
        <v>3</v>
      </c>
      <c r="BG943" s="102">
        <f>IF(COUNTIFS($B$387,"&lt;&gt;"&amp;""),ROUND(($G$389+$H$389+$I$389+$J$389)/14,1),"")</f>
        <v>3</v>
      </c>
      <c r="BH943" s="102">
        <f>IF(COUNTIFS($B$387,"&lt;&gt;"&amp;""),ROUND($G$389,1),"")</f>
        <v>0</v>
      </c>
      <c r="BI943" s="102">
        <f>IF(COUNTIFS($B$387,"&lt;&gt;"&amp;""),ROUND(($H$389+$I$389+$J$389),1),"")</f>
        <v>42</v>
      </c>
      <c r="BJ943" s="102">
        <f>IF(COUNTIFS($B$387,"&lt;&gt;"&amp;""),ROUND(($G$389+$H$389+$I$389+$J$389),1),"")</f>
        <v>42</v>
      </c>
      <c r="BK943" s="98"/>
      <c r="BL943" s="102"/>
      <c r="BM943" s="102"/>
      <c r="BN943" s="98"/>
      <c r="BO943" s="102"/>
      <c r="BP943" s="102"/>
      <c r="BQ943" s="102">
        <f>IF(COUNTIFS($B$387,"&lt;&gt;"&amp;""),IF($M$389&lt;&gt;"",ROUND($M$389/14,1),""),"")</f>
        <v>2.4</v>
      </c>
      <c r="BR943" s="102">
        <f>IF(COUNTIFS($B$387,"&lt;&gt;"&amp;""),IF($M$389&lt;&gt;"",ROUND($M$389,1),""),"")</f>
        <v>33</v>
      </c>
      <c r="BS943" s="102">
        <f>IF($AZ943="","",$E$389)</f>
        <v>3</v>
      </c>
      <c r="BT943" s="101" t="str">
        <f>IF(COUNTIFS($B$387,"&lt;&gt;"&amp;""),$L$389,"")</f>
        <v>DS</v>
      </c>
      <c r="BU943" s="101">
        <f t="shared" si="398"/>
        <v>5.4</v>
      </c>
      <c r="BV943" s="102">
        <f t="shared" si="399"/>
        <v>75</v>
      </c>
      <c r="BW943" s="98" t="str">
        <f t="shared" si="384"/>
        <v>2028</v>
      </c>
      <c r="BY943" s="4"/>
      <c r="BZ943" s="4"/>
      <c r="CA943" s="4"/>
      <c r="CB943" s="4"/>
      <c r="CC943" s="4"/>
      <c r="CD943" s="4"/>
      <c r="CE943" s="4"/>
      <c r="CF943" s="4"/>
      <c r="CG943" s="5"/>
      <c r="CH943" s="5"/>
      <c r="CI943" s="5"/>
      <c r="CJ943" s="4"/>
      <c r="CK943" s="4"/>
      <c r="CL943" s="4"/>
      <c r="CM943" s="4"/>
      <c r="CN943" s="4"/>
      <c r="CO943" s="4"/>
      <c r="CP943" s="4"/>
      <c r="CQ943" s="4"/>
      <c r="CR943" s="4"/>
      <c r="CS943" s="5"/>
      <c r="CT943" s="5"/>
    </row>
    <row r="944" spans="50:98" ht="21" customHeight="1" x14ac:dyDescent="0.2">
      <c r="AX944" s="215" t="str">
        <f>$B$392</f>
        <v>L061.24.09.S3-04</v>
      </c>
      <c r="AY944" s="98">
        <v>4</v>
      </c>
      <c r="AZ944" s="102" t="str">
        <f>IF(COUNTIFS($B$390,"&lt;&gt;"&amp;""),$B$390,"")</f>
        <v xml:space="preserve">Opţional 10.1 cuplat cu Opţional 9.1
Arhitectura comparată - teorie </v>
      </c>
      <c r="BA944" s="102">
        <f t="shared" si="395"/>
        <v>5</v>
      </c>
      <c r="BB944" s="102" t="str">
        <f t="shared" si="396"/>
        <v>9</v>
      </c>
      <c r="BC944" s="102" t="str">
        <f>IF($AZ944="","",$F$392)</f>
        <v>E</v>
      </c>
      <c r="BD944" s="102" t="str">
        <f t="shared" si="397"/>
        <v>DO</v>
      </c>
      <c r="BE944" s="102">
        <f>IF(COUNTIFS($B$390,"&lt;&gt;"&amp;""),ROUND($G$392/14,1),"")</f>
        <v>2</v>
      </c>
      <c r="BF944" s="102">
        <f>IF(COUNTIFS($B$390,"&lt;&gt;"&amp;""),ROUND(($H$392+$I$392+$J$392)/14,1),"")</f>
        <v>0</v>
      </c>
      <c r="BG944" s="102">
        <f>IF(COUNTIFS($B$390,"&lt;&gt;"&amp;""),ROUND(($G$392+$H$392+$I$392+$J$392)/14,1),"")</f>
        <v>2</v>
      </c>
      <c r="BH944" s="102">
        <f>IF(COUNTIFS($B$390,"&lt;&gt;"&amp;""),ROUND($G$392,1),"")</f>
        <v>28</v>
      </c>
      <c r="BI944" s="102">
        <f>IF(COUNTIFS($B$390,"&lt;&gt;"&amp;""),ROUND(($H$392+$I$392+$J$392),1),"")</f>
        <v>0</v>
      </c>
      <c r="BJ944" s="102">
        <f>IF(COUNTIFS($B$390,"&lt;&gt;"&amp;""),ROUND(($G$392+$H$392+$I$392+$J$392),1),"")</f>
        <v>28</v>
      </c>
      <c r="BK944" s="98"/>
      <c r="BL944" s="102"/>
      <c r="BM944" s="102"/>
      <c r="BN944" s="98"/>
      <c r="BO944" s="102"/>
      <c r="BP944" s="102"/>
      <c r="BQ944" s="102">
        <f>IF(COUNTIFS($B$390,"&lt;&gt;"&amp;""),IF($M$392&lt;&gt;"",ROUND($M$392/14,1),""),"")</f>
        <v>1.6</v>
      </c>
      <c r="BR944" s="102">
        <f>IF(COUNTIFS($B$390,"&lt;&gt;"&amp;""),IF($M$392&lt;&gt;"",ROUND($M$392,1),""),"")</f>
        <v>22</v>
      </c>
      <c r="BS944" s="102">
        <f>IF($AZ944="","",$E$392)</f>
        <v>2</v>
      </c>
      <c r="BT944" s="101" t="str">
        <f>IF(COUNTIFS($B$390,"&lt;&gt;"&amp;""),$L$392,"")</f>
        <v>DS</v>
      </c>
      <c r="BU944" s="101">
        <f t="shared" si="398"/>
        <v>3.6</v>
      </c>
      <c r="BV944" s="102">
        <f t="shared" si="399"/>
        <v>50</v>
      </c>
      <c r="BW944" s="98" t="str">
        <f t="shared" si="384"/>
        <v>2028</v>
      </c>
      <c r="BY944" s="4"/>
      <c r="BZ944" s="4"/>
      <c r="CA944" s="4"/>
      <c r="CB944" s="4"/>
      <c r="CC944" s="4"/>
      <c r="CD944" s="4"/>
      <c r="CE944" s="4"/>
      <c r="CF944" s="4"/>
      <c r="CG944" s="5"/>
      <c r="CH944" s="5"/>
      <c r="CI944" s="5"/>
      <c r="CJ944" s="4"/>
      <c r="CK944" s="4"/>
      <c r="CL944" s="4"/>
      <c r="CM944" s="4"/>
      <c r="CN944" s="4"/>
      <c r="CO944" s="4"/>
      <c r="CP944" s="4"/>
      <c r="CQ944" s="4"/>
      <c r="CR944" s="4"/>
      <c r="CS944" s="5"/>
      <c r="CT944" s="5"/>
    </row>
    <row r="945" spans="50:98" ht="21" customHeight="1" x14ac:dyDescent="0.2">
      <c r="AX945" s="215" t="str">
        <f>$B$395</f>
        <v>L061.24.09.S3-05</v>
      </c>
      <c r="AY945" s="98">
        <v>5</v>
      </c>
      <c r="AZ945" s="102" t="str">
        <f>IF(COUNTIFS($B$393,"&lt;&gt;"&amp;""),$B$393,"")</f>
        <v>Opţional 10.2 cuplat cu Opţional 9.2
Structuri urbane - teorie</v>
      </c>
      <c r="BA945" s="102">
        <f t="shared" si="395"/>
        <v>5</v>
      </c>
      <c r="BB945" s="102" t="str">
        <f t="shared" si="396"/>
        <v>9</v>
      </c>
      <c r="BC945" s="102" t="str">
        <f>IF($AZ945="","",$F$395)</f>
        <v>E</v>
      </c>
      <c r="BD945" s="102" t="str">
        <f t="shared" si="397"/>
        <v>DO</v>
      </c>
      <c r="BE945" s="102">
        <f>IF(COUNTIFS($B$393,"&lt;&gt;"&amp;""),ROUND($G$395/14,1),"")</f>
        <v>2</v>
      </c>
      <c r="BF945" s="102">
        <f>IF(COUNTIFS($B$393,"&lt;&gt;"&amp;""),ROUND(($H$395+$I$395+$J$395)/14,1),"")</f>
        <v>0</v>
      </c>
      <c r="BG945" s="102">
        <f>IF(COUNTIFS($B$393,"&lt;&gt;"&amp;""),ROUND(($G$395+$H$395+$I$395+$J$395)/14,1),"")</f>
        <v>2</v>
      </c>
      <c r="BH945" s="102">
        <f>IF(COUNTIFS($B$393,"&lt;&gt;"&amp;""),ROUND($G$395,1),"")</f>
        <v>28</v>
      </c>
      <c r="BI945" s="102">
        <f>IF(COUNTIFS($B$393,"&lt;&gt;"&amp;""),ROUND(($H$395+$I$395+$J$395),1),"")</f>
        <v>0</v>
      </c>
      <c r="BJ945" s="102">
        <f>IF(COUNTIFS($B$393,"&lt;&gt;"&amp;""),ROUND(($G$395+$H$395+$I$395+$J$395),1),"")</f>
        <v>28</v>
      </c>
      <c r="BK945" s="98"/>
      <c r="BL945" s="102"/>
      <c r="BM945" s="102"/>
      <c r="BN945" s="98"/>
      <c r="BO945" s="102"/>
      <c r="BP945" s="102"/>
      <c r="BQ945" s="102">
        <f>IF(COUNTIFS($B$393,"&lt;&gt;"&amp;""),IF($M$395&lt;&gt;"",ROUND($M$395/14,1),""),"")</f>
        <v>1.6</v>
      </c>
      <c r="BR945" s="102">
        <f>IF(COUNTIFS($B$393,"&lt;&gt;"&amp;""),IF($M$395&lt;&gt;"",ROUND($M$395,1),""),"")</f>
        <v>22</v>
      </c>
      <c r="BS945" s="102">
        <f>IF($AZ945="","",$E$395)</f>
        <v>2</v>
      </c>
      <c r="BT945" s="101" t="str">
        <f>IF(COUNTIFS($B$393,"&lt;&gt;"&amp;""),$L$395,"")</f>
        <v>DS</v>
      </c>
      <c r="BU945" s="101">
        <f t="shared" si="398"/>
        <v>3.6</v>
      </c>
      <c r="BV945" s="102">
        <f t="shared" si="399"/>
        <v>50</v>
      </c>
      <c r="BW945" s="98" t="str">
        <f t="shared" si="384"/>
        <v>2028</v>
      </c>
      <c r="BY945" s="4"/>
      <c r="BZ945" s="4"/>
      <c r="CA945" s="4"/>
      <c r="CB945" s="4"/>
      <c r="CC945" s="4"/>
      <c r="CD945" s="4"/>
      <c r="CE945" s="4"/>
      <c r="CF945" s="4"/>
      <c r="CG945" s="5"/>
      <c r="CH945" s="5"/>
      <c r="CI945" s="5"/>
      <c r="CJ945" s="4"/>
      <c r="CK945" s="4"/>
      <c r="CL945" s="4"/>
      <c r="CM945" s="4"/>
      <c r="CN945" s="4"/>
      <c r="CO945" s="4"/>
      <c r="CP945" s="4"/>
      <c r="CQ945" s="4"/>
      <c r="CR945" s="4"/>
      <c r="CS945" s="5"/>
      <c r="CT945" s="5"/>
    </row>
    <row r="946" spans="50:98" ht="21" customHeight="1" x14ac:dyDescent="0.2">
      <c r="AX946" s="215" t="str">
        <f>$B$398</f>
        <v>L061.24.09.S3-06</v>
      </c>
      <c r="AY946" s="98">
        <v>6</v>
      </c>
      <c r="AZ946" s="102" t="str">
        <f>IF(COUNTIFS($B$396,"&lt;&gt;"&amp;""),$B$396,"")</f>
        <v xml:space="preserve">Opţional 10.3 cuplat cu Opţional 9.3
Proiectare complexa - teorie </v>
      </c>
      <c r="BA946" s="102">
        <f t="shared" si="395"/>
        <v>5</v>
      </c>
      <c r="BB946" s="102" t="str">
        <f t="shared" si="396"/>
        <v>9</v>
      </c>
      <c r="BC946" s="102" t="str">
        <f>IF($AZ946="","",$F$398)</f>
        <v>E</v>
      </c>
      <c r="BD946" s="102" t="str">
        <f t="shared" si="397"/>
        <v>DO</v>
      </c>
      <c r="BE946" s="102">
        <f>IF(COUNTIFS($B$396,"&lt;&gt;"&amp;""),ROUND($G$398/14,1),"")</f>
        <v>2</v>
      </c>
      <c r="BF946" s="102">
        <f>IF(COUNTIFS($B$396,"&lt;&gt;"&amp;""),ROUND(($H$398+$I$398+$J$398)/14,1),"")</f>
        <v>0</v>
      </c>
      <c r="BG946" s="102">
        <f>IF(COUNTIFS($B$396,"&lt;&gt;"&amp;""),ROUND(($G$398+$H$398+$I$398+$J$398)/14,1),"")</f>
        <v>2</v>
      </c>
      <c r="BH946" s="102">
        <f>IF(COUNTIFS($B$396,"&lt;&gt;"&amp;""),ROUND($G$398,1),"")</f>
        <v>28</v>
      </c>
      <c r="BI946" s="102">
        <f>IF(COUNTIFS($B$396,"&lt;&gt;"&amp;""),ROUND(($H$398+$I$398+$J$398),1),"")</f>
        <v>0</v>
      </c>
      <c r="BJ946" s="102">
        <f>IF(COUNTIFS($B$396,"&lt;&gt;"&amp;""),ROUND(($G$398+$H$398+$I$398+$J$398),1),"")</f>
        <v>28</v>
      </c>
      <c r="BK946" s="98"/>
      <c r="BL946" s="102"/>
      <c r="BM946" s="102"/>
      <c r="BN946" s="98"/>
      <c r="BO946" s="102"/>
      <c r="BP946" s="102"/>
      <c r="BQ946" s="102">
        <f>IF(COUNTIFS($B$396,"&lt;&gt;"&amp;""),IF($M$398&lt;&gt;"",ROUND($M$398/14,1),""),"")</f>
        <v>1.6</v>
      </c>
      <c r="BR946" s="102">
        <f>IF(COUNTIFS($B$396,"&lt;&gt;"&amp;""),IF($M$398&lt;&gt;"",ROUND($M$398,1),""),"")</f>
        <v>22</v>
      </c>
      <c r="BS946" s="102">
        <f>IF($AZ946="","",$E$398)</f>
        <v>2</v>
      </c>
      <c r="BT946" s="101" t="str">
        <f>IF(COUNTIFS($B$396,"&lt;&gt;"&amp;""),$L$398,"")</f>
        <v>DS</v>
      </c>
      <c r="BU946" s="101">
        <f t="shared" si="398"/>
        <v>3.6</v>
      </c>
      <c r="BV946" s="102">
        <f t="shared" si="399"/>
        <v>50</v>
      </c>
      <c r="BW946" s="98" t="str">
        <f t="shared" si="384"/>
        <v>2028</v>
      </c>
      <c r="BY946" s="4"/>
      <c r="BZ946" s="4"/>
      <c r="CA946" s="4"/>
      <c r="CB946" s="4"/>
      <c r="CC946" s="4"/>
      <c r="CD946" s="4"/>
      <c r="CE946" s="4"/>
      <c r="CF946" s="4"/>
      <c r="CG946" s="5"/>
      <c r="CH946" s="5"/>
      <c r="CI946" s="5"/>
      <c r="CJ946" s="4"/>
      <c r="CK946" s="4"/>
      <c r="CL946" s="4"/>
      <c r="CM946" s="4"/>
      <c r="CN946" s="4"/>
      <c r="CO946" s="4"/>
      <c r="CP946" s="4"/>
      <c r="CQ946" s="4"/>
      <c r="CR946" s="4"/>
      <c r="CS946" s="5"/>
      <c r="CT946" s="5"/>
    </row>
    <row r="947" spans="50:98" ht="21" customHeight="1" x14ac:dyDescent="0.2">
      <c r="AX947" s="215" t="str">
        <f>$B$401</f>
        <v>L061.24.09.D6-07</v>
      </c>
      <c r="AY947" s="98">
        <v>7</v>
      </c>
      <c r="AZ947" s="102" t="str">
        <f>IF(COUNTIFS($B$399,"&lt;&gt;"&amp;""),$B$399,"")</f>
        <v xml:space="preserve">Opţional 11
Arhitectura antiseismica </v>
      </c>
      <c r="BA947" s="102">
        <f t="shared" si="395"/>
        <v>5</v>
      </c>
      <c r="BB947" s="102" t="str">
        <f t="shared" si="396"/>
        <v>9</v>
      </c>
      <c r="BC947" s="102" t="str">
        <f>IF($AZ947="","",$F$401)</f>
        <v>E</v>
      </c>
      <c r="BD947" s="102" t="str">
        <f t="shared" si="397"/>
        <v>DO</v>
      </c>
      <c r="BE947" s="102">
        <f>IF(COUNTIFS($B$399,"&lt;&gt;"&amp;""),ROUND($G$401/14,1),"")</f>
        <v>2</v>
      </c>
      <c r="BF947" s="102">
        <f>IF(COUNTIFS($B$399,"&lt;&gt;"&amp;""),ROUND(($H$401+$I$401+$J$401)/14,1),"")</f>
        <v>1</v>
      </c>
      <c r="BG947" s="102">
        <f>IF(COUNTIFS($B$399,"&lt;&gt;"&amp;""),ROUND(($G$401+$H$401+$I$401+$J$401)/14,1),"")</f>
        <v>3</v>
      </c>
      <c r="BH947" s="102">
        <f>IF(COUNTIFS($B$399,"&lt;&gt;"&amp;""),ROUND($G$401,1),"")</f>
        <v>28</v>
      </c>
      <c r="BI947" s="102">
        <f>IF(COUNTIFS($B$399,"&lt;&gt;"&amp;""),ROUND(($H$401+$I$401+$J$401),1),"")</f>
        <v>14</v>
      </c>
      <c r="BJ947" s="102">
        <f>IF(COUNTIFS($B$399,"&lt;&gt;"&amp;""),ROUND(($G$401+$H$401+$I$401+$J$401),1),"")</f>
        <v>42</v>
      </c>
      <c r="BK947" s="98"/>
      <c r="BL947" s="102"/>
      <c r="BM947" s="102"/>
      <c r="BN947" s="98"/>
      <c r="BO947" s="102"/>
      <c r="BP947" s="102"/>
      <c r="BQ947" s="102">
        <f>IF(COUNTIFS($B$399,"&lt;&gt;"&amp;""),IF($M$401&lt;&gt;"",ROUND($M$401/14,1),""),"")</f>
        <v>2.4</v>
      </c>
      <c r="BR947" s="102">
        <f>IF(COUNTIFS($B$399,"&lt;&gt;"&amp;""),IF($M$401&lt;&gt;"",ROUND($M$401,1),""),"")</f>
        <v>33</v>
      </c>
      <c r="BS947" s="102">
        <f>IF($AZ947="","",$E$401)</f>
        <v>3</v>
      </c>
      <c r="BT947" s="101" t="str">
        <f>IF(COUNTIFS($B$399,"&lt;&gt;"&amp;""),$L$401,"")</f>
        <v>DD</v>
      </c>
      <c r="BU947" s="101">
        <f t="shared" si="398"/>
        <v>5.4</v>
      </c>
      <c r="BV947" s="102">
        <f t="shared" si="399"/>
        <v>75</v>
      </c>
      <c r="BW947" s="98" t="str">
        <f t="shared" si="384"/>
        <v>2028</v>
      </c>
      <c r="BY947" s="4"/>
      <c r="BZ947" s="4"/>
      <c r="CA947" s="4"/>
      <c r="CB947" s="4"/>
      <c r="CC947" s="4"/>
      <c r="CD947" s="4"/>
      <c r="CE947" s="4"/>
      <c r="CF947" s="4"/>
      <c r="CG947" s="5"/>
      <c r="CH947" s="5"/>
      <c r="CI947" s="5"/>
      <c r="CJ947" s="4"/>
      <c r="CK947" s="4"/>
      <c r="CL947" s="4"/>
      <c r="CM947" s="4"/>
      <c r="CN947" s="4"/>
      <c r="CO947" s="4"/>
      <c r="CP947" s="4"/>
      <c r="CQ947" s="4"/>
      <c r="CR947" s="4"/>
      <c r="CS947" s="5"/>
      <c r="CT947" s="5"/>
    </row>
    <row r="948" spans="50:98" ht="21" customHeight="1" x14ac:dyDescent="0.2">
      <c r="AX948" s="215" t="str">
        <f>$B$404</f>
        <v>L061.24.09.D6-08</v>
      </c>
      <c r="AY948" s="98">
        <v>8</v>
      </c>
      <c r="AZ948" s="102" t="str">
        <f>IF(COUNTIFS($B$402,"&lt;&gt;"&amp;""),$B$402,"")</f>
        <v>Opţional 11
Clădiri industriale</v>
      </c>
      <c r="BA948" s="102">
        <f t="shared" si="395"/>
        <v>5</v>
      </c>
      <c r="BB948" s="102" t="str">
        <f t="shared" si="396"/>
        <v>9</v>
      </c>
      <c r="BC948" s="102" t="str">
        <f>IF($AZ948="","",$F$404)</f>
        <v>E</v>
      </c>
      <c r="BD948" s="102" t="str">
        <f t="shared" si="397"/>
        <v>DO</v>
      </c>
      <c r="BE948" s="102">
        <f>IF(COUNTIFS($B$402,"&lt;&gt;"&amp;""),ROUND($G$404/14,1),"")</f>
        <v>2</v>
      </c>
      <c r="BF948" s="102">
        <f>IF(COUNTIFS($B$402,"&lt;&gt;"&amp;""),ROUND(($H$404+$I$404+$J$404)/14,1),"")</f>
        <v>1</v>
      </c>
      <c r="BG948" s="102">
        <f>IF(COUNTIFS($B$402,"&lt;&gt;"&amp;""),ROUND(($G$404+$H$404+$I$404+$J$404)/14,1),"")</f>
        <v>3</v>
      </c>
      <c r="BH948" s="102">
        <f>IF(COUNTIFS($B$402,"&lt;&gt;"&amp;""),ROUND($G$404,1),"")</f>
        <v>28</v>
      </c>
      <c r="BI948" s="102">
        <f>IF(COUNTIFS($B$402,"&lt;&gt;"&amp;""),ROUND(($H$404+$I$404+$J$404),1),"")</f>
        <v>14</v>
      </c>
      <c r="BJ948" s="102">
        <f>IF(COUNTIFS($B$402,"&lt;&gt;"&amp;""),ROUND(($G$404+$H$404+$I$404+$J$404),1),"")</f>
        <v>42</v>
      </c>
      <c r="BK948" s="98"/>
      <c r="BL948" s="102"/>
      <c r="BM948" s="102"/>
      <c r="BN948" s="98"/>
      <c r="BO948" s="102"/>
      <c r="BP948" s="102"/>
      <c r="BQ948" s="102">
        <f>IF(COUNTIFS($B$402,"&lt;&gt;"&amp;""),IF($M$404&lt;&gt;"",ROUND($M$404/14,1),""),"")</f>
        <v>2.4</v>
      </c>
      <c r="BR948" s="102">
        <f>IF(COUNTIFS($B$402,"&lt;&gt;"&amp;""),IF($M$404&lt;&gt;"",ROUND($M$404,1),""),"")</f>
        <v>33</v>
      </c>
      <c r="BS948" s="102">
        <f>IF($AZ948="","",$E$404)</f>
        <v>3</v>
      </c>
      <c r="BT948" s="101" t="str">
        <f>IF(COUNTIFS($B$402,"&lt;&gt;"&amp;""),$L$404,"")</f>
        <v>DD</v>
      </c>
      <c r="BU948" s="101">
        <f t="shared" si="398"/>
        <v>5.4</v>
      </c>
      <c r="BV948" s="102">
        <f t="shared" si="399"/>
        <v>75</v>
      </c>
      <c r="BW948" s="98" t="str">
        <f t="shared" si="384"/>
        <v>2028</v>
      </c>
      <c r="BY948" s="4"/>
      <c r="BZ948" s="4"/>
      <c r="CA948" s="4"/>
      <c r="CB948" s="4"/>
      <c r="CC948" s="4"/>
      <c r="CD948" s="4"/>
      <c r="CE948" s="4"/>
      <c r="CF948" s="4"/>
      <c r="CG948" s="5"/>
      <c r="CH948" s="5"/>
      <c r="CI948" s="5"/>
      <c r="CJ948" s="4"/>
      <c r="CK948" s="4"/>
      <c r="CL948" s="4"/>
      <c r="CM948" s="4"/>
      <c r="CN948" s="4"/>
      <c r="CO948" s="4"/>
      <c r="CP948" s="4"/>
      <c r="CQ948" s="4"/>
      <c r="CR948" s="4"/>
      <c r="CS948" s="5"/>
      <c r="CT948" s="5"/>
    </row>
    <row r="949" spans="50:98" ht="21" customHeight="1" x14ac:dyDescent="0.2">
      <c r="AX949" s="215" t="str">
        <f>$B$407</f>
        <v/>
      </c>
      <c r="AY949" s="98">
        <v>9</v>
      </c>
      <c r="AZ949" s="102" t="str">
        <f>IF(COUNTIFS($B$405,"&lt;&gt;"&amp;""),$B$405,"")</f>
        <v/>
      </c>
      <c r="BA949" s="102" t="str">
        <f t="shared" si="395"/>
        <v/>
      </c>
      <c r="BB949" s="102" t="str">
        <f t="shared" si="396"/>
        <v/>
      </c>
      <c r="BC949" s="102" t="str">
        <f>IF($AZ949="","",$F$407)</f>
        <v/>
      </c>
      <c r="BD949" s="102" t="str">
        <f t="shared" si="397"/>
        <v/>
      </c>
      <c r="BE949" s="102" t="str">
        <f>IF(COUNTIFS($B$405,"&lt;&gt;"&amp;""),ROUND($G$407/14,1),"")</f>
        <v/>
      </c>
      <c r="BF949" s="102" t="str">
        <f>IF(COUNTIFS($B$405,"&lt;&gt;"&amp;""),ROUND(($H$407+$I$407+$J$407)/14,1),"")</f>
        <v/>
      </c>
      <c r="BG949" s="102" t="str">
        <f>IF(COUNTIFS($B$405,"&lt;&gt;"&amp;""),ROUND(($G$407+$H$407+$I$407+$J$407)/14,1),"")</f>
        <v/>
      </c>
      <c r="BH949" s="102" t="str">
        <f>IF(COUNTIFS($B$405,"&lt;&gt;"&amp;""),ROUND($G$407,1),"")</f>
        <v/>
      </c>
      <c r="BI949" s="102" t="str">
        <f>IF(COUNTIFS($B$405,"&lt;&gt;"&amp;""),ROUND(($H$407+$I$407+$J$407),1),"")</f>
        <v/>
      </c>
      <c r="BJ949" s="102" t="str">
        <f>IF(COUNTIFS($B$405,"&lt;&gt;"&amp;""),ROUND(($G$407+$H$407+$I$407+$J$407),1),"")</f>
        <v/>
      </c>
      <c r="BK949" s="98"/>
      <c r="BL949" s="102"/>
      <c r="BM949" s="102"/>
      <c r="BN949" s="98"/>
      <c r="BO949" s="102"/>
      <c r="BP949" s="102"/>
      <c r="BQ949" s="102" t="str">
        <f>IF(COUNTIFS($B$405,"&lt;&gt;"&amp;""),IF($M$407&lt;&gt;"",ROUND($M$407/14,1),""),"")</f>
        <v/>
      </c>
      <c r="BR949" s="102" t="str">
        <f>IF(COUNTIFS($B$405,"&lt;&gt;"&amp;""),IF($M$407&lt;&gt;"",ROUND($M$407,1),""),"")</f>
        <v/>
      </c>
      <c r="BS949" s="102" t="str">
        <f>IF($AZ949="","",$E$407)</f>
        <v/>
      </c>
      <c r="BT949" s="101" t="str">
        <f>IF(COUNTIFS($B$405,"&lt;&gt;"&amp;""),$L$407,"")</f>
        <v/>
      </c>
      <c r="BU949" s="101" t="str">
        <f t="shared" si="398"/>
        <v/>
      </c>
      <c r="BV949" s="102" t="str">
        <f t="shared" si="399"/>
        <v/>
      </c>
      <c r="BW949" s="98" t="str">
        <f t="shared" si="384"/>
        <v/>
      </c>
      <c r="BY949" s="4"/>
      <c r="BZ949" s="4"/>
      <c r="CA949" s="4"/>
      <c r="CB949" s="4"/>
      <c r="CC949" s="4"/>
      <c r="CD949" s="4"/>
      <c r="CE949" s="4"/>
      <c r="CF949" s="4"/>
      <c r="CG949" s="5"/>
      <c r="CH949" s="5"/>
      <c r="CI949" s="5"/>
      <c r="CJ949" s="4"/>
      <c r="CK949" s="4"/>
      <c r="CL949" s="4"/>
      <c r="CM949" s="4"/>
      <c r="CN949" s="4"/>
      <c r="CO949" s="4"/>
      <c r="CP949" s="4"/>
      <c r="CQ949" s="4"/>
      <c r="CR949" s="4"/>
      <c r="CS949" s="5"/>
      <c r="CT949" s="5"/>
    </row>
    <row r="950" spans="50:98" ht="21" customHeight="1" x14ac:dyDescent="0.2">
      <c r="AX950" s="215" t="str">
        <f>$B$410</f>
        <v/>
      </c>
      <c r="AY950" s="98">
        <v>10</v>
      </c>
      <c r="AZ950" s="102" t="str">
        <f>IF(COUNTIFS($B$408,"&lt;&gt;"&amp;""),$B$408,"")</f>
        <v/>
      </c>
      <c r="BA950" s="102" t="str">
        <f t="shared" si="395"/>
        <v/>
      </c>
      <c r="BB950" s="102" t="str">
        <f t="shared" si="396"/>
        <v/>
      </c>
      <c r="BC950" s="102" t="str">
        <f>IF($AZ950="","",$F$410)</f>
        <v/>
      </c>
      <c r="BD950" s="102" t="str">
        <f t="shared" si="397"/>
        <v/>
      </c>
      <c r="BE950" s="102" t="str">
        <f>IF(COUNTIFS($B$408,"&lt;&gt;"&amp;""),ROUND($G$410/14,1),"")</f>
        <v/>
      </c>
      <c r="BF950" s="102" t="str">
        <f>IF(COUNTIFS($B$408,"&lt;&gt;"&amp;""),ROUND(($H$410+$I$410+$J$410)/14,1),"")</f>
        <v/>
      </c>
      <c r="BG950" s="102" t="str">
        <f>IF(COUNTIFS($B$408,"&lt;&gt;"&amp;""),ROUND(($G$410+$H$410+$I$410+$J$410)/14,1),"")</f>
        <v/>
      </c>
      <c r="BH950" s="102" t="str">
        <f>IF(COUNTIFS($B$408,"&lt;&gt;"&amp;""),ROUND($G$410,1),"")</f>
        <v/>
      </c>
      <c r="BI950" s="102" t="str">
        <f>IF(COUNTIFS($B$408,"&lt;&gt;"&amp;""),ROUND(($H$410+$I$410+$J$410),1),"")</f>
        <v/>
      </c>
      <c r="BJ950" s="102" t="str">
        <f>IF(COUNTIFS($B$408,"&lt;&gt;"&amp;""),ROUND(($G$410+$H$410+$I$410+$J$410),1),"")</f>
        <v/>
      </c>
      <c r="BK950" s="98"/>
      <c r="BL950" s="102"/>
      <c r="BM950" s="102"/>
      <c r="BN950" s="98"/>
      <c r="BO950" s="102"/>
      <c r="BP950" s="102"/>
      <c r="BQ950" s="102" t="str">
        <f>IF(COUNTIFS($B$408,"&lt;&gt;"&amp;""),IF($M$410&lt;&gt;"",ROUND($M$410/14,1),""),"")</f>
        <v/>
      </c>
      <c r="BR950" s="102" t="str">
        <f>IF(COUNTIFS($B$408,"&lt;&gt;"&amp;""),IF($M$410&lt;&gt;"",ROUND($M$410,1),""),"")</f>
        <v/>
      </c>
      <c r="BS950" s="102" t="str">
        <f>IF($AZ950="","",$E$410)</f>
        <v/>
      </c>
      <c r="BT950" s="101" t="str">
        <f>IF(COUNTIFS($B$408,"&lt;&gt;"&amp;""),$L$410,"")</f>
        <v/>
      </c>
      <c r="BU950" s="101" t="str">
        <f t="shared" si="398"/>
        <v/>
      </c>
      <c r="BV950" s="102" t="str">
        <f t="shared" si="399"/>
        <v/>
      </c>
      <c r="BW950" s="98" t="str">
        <f t="shared" si="384"/>
        <v/>
      </c>
      <c r="BY950" s="4"/>
      <c r="BZ950" s="4"/>
      <c r="CA950" s="4"/>
      <c r="CB950" s="4"/>
      <c r="CC950" s="4"/>
      <c r="CD950" s="4"/>
      <c r="CE950" s="4"/>
      <c r="CF950" s="4"/>
      <c r="CG950" s="5"/>
      <c r="CH950" s="5"/>
      <c r="CI950" s="5"/>
      <c r="CJ950" s="4"/>
      <c r="CK950" s="4"/>
      <c r="CL950" s="4"/>
      <c r="CM950" s="4"/>
      <c r="CN950" s="4"/>
      <c r="CO950" s="4"/>
      <c r="CP950" s="4"/>
      <c r="CQ950" s="4"/>
      <c r="CR950" s="4"/>
      <c r="CS950" s="5"/>
      <c r="CT950" s="5"/>
    </row>
    <row r="951" spans="50:98" ht="21" customHeight="1" x14ac:dyDescent="0.2">
      <c r="AX951" s="215" t="str">
        <f>$B$413</f>
        <v/>
      </c>
      <c r="AY951" s="98">
        <v>11</v>
      </c>
      <c r="AZ951" s="102" t="str">
        <f>IF(COUNTIFS($B$411,"&lt;&gt;"&amp;""),$B$411,"")</f>
        <v/>
      </c>
      <c r="BA951" s="102" t="str">
        <f t="shared" si="395"/>
        <v/>
      </c>
      <c r="BB951" s="102" t="str">
        <f t="shared" si="396"/>
        <v/>
      </c>
      <c r="BC951" s="102" t="str">
        <f>IF($AZ951="","",$F$413)</f>
        <v/>
      </c>
      <c r="BD951" s="102" t="str">
        <f t="shared" si="397"/>
        <v/>
      </c>
      <c r="BE951" s="102" t="str">
        <f>IF(COUNTIFS($B$411,"&lt;&gt;"&amp;""),ROUND($G$413/14,1),"")</f>
        <v/>
      </c>
      <c r="BF951" s="102" t="str">
        <f>IF(COUNTIFS($B$411,"&lt;&gt;"&amp;""),ROUND(($H$413+$I$413+$J$413)/14,1),"")</f>
        <v/>
      </c>
      <c r="BG951" s="102" t="str">
        <f>IF(COUNTIFS($B$411,"&lt;&gt;"&amp;""),ROUND(($G$413+$H$413+$I$413+$J$413)/14,1),"")</f>
        <v/>
      </c>
      <c r="BH951" s="102" t="str">
        <f>IF(COUNTIFS($B$411,"&lt;&gt;"&amp;""),ROUND($G$413,1),"")</f>
        <v/>
      </c>
      <c r="BI951" s="102" t="str">
        <f>IF(COUNTIFS($B$411,"&lt;&gt;"&amp;""),ROUND(($H$413+$I$413+$J$413),1),"")</f>
        <v/>
      </c>
      <c r="BJ951" s="102" t="str">
        <f>IF(COUNTIFS($B$411,"&lt;&gt;"&amp;""),ROUND(($G$413+$H$413+$I$413+$J$413),1),"")</f>
        <v/>
      </c>
      <c r="BK951" s="98"/>
      <c r="BL951" s="102"/>
      <c r="BM951" s="102"/>
      <c r="BN951" s="98"/>
      <c r="BO951" s="102"/>
      <c r="BP951" s="102"/>
      <c r="BQ951" s="102" t="str">
        <f>IF(COUNTIFS($B$411,"&lt;&gt;"&amp;""),IF($M$413&lt;&gt;"",ROUND($M$413/14,1),""),"")</f>
        <v/>
      </c>
      <c r="BR951" s="102" t="str">
        <f>IF(COUNTIFS($B$411,"&lt;&gt;"&amp;""),IF($M$413&lt;&gt;"",ROUND($M$413,1),""),"")</f>
        <v/>
      </c>
      <c r="BS951" s="102" t="str">
        <f>IF($AZ951="","",$E$413)</f>
        <v/>
      </c>
      <c r="BT951" s="101" t="str">
        <f>IF(COUNTIFS($B$411,"&lt;&gt;"&amp;""),$L$413,"")</f>
        <v/>
      </c>
      <c r="BU951" s="101" t="str">
        <f t="shared" si="398"/>
        <v/>
      </c>
      <c r="BV951" s="102" t="str">
        <f t="shared" si="399"/>
        <v/>
      </c>
      <c r="BW951" s="98" t="str">
        <f t="shared" si="384"/>
        <v/>
      </c>
      <c r="BY951" s="4"/>
      <c r="BZ951" s="4"/>
      <c r="CA951" s="4"/>
      <c r="CB951" s="4"/>
      <c r="CC951" s="4"/>
      <c r="CD951" s="4"/>
      <c r="CE951" s="4"/>
      <c r="CF951" s="4"/>
      <c r="CG951" s="5"/>
      <c r="CH951" s="5"/>
      <c r="CI951" s="5"/>
      <c r="CJ951" s="4"/>
      <c r="CK951" s="4"/>
      <c r="CL951" s="4"/>
      <c r="CM951" s="4"/>
      <c r="CN951" s="4"/>
      <c r="CO951" s="4"/>
      <c r="CP951" s="4"/>
      <c r="CQ951" s="4"/>
      <c r="CR951" s="4"/>
      <c r="CS951" s="5"/>
      <c r="CT951" s="5"/>
    </row>
    <row r="952" spans="50:98" ht="21" customHeight="1" x14ac:dyDescent="0.2">
      <c r="AX952" s="215" t="str">
        <f>$B$416</f>
        <v/>
      </c>
      <c r="AY952" s="98">
        <v>12</v>
      </c>
      <c r="AZ952" s="102" t="str">
        <f>IF(COUNTIFS($B$414,"&lt;&gt;"&amp;""),$B$414,"")</f>
        <v/>
      </c>
      <c r="BA952" s="102" t="str">
        <f t="shared" si="395"/>
        <v/>
      </c>
      <c r="BB952" s="102" t="str">
        <f t="shared" si="396"/>
        <v/>
      </c>
      <c r="BC952" s="102" t="str">
        <f>IF($AZ952="","",$F$416)</f>
        <v/>
      </c>
      <c r="BD952" s="102" t="str">
        <f t="shared" si="397"/>
        <v/>
      </c>
      <c r="BE952" s="102" t="str">
        <f>IF(COUNTIFS($B$414,"&lt;&gt;"&amp;""),ROUND($G$416/14,1),"")</f>
        <v/>
      </c>
      <c r="BF952" s="102" t="str">
        <f>IF(COUNTIFS($B$414,"&lt;&gt;"&amp;""),ROUND(($H$416+$I$416+$J$416)/14,1),"")</f>
        <v/>
      </c>
      <c r="BG952" s="102" t="str">
        <f>IF(COUNTIFS($B$414,"&lt;&gt;"&amp;""),ROUND(($G$416+$H$416+$I$416+$J$416)/14,1),"")</f>
        <v/>
      </c>
      <c r="BH952" s="102" t="str">
        <f>IF(COUNTIFS($B$414,"&lt;&gt;"&amp;""),ROUND($G$416,1),"")</f>
        <v/>
      </c>
      <c r="BI952" s="102" t="str">
        <f>IF(COUNTIFS($B$414,"&lt;&gt;"&amp;""),ROUND(($H$416+$I$416+$J$416),1),"")</f>
        <v/>
      </c>
      <c r="BJ952" s="102" t="str">
        <f>IF(COUNTIFS($B$414,"&lt;&gt;"&amp;""),ROUND(($G$416+$H$416+$I$416+$J$416),1),"")</f>
        <v/>
      </c>
      <c r="BK952" s="98"/>
      <c r="BL952" s="102"/>
      <c r="BM952" s="102"/>
      <c r="BN952" s="98"/>
      <c r="BO952" s="102"/>
      <c r="BP952" s="102"/>
      <c r="BQ952" s="102" t="str">
        <f>IF(COUNTIFS($B$414,"&lt;&gt;"&amp;""),IF($M$416&lt;&gt;"",ROUND($M$416/14,1),""),"")</f>
        <v/>
      </c>
      <c r="BR952" s="102" t="str">
        <f>IF(COUNTIFS($B$414,"&lt;&gt;"&amp;""),IF($M$416&lt;&gt;"",ROUND($M$416,1),""),"")</f>
        <v/>
      </c>
      <c r="BS952" s="102" t="str">
        <f>IF($AZ952="","",$E$416)</f>
        <v/>
      </c>
      <c r="BT952" s="101" t="str">
        <f>IF(COUNTIFS($B$414,"&lt;&gt;"&amp;""),$L$416,"")</f>
        <v/>
      </c>
      <c r="BU952" s="101" t="str">
        <f t="shared" si="398"/>
        <v/>
      </c>
      <c r="BV952" s="102" t="str">
        <f t="shared" si="399"/>
        <v/>
      </c>
      <c r="BW952" s="98" t="str">
        <f t="shared" si="384"/>
        <v/>
      </c>
      <c r="BY952" s="4"/>
      <c r="BZ952" s="4"/>
      <c r="CA952" s="4"/>
      <c r="CB952" s="4"/>
      <c r="CC952" s="4"/>
      <c r="CD952" s="4"/>
      <c r="CE952" s="4"/>
      <c r="CF952" s="4"/>
      <c r="CG952" s="5"/>
      <c r="CH952" s="5"/>
      <c r="CI952" s="5"/>
      <c r="CJ952" s="4"/>
      <c r="CK952" s="4"/>
      <c r="CL952" s="4"/>
      <c r="CM952" s="4"/>
      <c r="CN952" s="4"/>
      <c r="CO952" s="4"/>
      <c r="CP952" s="4"/>
      <c r="CQ952" s="4"/>
      <c r="CR952" s="4"/>
      <c r="CS952" s="5"/>
      <c r="CT952" s="5"/>
    </row>
    <row r="953" spans="50:98" ht="21" customHeight="1" x14ac:dyDescent="0.2">
      <c r="AX953" s="215" t="str">
        <f>$B$419</f>
        <v/>
      </c>
      <c r="AY953" s="102">
        <v>13</v>
      </c>
      <c r="AZ953" s="102" t="str">
        <f>IF(COUNTIFS($B$417,"&lt;&gt;"&amp;""),$B$417,"")</f>
        <v/>
      </c>
      <c r="BA953" s="102" t="str">
        <f t="shared" si="395"/>
        <v/>
      </c>
      <c r="BB953" s="102" t="str">
        <f t="shared" si="396"/>
        <v/>
      </c>
      <c r="BC953" s="102" t="str">
        <f>IF($AZ953="","",$F$419)</f>
        <v/>
      </c>
      <c r="BD953" s="102" t="str">
        <f>IF($AZ953="","","DO")</f>
        <v/>
      </c>
      <c r="BE953" s="102" t="str">
        <f>IF(COUNTIFS($B$417,"&lt;&gt;"&amp;""),ROUND($G$419/14,1),"")</f>
        <v/>
      </c>
      <c r="BF953" s="102" t="str">
        <f>IF(COUNTIFS($B$417,"&lt;&gt;"&amp;""),ROUND(($H$419+$I$419+$J$419)/14,1),"")</f>
        <v/>
      </c>
      <c r="BG953" s="102" t="str">
        <f>IF(COUNTIFS($B$417,"&lt;&gt;"&amp;""),ROUND(($G$419+$H$419+$I$419+$J$419)/14,1),"")</f>
        <v/>
      </c>
      <c r="BH953" s="102" t="str">
        <f>IF(COUNTIFS($B$417,"&lt;&gt;"&amp;""),ROUND($G$419,1),"")</f>
        <v/>
      </c>
      <c r="BI953" s="102" t="str">
        <f>IF(COUNTIFS($B$417,"&lt;&gt;"&amp;""),ROUND(($H$419+$I$419+$J$419),1),"")</f>
        <v/>
      </c>
      <c r="BJ953" s="102" t="str">
        <f>IF(COUNTIFS($B$417,"&lt;&gt;"&amp;""),ROUND(($G$419+$H$419+$I$419+$J$419),1),"")</f>
        <v/>
      </c>
      <c r="BK953" s="102"/>
      <c r="BL953" s="102"/>
      <c r="BM953" s="102"/>
      <c r="BN953" s="102"/>
      <c r="BO953" s="102"/>
      <c r="BP953" s="102"/>
      <c r="BQ953" s="102" t="str">
        <f>IF(COUNTIFS($B$417,"&lt;&gt;"&amp;""),IF($M$419&lt;&gt;"",ROUND($M$419/14,1),""),"")</f>
        <v/>
      </c>
      <c r="BR953" s="102" t="str">
        <f>IF(COUNTIFS($B$417,"&lt;&gt;"&amp;""),IF($M$419&lt;&gt;"",ROUND($M$419,1),""),"")</f>
        <v/>
      </c>
      <c r="BS953" s="102" t="str">
        <f>IF($AZ953="","",$E$419)</f>
        <v/>
      </c>
      <c r="BT953" s="101" t="str">
        <f>IF(COUNTIFS($B$417,"&lt;&gt;"&amp;""),$L$419,"")</f>
        <v/>
      </c>
      <c r="BU953" s="101" t="str">
        <f>IF($AZ953="","",IF($BG953&lt;&gt;"",$BG953,0)+IF($BM953&lt;&gt;"",$BM953,0)+IF($BQ953&lt;&gt;"",$BQ953,0))</f>
        <v/>
      </c>
      <c r="BV953" s="102" t="str">
        <f>IF($AZ953="","",IF($BJ953&lt;&gt;"",$BJ953,0)+IF($BP953&lt;&gt;"",$BP953,0)+IF($BR953&lt;&gt;"",$BR953,0))</f>
        <v/>
      </c>
      <c r="BW953" s="98" t="str">
        <f t="shared" si="384"/>
        <v/>
      </c>
      <c r="BY953" s="4"/>
      <c r="BZ953" s="4"/>
      <c r="CA953" s="4"/>
      <c r="CB953" s="4"/>
      <c r="CC953" s="4"/>
      <c r="CD953" s="4"/>
      <c r="CE953" s="4"/>
      <c r="CF953" s="4"/>
      <c r="CG953" s="5"/>
      <c r="CH953" s="5"/>
      <c r="CI953" s="5"/>
      <c r="CJ953" s="4"/>
      <c r="CK953" s="4"/>
      <c r="CL953" s="4"/>
      <c r="CM953" s="4"/>
      <c r="CN953" s="4"/>
      <c r="CO953" s="4"/>
      <c r="CP953" s="4"/>
      <c r="CQ953" s="4"/>
      <c r="CR953" s="4"/>
      <c r="CS953" s="5"/>
      <c r="CT953" s="5"/>
    </row>
    <row r="954" spans="50:98" ht="21" customHeight="1" x14ac:dyDescent="0.25">
      <c r="AX954" s="492" t="s">
        <v>356</v>
      </c>
      <c r="AY954" s="493"/>
      <c r="AZ954" s="493"/>
      <c r="BA954" s="493"/>
      <c r="BB954" s="493"/>
      <c r="BC954" s="493"/>
      <c r="BD954" s="493"/>
      <c r="BE954" s="493"/>
      <c r="BF954" s="493"/>
      <c r="BG954" s="493"/>
      <c r="BH954" s="493"/>
      <c r="BI954" s="493"/>
      <c r="BJ954" s="493"/>
      <c r="BK954" s="493"/>
      <c r="BL954" s="493"/>
      <c r="BM954" s="493"/>
      <c r="BN954" s="493"/>
      <c r="BO954" s="493"/>
      <c r="BP954" s="493"/>
      <c r="BQ954" s="493"/>
      <c r="BR954" s="493"/>
      <c r="BS954" s="493"/>
      <c r="BT954" s="493"/>
      <c r="BU954" s="493"/>
      <c r="BV954" s="494"/>
      <c r="BW954" s="98" t="str">
        <f t="shared" si="384"/>
        <v/>
      </c>
      <c r="BY954" s="4"/>
      <c r="BZ954" s="4"/>
      <c r="CA954" s="4"/>
      <c r="CB954" s="4"/>
      <c r="CC954" s="4"/>
      <c r="CD954" s="4"/>
      <c r="CE954" s="4"/>
      <c r="CF954" s="4"/>
      <c r="CG954" s="5"/>
      <c r="CH954" s="5"/>
      <c r="CI954" s="5"/>
      <c r="CJ954" s="4"/>
      <c r="CK954" s="4"/>
      <c r="CL954" s="4"/>
      <c r="CM954" s="4"/>
      <c r="CN954" s="4"/>
      <c r="CO954" s="4"/>
      <c r="CP954" s="4"/>
      <c r="CQ954" s="4"/>
      <c r="CR954" s="4"/>
      <c r="CS954" s="5"/>
      <c r="CT954" s="5"/>
    </row>
    <row r="955" spans="50:98" ht="21" customHeight="1" x14ac:dyDescent="0.2">
      <c r="AX955" s="215" t="str">
        <f>$N$383</f>
        <v>L061.24.10.S2-01</v>
      </c>
      <c r="AY955" s="102">
        <v>1</v>
      </c>
      <c r="AZ955" s="102" t="str">
        <f>IF(COUNTIFS($N$381,"&lt;&gt;"&amp;""),$N$381,"")</f>
        <v>Opţional 12.1 cuplat cu Opţional 13.1
Restaurare 2 - proiect</v>
      </c>
      <c r="BA955" s="102">
        <f>IF($AZ955="","",ROUND(RIGHT($N$380,2)/2,0))</f>
        <v>5</v>
      </c>
      <c r="BB955" s="102" t="str">
        <f>IF($AZ955="","",RIGHT($N$380,2))</f>
        <v>10</v>
      </c>
      <c r="BC955" s="102" t="str">
        <f>IF($AZ955="","",$R$383)</f>
        <v>P-D</v>
      </c>
      <c r="BD955" s="102" t="str">
        <f>IF($AZ955="","","DO")</f>
        <v>DO</v>
      </c>
      <c r="BE955" s="102">
        <f>IF(COUNTIFS($N$381,"&lt;&gt;"&amp;""),ROUND($S$383/14,1),"")</f>
        <v>0</v>
      </c>
      <c r="BF955" s="102">
        <f>IF(COUNTIFS($N$381,"&lt;&gt;"&amp;""),ROUND(($T$383+$U$383+$V$383)/14,1),"")</f>
        <v>3</v>
      </c>
      <c r="BG955" s="102">
        <f>IF(COUNTIFS($N$381,"&lt;&gt;"&amp;""),ROUND(($S$383+$T$383+$U$383+$V$383)/14,1),"")</f>
        <v>3</v>
      </c>
      <c r="BH955" s="102">
        <f>IF(COUNTIFS($N$381,"&lt;&gt;"&amp;""),ROUND($S$383,1),"")</f>
        <v>0</v>
      </c>
      <c r="BI955" s="102">
        <f>IF(COUNTIFS($N$381,"&lt;&gt;"&amp;""),ROUND(($T$383+$U$383+$V$383),1),"")</f>
        <v>42</v>
      </c>
      <c r="BJ955" s="102">
        <f>IF(COUNTIFS($N$381,"&lt;&gt;"&amp;""),ROUND(($S$383+$T$383+$U$383+$V$383),1),"")</f>
        <v>42</v>
      </c>
      <c r="BK955" s="102"/>
      <c r="BL955" s="102"/>
      <c r="BM955" s="102"/>
      <c r="BN955" s="102"/>
      <c r="BO955" s="102"/>
      <c r="BP955" s="102"/>
      <c r="BQ955" s="102">
        <f>IF(COUNTIFS($N$381,"&lt;&gt;"&amp;""),IF($Y$383&lt;&gt;"",ROUND($Y$383/14,1),""),"")</f>
        <v>2.4</v>
      </c>
      <c r="BR955" s="102">
        <f>IF(COUNTIFS($N$381,"&lt;&gt;"&amp;""),IF($Y$383&lt;&gt;"",ROUND($Y$383,1),""),"")</f>
        <v>33</v>
      </c>
      <c r="BS955" s="102">
        <f>IF($AZ955="","",$Q$383)</f>
        <v>3</v>
      </c>
      <c r="BT955" s="101" t="str">
        <f>IF(COUNTIFS($N$381,"&lt;&gt;"&amp;""),$X$383,"")</f>
        <v>DS</v>
      </c>
      <c r="BU955" s="101">
        <f>IF($AZ955="","",IF($BG955&lt;&gt;"",$BG955,0)+IF($BM955&lt;&gt;"",$BM955,0)+IF($BQ955&lt;&gt;"",$BQ955,0))</f>
        <v>5.4</v>
      </c>
      <c r="BV955" s="102">
        <f>IF($AZ955="","",IF($BJ955&lt;&gt;"",$BJ955,0)+IF($BP955&lt;&gt;"",$BP955,0)+IF($BR955&lt;&gt;"",$BR955,0))</f>
        <v>75</v>
      </c>
      <c r="BW955" s="98" t="str">
        <f t="shared" si="384"/>
        <v>2028</v>
      </c>
      <c r="BY955" s="4"/>
      <c r="BZ955" s="4"/>
      <c r="CA955" s="4"/>
      <c r="CB955" s="4"/>
      <c r="CC955" s="4"/>
      <c r="CD955" s="4"/>
      <c r="CE955" s="4"/>
      <c r="CF955" s="4"/>
      <c r="CG955" s="5"/>
      <c r="CH955" s="5"/>
      <c r="CI955" s="5"/>
      <c r="CJ955" s="4"/>
      <c r="CK955" s="4"/>
      <c r="CL955" s="4"/>
      <c r="CM955" s="4"/>
      <c r="CN955" s="4"/>
      <c r="CO955" s="4"/>
      <c r="CP955" s="4"/>
      <c r="CQ955" s="4"/>
      <c r="CR955" s="4"/>
      <c r="CS955" s="5"/>
      <c r="CT955" s="5"/>
    </row>
    <row r="956" spans="50:98" ht="21" customHeight="1" x14ac:dyDescent="0.2">
      <c r="AX956" s="215" t="str">
        <f>$N$386</f>
        <v>L061.24.10.S2-02</v>
      </c>
      <c r="AY956" s="98">
        <v>2</v>
      </c>
      <c r="AZ956" s="102" t="str">
        <f>IF(COUNTIFS($N$384,"&lt;&gt;"&amp;""),$N$384,"")</f>
        <v>Opţional 12.2 cuplat cu Opţional 13.2
Urbanism 2 - proiect</v>
      </c>
      <c r="BA956" s="102">
        <f t="shared" ref="BA956:BA967" si="400">IF($AZ956="","",ROUND(RIGHT($N$380,2)/2,0))</f>
        <v>5</v>
      </c>
      <c r="BB956" s="102" t="str">
        <f t="shared" ref="BB956:BB967" si="401">IF($AZ956="","",RIGHT($N$380,2))</f>
        <v>10</v>
      </c>
      <c r="BC956" s="102" t="str">
        <f>IF($AZ956="","",$R$386)</f>
        <v>P-D</v>
      </c>
      <c r="BD956" s="102" t="str">
        <f t="shared" ref="BD956:BD966" si="402">IF($AZ956="","","DO")</f>
        <v>DO</v>
      </c>
      <c r="BE956" s="102">
        <f>IF(COUNTIFS($N$384,"&lt;&gt;"&amp;""),ROUND($S$386/14,1),"")</f>
        <v>0</v>
      </c>
      <c r="BF956" s="102">
        <f>IF(COUNTIFS($N$384,"&lt;&gt;"&amp;""),ROUND(($T$386+$U$386+$V$386)/14,1),"")</f>
        <v>3</v>
      </c>
      <c r="BG956" s="102">
        <f>IF(COUNTIFS($N$384,"&lt;&gt;"&amp;""),ROUND(($S$386+$T$386+$U$386+$V$386)/14,1),"")</f>
        <v>3</v>
      </c>
      <c r="BH956" s="102">
        <f>IF(COUNTIFS($N$384,"&lt;&gt;"&amp;""),ROUND($S$386,1),"")</f>
        <v>0</v>
      </c>
      <c r="BI956" s="102">
        <f>IF(COUNTIFS($N$384,"&lt;&gt;"&amp;""),ROUND(($T$386+$U$386+$V$386),1),"")</f>
        <v>42</v>
      </c>
      <c r="BJ956" s="102">
        <f>IF(COUNTIFS($N$384,"&lt;&gt;"&amp;""),ROUND(($S$386+$T$386+$U$386+$V$386),1),"")</f>
        <v>42</v>
      </c>
      <c r="BK956" s="98"/>
      <c r="BL956" s="102"/>
      <c r="BM956" s="102"/>
      <c r="BN956" s="98"/>
      <c r="BO956" s="102"/>
      <c r="BP956" s="102"/>
      <c r="BQ956" s="102">
        <f>IF(COUNTIFS($N$384,"&lt;&gt;"&amp;""),IF($Y$386&lt;&gt;"",ROUND($Y$386/14,1),""),"")</f>
        <v>2.4</v>
      </c>
      <c r="BR956" s="102">
        <f>IF(COUNTIFS($N$384,"&lt;&gt;"&amp;""),IF($Y$386&lt;&gt;"",ROUND($Y$386,1),""),"")</f>
        <v>33</v>
      </c>
      <c r="BS956" s="102">
        <f>IF($AZ956="","",$Q$386)</f>
        <v>3</v>
      </c>
      <c r="BT956" s="101" t="str">
        <f>IF(COUNTIFS($N$384,"&lt;&gt;"&amp;""),$X$386,"")</f>
        <v>DS</v>
      </c>
      <c r="BU956" s="101">
        <f t="shared" ref="BU956:BU967" si="403">IF($AZ956="","",IF($BG956&lt;&gt;"",$BG956,0)+IF($BM956&lt;&gt;"",$BM956,0)+IF($BQ956&lt;&gt;"",$BQ956,0))</f>
        <v>5.4</v>
      </c>
      <c r="BV956" s="102">
        <f t="shared" ref="BV956:BV967" si="404">IF($AZ956="","",IF($BJ956&lt;&gt;"",$BJ956,0)+IF($BP956&lt;&gt;"",$BP956,0)+IF($BR956&lt;&gt;"",$BR956,0))</f>
        <v>75</v>
      </c>
      <c r="BW956" s="98" t="str">
        <f t="shared" si="384"/>
        <v>2028</v>
      </c>
      <c r="BY956" s="4"/>
      <c r="BZ956" s="4"/>
      <c r="CA956" s="4"/>
      <c r="CB956" s="4"/>
      <c r="CC956" s="4"/>
      <c r="CD956" s="4"/>
      <c r="CE956" s="4"/>
      <c r="CF956" s="4"/>
      <c r="CG956" s="5"/>
      <c r="CH956" s="5"/>
      <c r="CI956" s="5"/>
      <c r="CJ956" s="4"/>
      <c r="CK956" s="4"/>
      <c r="CL956" s="4"/>
      <c r="CM956" s="4"/>
      <c r="CN956" s="4"/>
      <c r="CO956" s="4"/>
      <c r="CP956" s="4"/>
      <c r="CQ956" s="4"/>
      <c r="CR956" s="4"/>
      <c r="CS956" s="5"/>
      <c r="CT956" s="5"/>
    </row>
    <row r="957" spans="50:98" ht="21" customHeight="1" x14ac:dyDescent="0.2">
      <c r="AX957" s="215" t="str">
        <f>$N$389</f>
        <v>L061.24.10.S2-03</v>
      </c>
      <c r="AY957" s="98">
        <v>3</v>
      </c>
      <c r="AZ957" s="102" t="str">
        <f>IF(COUNTIFS($N$387,"&lt;&gt;"&amp;""),$N$387,"")</f>
        <v>Opţional 12.3 cuplat cu Opţional 13.3
Proiect tehnic arhitectura</v>
      </c>
      <c r="BA957" s="102">
        <f t="shared" si="400"/>
        <v>5</v>
      </c>
      <c r="BB957" s="102" t="str">
        <f t="shared" si="401"/>
        <v>10</v>
      </c>
      <c r="BC957" s="102" t="str">
        <f>IF($AZ957="","",$R$389)</f>
        <v>P-D</v>
      </c>
      <c r="BD957" s="102" t="str">
        <f t="shared" si="402"/>
        <v>DO</v>
      </c>
      <c r="BE957" s="102">
        <f>IF(COUNTIFS($N$387,"&lt;&gt;"&amp;""),ROUND($S$389/14,1),"")</f>
        <v>0</v>
      </c>
      <c r="BF957" s="102">
        <f>IF(COUNTIFS($N$387,"&lt;&gt;"&amp;""),ROUND(($T$389+$U$389+$V$389)/14,1),"")</f>
        <v>3</v>
      </c>
      <c r="BG957" s="102">
        <f>IF(COUNTIFS($N$387,"&lt;&gt;"&amp;""),ROUND(($S$389+$T$389+$U$389+$V$389)/14,1),"")</f>
        <v>3</v>
      </c>
      <c r="BH957" s="102">
        <f>IF(COUNTIFS($N$387,"&lt;&gt;"&amp;""),ROUND($S$389,1),"")</f>
        <v>0</v>
      </c>
      <c r="BI957" s="102">
        <f>IF(COUNTIFS($N$387,"&lt;&gt;"&amp;""),ROUND(($T$389+$U$389+$V$389),1),"")</f>
        <v>42</v>
      </c>
      <c r="BJ957" s="102">
        <f>IF(COUNTIFS($N$387,"&lt;&gt;"&amp;""),ROUND(($S$389+$T$389+$U$389+$V$389),1),"")</f>
        <v>42</v>
      </c>
      <c r="BK957" s="98"/>
      <c r="BL957" s="102"/>
      <c r="BM957" s="102"/>
      <c r="BN957" s="98"/>
      <c r="BO957" s="102"/>
      <c r="BP957" s="102"/>
      <c r="BQ957" s="102">
        <f>IF(COUNTIFS($N$387,"&lt;&gt;"&amp;""),IF($Y$389&lt;&gt;"",ROUND($Y$389/14,1),""),"")</f>
        <v>2.4</v>
      </c>
      <c r="BR957" s="102">
        <f>IF(COUNTIFS($N$387,"&lt;&gt;"&amp;""),IF($Y$389&lt;&gt;"",ROUND($Y$389,1),""),"")</f>
        <v>33</v>
      </c>
      <c r="BS957" s="102">
        <f>IF($AZ957="","",$Q$389)</f>
        <v>3</v>
      </c>
      <c r="BT957" s="101" t="str">
        <f>IF(COUNTIFS($N$387,"&lt;&gt;"&amp;""),$X$389,"")</f>
        <v>DS</v>
      </c>
      <c r="BU957" s="101">
        <f t="shared" si="403"/>
        <v>5.4</v>
      </c>
      <c r="BV957" s="102">
        <f t="shared" si="404"/>
        <v>75</v>
      </c>
      <c r="BW957" s="98" t="str">
        <f t="shared" si="384"/>
        <v>2028</v>
      </c>
      <c r="BY957" s="4"/>
      <c r="BZ957" s="4"/>
      <c r="CA957" s="4"/>
      <c r="CB957" s="4"/>
      <c r="CC957" s="4"/>
      <c r="CD957" s="4"/>
      <c r="CE957" s="4"/>
      <c r="CF957" s="4"/>
      <c r="CG957" s="5"/>
      <c r="CH957" s="5"/>
      <c r="CI957" s="5"/>
      <c r="CJ957" s="4"/>
      <c r="CK957" s="4"/>
      <c r="CL957" s="4"/>
      <c r="CM957" s="4"/>
      <c r="CN957" s="4"/>
      <c r="CO957" s="4"/>
      <c r="CP957" s="4"/>
      <c r="CQ957" s="4"/>
      <c r="CR957" s="4"/>
      <c r="CS957" s="5"/>
      <c r="CT957" s="5"/>
    </row>
    <row r="958" spans="50:98" ht="21" customHeight="1" x14ac:dyDescent="0.2">
      <c r="AX958" s="215" t="str">
        <f>$N$392</f>
        <v>L061.24.10.S3-04</v>
      </c>
      <c r="AY958" s="98">
        <v>4</v>
      </c>
      <c r="AZ958" s="102" t="str">
        <f>IF(COUNTIFS($N$390,"&lt;&gt;"&amp;""),$N$390,"")</f>
        <v>Opţional 13.1 cuplat cu Opţional 12.1
Restaurare - teorie</v>
      </c>
      <c r="BA958" s="102">
        <f t="shared" si="400"/>
        <v>5</v>
      </c>
      <c r="BB958" s="102" t="str">
        <f t="shared" si="401"/>
        <v>10</v>
      </c>
      <c r="BC958" s="102" t="str">
        <f>IF($AZ958="","",$R$392)</f>
        <v>E</v>
      </c>
      <c r="BD958" s="102" t="str">
        <f t="shared" si="402"/>
        <v>DO</v>
      </c>
      <c r="BE958" s="102">
        <f>IF(COUNTIFS($N$390,"&lt;&gt;"&amp;""),ROUND($S$392/14,1),"")</f>
        <v>2</v>
      </c>
      <c r="BF958" s="102">
        <f>IF(COUNTIFS($N$390,"&lt;&gt;"&amp;""),ROUND(($T$392+$U$392+$V$392)/14,1),"")</f>
        <v>0</v>
      </c>
      <c r="BG958" s="102">
        <f>IF(COUNTIFS($N$390,"&lt;&gt;"&amp;""),ROUND(($S$392+$T$392+$U$392+$V$392)/14,1),"")</f>
        <v>2</v>
      </c>
      <c r="BH958" s="102">
        <f>IF(COUNTIFS($N$390,"&lt;&gt;"&amp;""),ROUND($S$392,1),"")</f>
        <v>28</v>
      </c>
      <c r="BI958" s="102">
        <f>IF(COUNTIFS($N$390,"&lt;&gt;"&amp;""),ROUND(($T$392+$U$392+$V$392),1),"")</f>
        <v>0</v>
      </c>
      <c r="BJ958" s="102">
        <f>IF(COUNTIFS($N$390,"&lt;&gt;"&amp;""),ROUND(($S$392+$T$392+$U$392+$V$392),1),"")</f>
        <v>28</v>
      </c>
      <c r="BK958" s="98"/>
      <c r="BL958" s="102"/>
      <c r="BM958" s="102"/>
      <c r="BN958" s="98"/>
      <c r="BO958" s="102"/>
      <c r="BP958" s="102"/>
      <c r="BQ958" s="102">
        <f>IF(COUNTIFS($N$390,"&lt;&gt;"&amp;""),IF($Y$392&lt;&gt;"",ROUND($Y$392/14,1),""),"")</f>
        <v>1.6</v>
      </c>
      <c r="BR958" s="102">
        <f>IF(COUNTIFS($N$390,"&lt;&gt;"&amp;""),IF($Y$392&lt;&gt;"",ROUND($Y$392,1),""),"")</f>
        <v>22</v>
      </c>
      <c r="BS958" s="102">
        <f>IF($AZ958="","",$Q$392)</f>
        <v>2</v>
      </c>
      <c r="BT958" s="101" t="str">
        <f>IF(COUNTIFS($N$390,"&lt;&gt;"&amp;""),$X$392,"")</f>
        <v>DS</v>
      </c>
      <c r="BU958" s="101">
        <f t="shared" si="403"/>
        <v>3.6</v>
      </c>
      <c r="BV958" s="102">
        <f t="shared" si="404"/>
        <v>50</v>
      </c>
      <c r="BW958" s="98" t="str">
        <f t="shared" si="384"/>
        <v>2028</v>
      </c>
      <c r="BY958" s="4"/>
      <c r="BZ958" s="4"/>
      <c r="CA958" s="4"/>
      <c r="CB958" s="4"/>
      <c r="CC958" s="4"/>
      <c r="CD958" s="4"/>
      <c r="CE958" s="4"/>
      <c r="CF958" s="4"/>
      <c r="CG958" s="5"/>
      <c r="CH958" s="5"/>
      <c r="CI958" s="5"/>
      <c r="CJ958" s="4"/>
      <c r="CK958" s="4"/>
      <c r="CL958" s="4"/>
      <c r="CM958" s="4"/>
      <c r="CN958" s="4"/>
      <c r="CO958" s="4"/>
      <c r="CP958" s="4"/>
      <c r="CQ958" s="4"/>
      <c r="CR958" s="4"/>
      <c r="CS958" s="5"/>
      <c r="CT958" s="5"/>
    </row>
    <row r="959" spans="50:98" ht="21" customHeight="1" x14ac:dyDescent="0.2">
      <c r="AX959" s="215" t="str">
        <f>$N$395</f>
        <v>L061.24.10.S3-05</v>
      </c>
      <c r="AY959" s="98">
        <v>5</v>
      </c>
      <c r="AZ959" s="102" t="str">
        <f>IF(COUNTIFS($N$393,"&lt;&gt;"&amp;""),$N$393,"")</f>
        <v>Opţional 13.2 cuplat cu Opţional 12.2
Mobilitate urbana - teorie</v>
      </c>
      <c r="BA959" s="102">
        <f t="shared" si="400"/>
        <v>5</v>
      </c>
      <c r="BB959" s="102" t="str">
        <f t="shared" si="401"/>
        <v>10</v>
      </c>
      <c r="BC959" s="102" t="str">
        <f>IF($AZ959="","",$R$395)</f>
        <v>E</v>
      </c>
      <c r="BD959" s="102" t="str">
        <f t="shared" si="402"/>
        <v>DO</v>
      </c>
      <c r="BE959" s="102">
        <f>IF(COUNTIFS($N$393,"&lt;&gt;"&amp;""),ROUND($S$395/14,1),"")</f>
        <v>2</v>
      </c>
      <c r="BF959" s="102">
        <f>IF(COUNTIFS($N$393,"&lt;&gt;"&amp;""),ROUND(($T$395+$U$395+$V$395)/14,1),"")</f>
        <v>0</v>
      </c>
      <c r="BG959" s="102">
        <f>IF(COUNTIFS($N$393,"&lt;&gt;"&amp;""),ROUND(($S$395+$T$395+$U$395+$V$395)/14,1),"")</f>
        <v>2</v>
      </c>
      <c r="BH959" s="102">
        <f>IF(COUNTIFS($N$393,"&lt;&gt;"&amp;""),ROUND($S$395,1),"")</f>
        <v>28</v>
      </c>
      <c r="BI959" s="102">
        <f>IF(COUNTIFS($N$393,"&lt;&gt;"&amp;""),ROUND(($T$395+$U$395+$V$395),1),"")</f>
        <v>0</v>
      </c>
      <c r="BJ959" s="102">
        <f>IF(COUNTIFS($N$393,"&lt;&gt;"&amp;""),ROUND(($S$395+$T$395+$U$395+$V$395),1),"")</f>
        <v>28</v>
      </c>
      <c r="BK959" s="98"/>
      <c r="BL959" s="102"/>
      <c r="BM959" s="102"/>
      <c r="BN959" s="98"/>
      <c r="BO959" s="102"/>
      <c r="BP959" s="102"/>
      <c r="BQ959" s="102">
        <f>IF(COUNTIFS($N$393,"&lt;&gt;"&amp;""),IF($Y$395&lt;&gt;"",ROUND($Y$395/14,1),""),"")</f>
        <v>1.6</v>
      </c>
      <c r="BR959" s="102">
        <f>IF(COUNTIFS($N$393,"&lt;&gt;"&amp;""),IF($Y$395&lt;&gt;"",ROUND($Y$395,1),""),"")</f>
        <v>22</v>
      </c>
      <c r="BS959" s="102">
        <f>IF($AZ959="","",$Q$395)</f>
        <v>2</v>
      </c>
      <c r="BT959" s="101" t="str">
        <f>IF(COUNTIFS($N$393,"&lt;&gt;"&amp;""),$X$395,"")</f>
        <v>DS</v>
      </c>
      <c r="BU959" s="101">
        <f t="shared" si="403"/>
        <v>3.6</v>
      </c>
      <c r="BV959" s="102">
        <f t="shared" si="404"/>
        <v>50</v>
      </c>
      <c r="BW959" s="98" t="str">
        <f t="shared" si="384"/>
        <v>2028</v>
      </c>
      <c r="BY959" s="4"/>
      <c r="BZ959" s="4"/>
      <c r="CA959" s="4"/>
      <c r="CB959" s="4"/>
      <c r="CC959" s="4"/>
      <c r="CD959" s="4"/>
      <c r="CE959" s="4"/>
      <c r="CF959" s="4"/>
      <c r="CG959" s="5"/>
      <c r="CH959" s="5"/>
      <c r="CI959" s="5"/>
      <c r="CJ959" s="4"/>
      <c r="CK959" s="4"/>
      <c r="CL959" s="4"/>
      <c r="CM959" s="4"/>
      <c r="CN959" s="4"/>
      <c r="CO959" s="4"/>
      <c r="CP959" s="4"/>
      <c r="CQ959" s="4"/>
      <c r="CR959" s="4"/>
      <c r="CS959" s="5"/>
      <c r="CT959" s="5"/>
    </row>
    <row r="960" spans="50:98" ht="21" customHeight="1" x14ac:dyDescent="0.2">
      <c r="AX960" s="215" t="str">
        <f>$N$398</f>
        <v>L061.24.10.S3-06</v>
      </c>
      <c r="AY960" s="98">
        <v>6</v>
      </c>
      <c r="AZ960" s="102" t="str">
        <f>IF(COUNTIFS($N$396,"&lt;&gt;"&amp;""),$N$396,"")</f>
        <v>Opţional 13.3 cuplat cu Opţional 12.3
NZEB si sisteme de certificare - teorie</v>
      </c>
      <c r="BA960" s="102">
        <f t="shared" si="400"/>
        <v>5</v>
      </c>
      <c r="BB960" s="102" t="str">
        <f t="shared" si="401"/>
        <v>10</v>
      </c>
      <c r="BC960" s="102" t="str">
        <f>IF($AZ960="","",$R$398)</f>
        <v>E</v>
      </c>
      <c r="BD960" s="102" t="str">
        <f t="shared" si="402"/>
        <v>DO</v>
      </c>
      <c r="BE960" s="102">
        <f>IF(COUNTIFS($N$396,"&lt;&gt;"&amp;""),ROUND($S$398/14,1),"")</f>
        <v>2</v>
      </c>
      <c r="BF960" s="102">
        <f>IF(COUNTIFS($N$396,"&lt;&gt;"&amp;""),ROUND(($T$398+$U$398+$V$398)/14,1),"")</f>
        <v>1</v>
      </c>
      <c r="BG960" s="102">
        <f>IF(COUNTIFS($N$396,"&lt;&gt;"&amp;""),ROUND(($S$398+$T$398+$U$398+$V$398)/14,1),"")</f>
        <v>3</v>
      </c>
      <c r="BH960" s="102">
        <f>IF(COUNTIFS($N$396,"&lt;&gt;"&amp;""),ROUND($S$398,1),"")</f>
        <v>28</v>
      </c>
      <c r="BI960" s="102">
        <f>IF(COUNTIFS($N$396,"&lt;&gt;"&amp;""),ROUND(($T$398+$U$398+$V$398),1),"")</f>
        <v>14</v>
      </c>
      <c r="BJ960" s="102">
        <f>IF(COUNTIFS($N$396,"&lt;&gt;"&amp;""),ROUND(($S$398+$T$398+$U$398+$V$398),1),"")</f>
        <v>42</v>
      </c>
      <c r="BK960" s="98"/>
      <c r="BL960" s="102"/>
      <c r="BM960" s="102"/>
      <c r="BN960" s="98"/>
      <c r="BO960" s="102"/>
      <c r="BP960" s="102"/>
      <c r="BQ960" s="102">
        <f>IF(COUNTIFS($N$396,"&lt;&gt;"&amp;""),IF($Y$398&lt;&gt;"",ROUND($Y$398/14,1),""),"")</f>
        <v>2.4</v>
      </c>
      <c r="BR960" s="102">
        <f>IF(COUNTIFS($N$396,"&lt;&gt;"&amp;""),IF($Y$398&lt;&gt;"",ROUND($Y$398,1),""),"")</f>
        <v>33</v>
      </c>
      <c r="BS960" s="102">
        <f>IF($AZ960="","",$Q$398)</f>
        <v>3</v>
      </c>
      <c r="BT960" s="101" t="str">
        <f>IF(COUNTIFS($N$396,"&lt;&gt;"&amp;""),$X$398,"")</f>
        <v>DD</v>
      </c>
      <c r="BU960" s="101">
        <f t="shared" si="403"/>
        <v>5.4</v>
      </c>
      <c r="BV960" s="102">
        <f t="shared" si="404"/>
        <v>75</v>
      </c>
      <c r="BW960" s="98" t="str">
        <f t="shared" si="384"/>
        <v>2028</v>
      </c>
      <c r="BY960" s="4"/>
      <c r="BZ960" s="4"/>
      <c r="CA960" s="4"/>
      <c r="CB960" s="4"/>
      <c r="CC960" s="4"/>
      <c r="CD960" s="4"/>
      <c r="CE960" s="4"/>
      <c r="CF960" s="4"/>
      <c r="CG960" s="5"/>
      <c r="CH960" s="5"/>
      <c r="CI960" s="5"/>
      <c r="CJ960" s="4"/>
      <c r="CK960" s="4"/>
      <c r="CL960" s="4"/>
      <c r="CM960" s="4"/>
      <c r="CN960" s="4"/>
      <c r="CO960" s="4"/>
      <c r="CP960" s="4"/>
      <c r="CQ960" s="4"/>
      <c r="CR960" s="4"/>
      <c r="CS960" s="5"/>
      <c r="CT960" s="5"/>
    </row>
    <row r="961" spans="50:98" ht="21" customHeight="1" x14ac:dyDescent="0.2">
      <c r="AX961" s="215" t="str">
        <f>$N$401</f>
        <v>L061.24.10.D6-07</v>
      </c>
      <c r="AY961" s="98">
        <v>7</v>
      </c>
      <c r="AZ961" s="102" t="str">
        <f>IF(COUNTIFS($N$399,"&lt;&gt;"&amp;""),$N$399,"")</f>
        <v>Opţional 14
Edilitare</v>
      </c>
      <c r="BA961" s="102">
        <f t="shared" si="400"/>
        <v>5</v>
      </c>
      <c r="BB961" s="102" t="str">
        <f t="shared" si="401"/>
        <v>10</v>
      </c>
      <c r="BC961" s="102" t="str">
        <f>IF($AZ961="","",$R$401)</f>
        <v>E</v>
      </c>
      <c r="BD961" s="102" t="str">
        <f t="shared" si="402"/>
        <v>DO</v>
      </c>
      <c r="BE961" s="102">
        <f>IF(COUNTIFS($N$399,"&lt;&gt;"&amp;""),ROUND($S$401/14,1),"")</f>
        <v>2</v>
      </c>
      <c r="BF961" s="102">
        <f>IF(COUNTIFS($N$399,"&lt;&gt;"&amp;""),ROUND(($T$401+$U$401+$V$401)/14,1),"")</f>
        <v>1</v>
      </c>
      <c r="BG961" s="102">
        <f>IF(COUNTIFS($N$399,"&lt;&gt;"&amp;""),ROUND(($S$401+$T$401+$U$401+$V$401)/14,1),"")</f>
        <v>3</v>
      </c>
      <c r="BH961" s="102">
        <f>IF(COUNTIFS($N$399,"&lt;&gt;"&amp;""),ROUND($S$401,1),"")</f>
        <v>28</v>
      </c>
      <c r="BI961" s="102">
        <f>IF(COUNTIFS($N$399,"&lt;&gt;"&amp;""),ROUND(($T$401+$U$401+$V$401),1),"")</f>
        <v>14</v>
      </c>
      <c r="BJ961" s="102">
        <f>IF(COUNTIFS($N$399,"&lt;&gt;"&amp;""),ROUND(($S$401+$T$401+$U$401+$V$401),1),"")</f>
        <v>42</v>
      </c>
      <c r="BK961" s="98"/>
      <c r="BL961" s="102"/>
      <c r="BM961" s="102"/>
      <c r="BN961" s="98"/>
      <c r="BO961" s="102"/>
      <c r="BP961" s="102"/>
      <c r="BQ961" s="102">
        <f>IF(COUNTIFS($N$399,"&lt;&gt;"&amp;""),IF($Y$401&lt;&gt;"",ROUND($Y$401/14,1),""),"")</f>
        <v>2.4</v>
      </c>
      <c r="BR961" s="102">
        <f>IF(COUNTIFS($N$399,"&lt;&gt;"&amp;""),IF($Y$401&lt;&gt;"",ROUND($Y$401,1),""),"")</f>
        <v>33</v>
      </c>
      <c r="BS961" s="102">
        <f>IF($AZ961="","",$Q$401)</f>
        <v>3</v>
      </c>
      <c r="BT961" s="101" t="str">
        <f>IF(COUNTIFS($N$399,"&lt;&gt;"&amp;""),$X$401,"")</f>
        <v>DD</v>
      </c>
      <c r="BU961" s="101">
        <f t="shared" si="403"/>
        <v>5.4</v>
      </c>
      <c r="BV961" s="102">
        <f t="shared" si="404"/>
        <v>75</v>
      </c>
      <c r="BW961" s="98" t="str">
        <f t="shared" si="384"/>
        <v>2028</v>
      </c>
      <c r="BY961" s="4"/>
      <c r="BZ961" s="4"/>
      <c r="CA961" s="4"/>
      <c r="CB961" s="4"/>
      <c r="CC961" s="4"/>
      <c r="CD961" s="4"/>
      <c r="CE961" s="4"/>
      <c r="CF961" s="4"/>
      <c r="CG961" s="5"/>
      <c r="CH961" s="5"/>
      <c r="CI961" s="5"/>
      <c r="CJ961" s="4"/>
      <c r="CK961" s="4"/>
      <c r="CL961" s="4"/>
      <c r="CM961" s="4"/>
      <c r="CN961" s="4"/>
      <c r="CO961" s="4"/>
      <c r="CP961" s="4"/>
      <c r="CQ961" s="4"/>
      <c r="CR961" s="4"/>
      <c r="CS961" s="5"/>
      <c r="CT961" s="5"/>
    </row>
    <row r="962" spans="50:98" ht="21" customHeight="1" x14ac:dyDescent="0.2">
      <c r="AX962" s="215" t="str">
        <f>$N$404</f>
        <v>L061.24.10.D6-08</v>
      </c>
      <c r="AY962" s="98">
        <v>8</v>
      </c>
      <c r="AZ962" s="102" t="str">
        <f>IF(COUNTIFS($N$402,"&lt;&gt;"&amp;""),$N$402,"")</f>
        <v>Opţional 14
Estetica structurilor</v>
      </c>
      <c r="BA962" s="102">
        <f t="shared" si="400"/>
        <v>5</v>
      </c>
      <c r="BB962" s="102" t="str">
        <f t="shared" si="401"/>
        <v>10</v>
      </c>
      <c r="BC962" s="102" t="str">
        <f>IF($AZ962="","",$R$404)</f>
        <v>E</v>
      </c>
      <c r="BD962" s="102" t="str">
        <f t="shared" si="402"/>
        <v>DO</v>
      </c>
      <c r="BE962" s="102">
        <f>IF(COUNTIFS($N$402,"&lt;&gt;"&amp;""),ROUND($S$404/14,1),"")</f>
        <v>2</v>
      </c>
      <c r="BF962" s="102">
        <f>IF(COUNTIFS($N$402,"&lt;&gt;"&amp;""),ROUND(($T$404+$U$404+$V$404)/14,1),"")</f>
        <v>1</v>
      </c>
      <c r="BG962" s="102">
        <f>IF(COUNTIFS($N$402,"&lt;&gt;"&amp;""),ROUND(($S$404+$T$404+$U$404+$V$404)/14,1),"")</f>
        <v>3</v>
      </c>
      <c r="BH962" s="102">
        <f>IF(COUNTIFS($N$402,"&lt;&gt;"&amp;""),ROUND($S$404,1),"")</f>
        <v>28</v>
      </c>
      <c r="BI962" s="102">
        <f>IF(COUNTIFS($N$402,"&lt;&gt;"&amp;""),ROUND(($T$404+$U$404+$V$404),1),"")</f>
        <v>14</v>
      </c>
      <c r="BJ962" s="102">
        <f>IF(COUNTIFS($N$402,"&lt;&gt;"&amp;""),ROUND(($S$404+$T$404+$U$404+$V$404),1),"")</f>
        <v>42</v>
      </c>
      <c r="BK962" s="98"/>
      <c r="BL962" s="102"/>
      <c r="BM962" s="102"/>
      <c r="BN962" s="98"/>
      <c r="BO962" s="102"/>
      <c r="BP962" s="102"/>
      <c r="BQ962" s="102">
        <f>IF(COUNTIFS($N$402,"&lt;&gt;"&amp;""),IF($Y$404&lt;&gt;"",ROUND($Y$404/14,1),""),"")</f>
        <v>2.4</v>
      </c>
      <c r="BR962" s="102">
        <f>IF(COUNTIFS($N$402,"&lt;&gt;"&amp;""),IF($Y$404&lt;&gt;"",ROUND($Y$404,1),""),"")</f>
        <v>33</v>
      </c>
      <c r="BS962" s="102">
        <f>IF($AZ962="","",$Q$404)</f>
        <v>3</v>
      </c>
      <c r="BT962" s="101" t="str">
        <f>IF(COUNTIFS($N$402,"&lt;&gt;"&amp;""),$X$404,"")</f>
        <v>DD</v>
      </c>
      <c r="BU962" s="101">
        <f t="shared" si="403"/>
        <v>5.4</v>
      </c>
      <c r="BV962" s="102">
        <f t="shared" si="404"/>
        <v>75</v>
      </c>
      <c r="BW962" s="98" t="str">
        <f t="shared" si="384"/>
        <v>2028</v>
      </c>
      <c r="BY962" s="4"/>
      <c r="BZ962" s="4"/>
      <c r="CA962" s="4"/>
      <c r="CB962" s="4"/>
      <c r="CC962" s="4"/>
      <c r="CD962" s="4"/>
      <c r="CE962" s="4"/>
      <c r="CF962" s="4"/>
      <c r="CG962" s="5"/>
      <c r="CH962" s="5"/>
      <c r="CI962" s="5"/>
      <c r="CJ962" s="4"/>
      <c r="CK962" s="4"/>
      <c r="CL962" s="4"/>
      <c r="CM962" s="4"/>
      <c r="CN962" s="4"/>
      <c r="CO962" s="4"/>
      <c r="CP962" s="4"/>
      <c r="CQ962" s="4"/>
      <c r="CR962" s="4"/>
      <c r="CS962" s="5"/>
      <c r="CT962" s="5"/>
    </row>
    <row r="963" spans="50:98" ht="21" customHeight="1" x14ac:dyDescent="0.2">
      <c r="AX963" s="215" t="str">
        <f>$N$407</f>
        <v/>
      </c>
      <c r="AY963" s="98">
        <v>9</v>
      </c>
      <c r="AZ963" s="102" t="str">
        <f>IF(COUNTIFS($N$405,"&lt;&gt;"&amp;""),$N$405,"")</f>
        <v/>
      </c>
      <c r="BA963" s="102" t="str">
        <f t="shared" si="400"/>
        <v/>
      </c>
      <c r="BB963" s="102" t="str">
        <f t="shared" si="401"/>
        <v/>
      </c>
      <c r="BC963" s="102" t="str">
        <f>IF($AZ963="","",$R$407)</f>
        <v/>
      </c>
      <c r="BD963" s="102" t="str">
        <f t="shared" si="402"/>
        <v/>
      </c>
      <c r="BE963" s="102" t="str">
        <f>IF(COUNTIFS($N$405,"&lt;&gt;"&amp;""),ROUND($S$407/14,1),"")</f>
        <v/>
      </c>
      <c r="BF963" s="102" t="str">
        <f>IF(COUNTIFS($N$405,"&lt;&gt;"&amp;""),ROUND(($T$407+$U$407+$V$407)/14,1),"")</f>
        <v/>
      </c>
      <c r="BG963" s="102" t="str">
        <f>IF(COUNTIFS($N$405,"&lt;&gt;"&amp;""),ROUND(($S$407+$T$407+$U$407+$V$407)/14,1),"")</f>
        <v/>
      </c>
      <c r="BH963" s="102" t="str">
        <f>IF(COUNTIFS($N$405,"&lt;&gt;"&amp;""),ROUND($S$407,1),"")</f>
        <v/>
      </c>
      <c r="BI963" s="102" t="str">
        <f>IF(COUNTIFS($N$405,"&lt;&gt;"&amp;""),ROUND(($T$407+$U$407+$V$407),1),"")</f>
        <v/>
      </c>
      <c r="BJ963" s="102" t="str">
        <f>IF(COUNTIFS($N$405,"&lt;&gt;"&amp;""),ROUND(($S$407+$T$407+$U$407+$V$407),1),"")</f>
        <v/>
      </c>
      <c r="BK963" s="98"/>
      <c r="BL963" s="102"/>
      <c r="BM963" s="102"/>
      <c r="BN963" s="98"/>
      <c r="BO963" s="102"/>
      <c r="BP963" s="102"/>
      <c r="BQ963" s="102" t="str">
        <f>IF(COUNTIFS($N$405,"&lt;&gt;"&amp;""),IF($Y$407&lt;&gt;"",ROUND($Y$407/14,1),""),"")</f>
        <v/>
      </c>
      <c r="BR963" s="102" t="str">
        <f>IF(COUNTIFS($N$405,"&lt;&gt;"&amp;""),IF($Y$407&lt;&gt;"",ROUND($Y$407,1),""),"")</f>
        <v/>
      </c>
      <c r="BS963" s="102" t="str">
        <f>IF($AZ963="","",$Q$407)</f>
        <v/>
      </c>
      <c r="BT963" s="101" t="str">
        <f>IF(COUNTIFS($N$405,"&lt;&gt;"&amp;""),$X$407,"")</f>
        <v/>
      </c>
      <c r="BU963" s="101" t="str">
        <f t="shared" si="403"/>
        <v/>
      </c>
      <c r="BV963" s="102" t="str">
        <f t="shared" si="404"/>
        <v/>
      </c>
      <c r="BW963" s="98" t="str">
        <f t="shared" si="384"/>
        <v/>
      </c>
      <c r="BY963" s="4"/>
      <c r="BZ963" s="4"/>
      <c r="CA963" s="4"/>
      <c r="CB963" s="4"/>
      <c r="CC963" s="4"/>
      <c r="CD963" s="4"/>
      <c r="CE963" s="4"/>
      <c r="CF963" s="4"/>
      <c r="CG963" s="5"/>
      <c r="CH963" s="5"/>
      <c r="CI963" s="5"/>
      <c r="CJ963" s="4"/>
      <c r="CK963" s="4"/>
      <c r="CL963" s="4"/>
      <c r="CM963" s="4"/>
      <c r="CN963" s="4"/>
      <c r="CO963" s="4"/>
      <c r="CP963" s="4"/>
      <c r="CQ963" s="4"/>
      <c r="CR963" s="4"/>
      <c r="CS963" s="5"/>
      <c r="CT963" s="5"/>
    </row>
    <row r="964" spans="50:98" ht="21" customHeight="1" x14ac:dyDescent="0.2">
      <c r="AX964" s="215" t="str">
        <f>$N$410</f>
        <v/>
      </c>
      <c r="AY964" s="98">
        <v>10</v>
      </c>
      <c r="AZ964" s="102" t="str">
        <f>IF(COUNTIFS($N$408,"&lt;&gt;"&amp;""),$N$408,"")</f>
        <v/>
      </c>
      <c r="BA964" s="102" t="str">
        <f t="shared" si="400"/>
        <v/>
      </c>
      <c r="BB964" s="102" t="str">
        <f t="shared" si="401"/>
        <v/>
      </c>
      <c r="BC964" s="102" t="str">
        <f>IF($AZ964="","",$R$410)</f>
        <v/>
      </c>
      <c r="BD964" s="102" t="str">
        <f t="shared" si="402"/>
        <v/>
      </c>
      <c r="BE964" s="102" t="str">
        <f>IF(COUNTIFS($N$408,"&lt;&gt;"&amp;""),ROUND($S$410/14,1),"")</f>
        <v/>
      </c>
      <c r="BF964" s="102" t="str">
        <f>IF(COUNTIFS($N$408,"&lt;&gt;"&amp;""),ROUND(($T$410+$U$410+$V$410)/14,1),"")</f>
        <v/>
      </c>
      <c r="BG964" s="102" t="str">
        <f>IF(COUNTIFS($N$408,"&lt;&gt;"&amp;""),ROUND(($S$410+$T$410+$U$410+$V$410)/14,1),"")</f>
        <v/>
      </c>
      <c r="BH964" s="102" t="str">
        <f>IF(COUNTIFS($N$408,"&lt;&gt;"&amp;""),ROUND($S$410,1),"")</f>
        <v/>
      </c>
      <c r="BI964" s="102" t="str">
        <f>IF(COUNTIFS($N$408,"&lt;&gt;"&amp;""),ROUND(($T$410+$U$410+$V$410),1),"")</f>
        <v/>
      </c>
      <c r="BJ964" s="102" t="str">
        <f>IF(COUNTIFS($N$408,"&lt;&gt;"&amp;""),ROUND(($S$410+$T$410+$U$410+$V$410),1),"")</f>
        <v/>
      </c>
      <c r="BK964" s="98"/>
      <c r="BL964" s="102"/>
      <c r="BM964" s="102"/>
      <c r="BN964" s="98"/>
      <c r="BO964" s="102"/>
      <c r="BP964" s="102"/>
      <c r="BQ964" s="102" t="str">
        <f>IF(COUNTIFS($N$408,"&lt;&gt;"&amp;""),IF($Y$410&lt;&gt;"",ROUND($Y$410/14,1),""),"")</f>
        <v/>
      </c>
      <c r="BR964" s="102" t="str">
        <f>IF(COUNTIFS($N$408,"&lt;&gt;"&amp;""),IF($Y$410&lt;&gt;"",ROUND($Y$410,1),""),"")</f>
        <v/>
      </c>
      <c r="BS964" s="102" t="str">
        <f>IF($AZ964="","",$Q$410)</f>
        <v/>
      </c>
      <c r="BT964" s="101" t="str">
        <f>IF(COUNTIFS($N$408,"&lt;&gt;"&amp;""),$X$410,"")</f>
        <v/>
      </c>
      <c r="BU964" s="101" t="str">
        <f t="shared" si="403"/>
        <v/>
      </c>
      <c r="BV964" s="102" t="str">
        <f t="shared" si="404"/>
        <v/>
      </c>
      <c r="BW964" s="98" t="str">
        <f t="shared" si="384"/>
        <v/>
      </c>
      <c r="BY964" s="4"/>
      <c r="BZ964" s="4"/>
      <c r="CA964" s="4"/>
      <c r="CB964" s="4"/>
      <c r="CC964" s="4"/>
      <c r="CD964" s="4"/>
      <c r="CE964" s="4"/>
      <c r="CF964" s="4"/>
      <c r="CG964" s="5"/>
      <c r="CH964" s="5"/>
      <c r="CI964" s="5"/>
      <c r="CJ964" s="4"/>
      <c r="CK964" s="4"/>
      <c r="CL964" s="4"/>
      <c r="CM964" s="4"/>
      <c r="CN964" s="4"/>
      <c r="CO964" s="4"/>
      <c r="CP964" s="4"/>
      <c r="CQ964" s="4"/>
      <c r="CR964" s="4"/>
      <c r="CS964" s="5"/>
      <c r="CT964" s="5"/>
    </row>
    <row r="965" spans="50:98" ht="21" customHeight="1" x14ac:dyDescent="0.2">
      <c r="AX965" s="215" t="str">
        <f>$N$413</f>
        <v/>
      </c>
      <c r="AY965" s="98">
        <v>11</v>
      </c>
      <c r="AZ965" s="102" t="str">
        <f>IF(COUNTIFS($N$411,"&lt;&gt;"&amp;""),$N$411,"")</f>
        <v/>
      </c>
      <c r="BA965" s="102" t="str">
        <f t="shared" si="400"/>
        <v/>
      </c>
      <c r="BB965" s="102" t="str">
        <f t="shared" si="401"/>
        <v/>
      </c>
      <c r="BC965" s="102" t="str">
        <f>IF($AZ965="","",$R$413)</f>
        <v/>
      </c>
      <c r="BD965" s="102" t="str">
        <f t="shared" si="402"/>
        <v/>
      </c>
      <c r="BE965" s="102" t="str">
        <f>IF(COUNTIFS($N$411,"&lt;&gt;"&amp;""),ROUND($S$413/14,1),"")</f>
        <v/>
      </c>
      <c r="BF965" s="102" t="str">
        <f>IF(COUNTIFS($N$411,"&lt;&gt;"&amp;""),ROUND(($T$413+$U$413+$V$413)/14,1),"")</f>
        <v/>
      </c>
      <c r="BG965" s="102" t="str">
        <f>IF(COUNTIFS($N$411,"&lt;&gt;"&amp;""),ROUND(($S$413+$T$413+$U$413+$V$413)/14,1),"")</f>
        <v/>
      </c>
      <c r="BH965" s="102" t="str">
        <f>IF(COUNTIFS($N$411,"&lt;&gt;"&amp;""),ROUND($S$413,1),"")</f>
        <v/>
      </c>
      <c r="BI965" s="102" t="str">
        <f>IF(COUNTIFS($N$411,"&lt;&gt;"&amp;""),ROUND(($T$413+$U$413+$V$413),1),"")</f>
        <v/>
      </c>
      <c r="BJ965" s="102" t="str">
        <f>IF(COUNTIFS($N$411,"&lt;&gt;"&amp;""),ROUND(($S$413+$T$413+$U$413+$V$413),1),"")</f>
        <v/>
      </c>
      <c r="BK965" s="98"/>
      <c r="BL965" s="102"/>
      <c r="BM965" s="102"/>
      <c r="BN965" s="98"/>
      <c r="BO965" s="102"/>
      <c r="BP965" s="102"/>
      <c r="BQ965" s="102" t="str">
        <f>IF(COUNTIFS($N$411,"&lt;&gt;"&amp;""),IF($Y$413&lt;&gt;"",ROUND($Y$413/14,1),""),"")</f>
        <v/>
      </c>
      <c r="BR965" s="102" t="str">
        <f>IF(COUNTIFS($N$411,"&lt;&gt;"&amp;""),IF($Y$413&lt;&gt;"",ROUND($Y$413,1),""),"")</f>
        <v/>
      </c>
      <c r="BS965" s="102" t="str">
        <f>IF($AZ965="","",$Q$413)</f>
        <v/>
      </c>
      <c r="BT965" s="101" t="str">
        <f>IF(COUNTIFS($N$411,"&lt;&gt;"&amp;""),$X$413,"")</f>
        <v/>
      </c>
      <c r="BU965" s="101" t="str">
        <f t="shared" si="403"/>
        <v/>
      </c>
      <c r="BV965" s="102" t="str">
        <f t="shared" si="404"/>
        <v/>
      </c>
      <c r="BW965" s="98" t="str">
        <f t="shared" si="384"/>
        <v/>
      </c>
      <c r="BY965" s="4"/>
      <c r="BZ965" s="4"/>
      <c r="CA965" s="4"/>
      <c r="CB965" s="4"/>
      <c r="CC965" s="4"/>
      <c r="CD965" s="4"/>
      <c r="CE965" s="4"/>
      <c r="CF965" s="4"/>
      <c r="CG965" s="5"/>
      <c r="CH965" s="5"/>
      <c r="CI965" s="5"/>
      <c r="CJ965" s="4"/>
      <c r="CK965" s="4"/>
      <c r="CL965" s="4"/>
      <c r="CM965" s="4"/>
      <c r="CN965" s="4"/>
      <c r="CO965" s="4"/>
      <c r="CP965" s="4"/>
      <c r="CQ965" s="4"/>
      <c r="CR965" s="4"/>
      <c r="CS965" s="5"/>
      <c r="CT965" s="5"/>
    </row>
    <row r="966" spans="50:98" ht="21" customHeight="1" x14ac:dyDescent="0.2">
      <c r="AX966" s="215" t="str">
        <f>$N$416</f>
        <v/>
      </c>
      <c r="AY966" s="98">
        <v>12</v>
      </c>
      <c r="AZ966" s="102" t="str">
        <f>IF(COUNTIFS($N$414,"&lt;&gt;"&amp;""),$N$414,"")</f>
        <v/>
      </c>
      <c r="BA966" s="102" t="str">
        <f t="shared" si="400"/>
        <v/>
      </c>
      <c r="BB966" s="102" t="str">
        <f t="shared" si="401"/>
        <v/>
      </c>
      <c r="BC966" s="102" t="str">
        <f>IF($AZ966="","",$R$416)</f>
        <v/>
      </c>
      <c r="BD966" s="102" t="str">
        <f t="shared" si="402"/>
        <v/>
      </c>
      <c r="BE966" s="102" t="str">
        <f>IF(COUNTIFS($N$414,"&lt;&gt;"&amp;""),ROUND($S$416/14,1),"")</f>
        <v/>
      </c>
      <c r="BF966" s="102" t="str">
        <f>IF(COUNTIFS($N$414,"&lt;&gt;"&amp;""),ROUND(($T$416+$U$416+$V$416)/14,1),"")</f>
        <v/>
      </c>
      <c r="BG966" s="102" t="str">
        <f>IF(COUNTIFS($N$414,"&lt;&gt;"&amp;""),ROUND(($S$416+$T$416+$U$416+$V$416)/14,1),"")</f>
        <v/>
      </c>
      <c r="BH966" s="102" t="str">
        <f>IF(COUNTIFS($N$414,"&lt;&gt;"&amp;""),ROUND($S$416,1),"")</f>
        <v/>
      </c>
      <c r="BI966" s="102" t="str">
        <f>IF(COUNTIFS($N$414,"&lt;&gt;"&amp;""),ROUND(($T$416+$U$416+$V$416),1),"")</f>
        <v/>
      </c>
      <c r="BJ966" s="102" t="str">
        <f>IF(COUNTIFS($N$414,"&lt;&gt;"&amp;""),ROUND(($S$416+$T$416+$U$416+$V$416),1),"")</f>
        <v/>
      </c>
      <c r="BK966" s="98"/>
      <c r="BL966" s="102"/>
      <c r="BM966" s="102"/>
      <c r="BN966" s="98"/>
      <c r="BO966" s="102"/>
      <c r="BP966" s="102"/>
      <c r="BQ966" s="102" t="str">
        <f>IF(COUNTIFS($N$414,"&lt;&gt;"&amp;""),IF($Y$416&lt;&gt;"",ROUND($Y$416/14,1),""),"")</f>
        <v/>
      </c>
      <c r="BR966" s="102" t="str">
        <f>IF(COUNTIFS($N$414,"&lt;&gt;"&amp;""),IF($Y$416&lt;&gt;"",ROUND($Y$416,1),""),"")</f>
        <v/>
      </c>
      <c r="BS966" s="102" t="str">
        <f>IF($AZ966="","",$Q$416)</f>
        <v/>
      </c>
      <c r="BT966" s="101" t="str">
        <f>IF(COUNTIFS($N$414,"&lt;&gt;"&amp;""),$X$416,"")</f>
        <v/>
      </c>
      <c r="BU966" s="101" t="str">
        <f t="shared" si="403"/>
        <v/>
      </c>
      <c r="BV966" s="102" t="str">
        <f t="shared" si="404"/>
        <v/>
      </c>
      <c r="BW966" s="98" t="str">
        <f t="shared" si="384"/>
        <v/>
      </c>
      <c r="BY966" s="4"/>
      <c r="BZ966" s="4"/>
      <c r="CA966" s="4"/>
      <c r="CB966" s="4"/>
      <c r="CC966" s="4"/>
      <c r="CD966" s="4"/>
      <c r="CE966" s="4"/>
      <c r="CF966" s="4"/>
      <c r="CG966" s="5"/>
      <c r="CH966" s="5"/>
      <c r="CI966" s="5"/>
      <c r="CJ966" s="4"/>
      <c r="CK966" s="4"/>
      <c r="CL966" s="4"/>
      <c r="CM966" s="4"/>
      <c r="CN966" s="4"/>
      <c r="CO966" s="4"/>
      <c r="CP966" s="4"/>
      <c r="CQ966" s="4"/>
      <c r="CR966" s="4"/>
      <c r="CS966" s="5"/>
      <c r="CT966" s="5"/>
    </row>
    <row r="967" spans="50:98" ht="21" customHeight="1" x14ac:dyDescent="0.2">
      <c r="AX967" s="215" t="str">
        <f>$N$419</f>
        <v/>
      </c>
      <c r="AY967" s="102">
        <v>13</v>
      </c>
      <c r="AZ967" s="102" t="str">
        <f>IF(COUNTIFS($N$417,"&lt;&gt;"&amp;""),$N$417,"")</f>
        <v/>
      </c>
      <c r="BA967" s="102" t="str">
        <f t="shared" si="400"/>
        <v/>
      </c>
      <c r="BB967" s="102" t="str">
        <f t="shared" si="401"/>
        <v/>
      </c>
      <c r="BC967" s="102" t="str">
        <f>IF($AZ967="","",$R$419)</f>
        <v/>
      </c>
      <c r="BD967" s="102" t="str">
        <f>IF($AZ967="","","DO")</f>
        <v/>
      </c>
      <c r="BE967" s="102" t="str">
        <f>IF(COUNTIFS($N$417,"&lt;&gt;"&amp;""),ROUND($S$419/14,1),"")</f>
        <v/>
      </c>
      <c r="BF967" s="102" t="str">
        <f>IF(COUNTIFS($N$417,"&lt;&gt;"&amp;""),ROUND(($T$419+$U$419+$V$419)/14,1),"")</f>
        <v/>
      </c>
      <c r="BG967" s="102" t="str">
        <f>IF(COUNTIFS($N$417,"&lt;&gt;"&amp;""),ROUND(($S$419+$T$419+$U$419+$V$419)/14,1),"")</f>
        <v/>
      </c>
      <c r="BH967" s="102" t="str">
        <f>IF(COUNTIFS($N$417,"&lt;&gt;"&amp;""),ROUND($S$419,1),"")</f>
        <v/>
      </c>
      <c r="BI967" s="102" t="str">
        <f>IF(COUNTIFS($N$417,"&lt;&gt;"&amp;""),ROUND(($T$419+$U$419+$V$419),1),"")</f>
        <v/>
      </c>
      <c r="BJ967" s="102" t="str">
        <f>IF(COUNTIFS($N$417,"&lt;&gt;"&amp;""),ROUND(($S$419+$T$419+$U$419+$V$419),1),"")</f>
        <v/>
      </c>
      <c r="BK967" s="102"/>
      <c r="BL967" s="102"/>
      <c r="BM967" s="102"/>
      <c r="BN967" s="102"/>
      <c r="BO967" s="102"/>
      <c r="BP967" s="102"/>
      <c r="BQ967" s="102" t="str">
        <f>IF(COUNTIFS($N$417,"&lt;&gt;"&amp;""),IF($Y$419&lt;&gt;"",ROUND($Y$419/14,1),""),"")</f>
        <v/>
      </c>
      <c r="BR967" s="102" t="str">
        <f>IF(COUNTIFS($N$417,"&lt;&gt;"&amp;""),IF($Y$419&lt;&gt;"",ROUND($Y$419,1),""),"")</f>
        <v/>
      </c>
      <c r="BS967" s="102" t="str">
        <f>IF($AZ967="","",$Q$419)</f>
        <v/>
      </c>
      <c r="BT967" s="101" t="str">
        <f>IF(COUNTIFS($N$417,"&lt;&gt;"&amp;""),$X$419,"")</f>
        <v/>
      </c>
      <c r="BU967" s="101" t="str">
        <f t="shared" si="403"/>
        <v/>
      </c>
      <c r="BV967" s="102" t="str">
        <f t="shared" si="404"/>
        <v/>
      </c>
      <c r="BW967" s="98" t="str">
        <f t="shared" ref="BW967:BW996" si="405">IF($AZ967="","",CONCATENATE("20",G$12+BA967-1))</f>
        <v/>
      </c>
      <c r="BY967" s="4"/>
      <c r="BZ967" s="4"/>
      <c r="CA967" s="4"/>
      <c r="CB967" s="4"/>
      <c r="CC967" s="4"/>
      <c r="CD967" s="4"/>
      <c r="CE967" s="4"/>
      <c r="CF967" s="4"/>
      <c r="CG967" s="5"/>
      <c r="CH967" s="5"/>
      <c r="CI967" s="5"/>
      <c r="CJ967" s="4"/>
      <c r="CK967" s="4"/>
      <c r="CL967" s="4"/>
      <c r="CM967" s="4"/>
      <c r="CN967" s="4"/>
      <c r="CO967" s="4"/>
      <c r="CP967" s="4"/>
      <c r="CQ967" s="4"/>
      <c r="CR967" s="4"/>
      <c r="CS967" s="5"/>
      <c r="CT967" s="5"/>
    </row>
    <row r="968" spans="50:98" ht="21" customHeight="1" x14ac:dyDescent="0.25">
      <c r="AX968" s="492" t="s">
        <v>357</v>
      </c>
      <c r="AY968" s="493"/>
      <c r="AZ968" s="493"/>
      <c r="BA968" s="493"/>
      <c r="BB968" s="493"/>
      <c r="BC968" s="493"/>
      <c r="BD968" s="493"/>
      <c r="BE968" s="493"/>
      <c r="BF968" s="493"/>
      <c r="BG968" s="493"/>
      <c r="BH968" s="493"/>
      <c r="BI968" s="493"/>
      <c r="BJ968" s="493"/>
      <c r="BK968" s="493"/>
      <c r="BL968" s="493"/>
      <c r="BM968" s="493"/>
      <c r="BN968" s="493"/>
      <c r="BO968" s="493"/>
      <c r="BP968" s="493"/>
      <c r="BQ968" s="493"/>
      <c r="BR968" s="493"/>
      <c r="BS968" s="493"/>
      <c r="BT968" s="493"/>
      <c r="BU968" s="493"/>
      <c r="BV968" s="494"/>
      <c r="BW968" s="98" t="str">
        <f t="shared" si="405"/>
        <v/>
      </c>
      <c r="BY968" s="4"/>
      <c r="BZ968" s="4"/>
      <c r="CA968" s="4"/>
      <c r="CB968" s="4"/>
      <c r="CC968" s="4"/>
      <c r="CD968" s="4"/>
      <c r="CE968" s="4"/>
      <c r="CF968" s="4"/>
      <c r="CG968" s="5"/>
      <c r="CH968" s="5"/>
      <c r="CI968" s="5"/>
      <c r="CJ968" s="4"/>
      <c r="CK968" s="4"/>
      <c r="CL968" s="4"/>
      <c r="CM968" s="4"/>
      <c r="CN968" s="4"/>
      <c r="CO968" s="4"/>
      <c r="CP968" s="4"/>
      <c r="CQ968" s="4"/>
      <c r="CR968" s="4"/>
      <c r="CS968" s="5"/>
      <c r="CT968" s="5"/>
    </row>
    <row r="969" spans="50:98" ht="21" customHeight="1" x14ac:dyDescent="0.2">
      <c r="AX969" s="215" t="str">
        <f>$Z$383</f>
        <v/>
      </c>
      <c r="AY969" s="102">
        <v>1</v>
      </c>
      <c r="AZ969" s="102" t="str">
        <f>IF(COUNTIFS($Z$381,"&lt;&gt;"&amp;""),$Z$381,"")</f>
        <v/>
      </c>
      <c r="BA969" s="102" t="str">
        <f>IF($AZ969="","",ROUND(RIGHT($Z$380,2)/2,0))</f>
        <v/>
      </c>
      <c r="BB969" s="102" t="str">
        <f>IF($AZ969="","",RIGHT($Z$380,2))</f>
        <v/>
      </c>
      <c r="BC969" s="102" t="str">
        <f>IF($AZ969="","",$AD$383)</f>
        <v/>
      </c>
      <c r="BD969" s="102" t="str">
        <f>IF($AZ969="","","DO")</f>
        <v/>
      </c>
      <c r="BE969" s="102" t="str">
        <f>IF(COUNTIFS($Z$381,"&lt;&gt;"&amp;""),ROUND($AE$383/14,1),"")</f>
        <v/>
      </c>
      <c r="BF969" s="102" t="str">
        <f>IF(COUNTIFS($Z$381,"&lt;&gt;"&amp;""),ROUND(($AF$383+$AG$383+$AH$383)/14,1),"")</f>
        <v/>
      </c>
      <c r="BG969" s="102" t="str">
        <f>IF(COUNTIFS($Z$381,"&lt;&gt;"&amp;""),ROUND(($AE$383+$AF$383+$AG$383+$AH$383)/14,1),"")</f>
        <v/>
      </c>
      <c r="BH969" s="102" t="str">
        <f>IF(COUNTIFS($Z$381,"&lt;&gt;"&amp;""),ROUND($AE$383,1),"")</f>
        <v/>
      </c>
      <c r="BI969" s="102" t="str">
        <f>IF(COUNTIFS($Z$381,"&lt;&gt;"&amp;""),ROUND(($AF$383+$AG$383+$AH$383),1),"")</f>
        <v/>
      </c>
      <c r="BJ969" s="102" t="str">
        <f>IF(COUNTIFS($Z$381,"&lt;&gt;"&amp;""),ROUND(($AE$383+$AF$383+$AG$383+$AH$383),1),"")</f>
        <v/>
      </c>
      <c r="BK969" s="102"/>
      <c r="BL969" s="102"/>
      <c r="BM969" s="102"/>
      <c r="BN969" s="102"/>
      <c r="BO969" s="102"/>
      <c r="BP969" s="102"/>
      <c r="BQ969" s="102" t="str">
        <f>IF(COUNTIFS($Z$381,"&lt;&gt;"&amp;""),IF($AK$383&lt;&gt;"",ROUND($AK$383/14,1),""),"")</f>
        <v/>
      </c>
      <c r="BR969" s="102" t="str">
        <f>IF(COUNTIFS($Z$381,"&lt;&gt;"&amp;""),IF($AK$383&lt;&gt;"",ROUND($AK$383,1),""),"")</f>
        <v/>
      </c>
      <c r="BS969" s="102" t="str">
        <f>IF($AZ969="","",$AC$383)</f>
        <v/>
      </c>
      <c r="BT969" s="101" t="str">
        <f>IF(COUNTIFS($Z$381,"&lt;&gt;"&amp;""),$AJ$383,"")</f>
        <v/>
      </c>
      <c r="BU969" s="101" t="str">
        <f>IF($AZ969="","",IF($BG969&lt;&gt;"",$BG969,0)+IF($BM969&lt;&gt;"",$BM969,0)+IF($BQ969&lt;&gt;"",$BQ969,0))</f>
        <v/>
      </c>
      <c r="BV969" s="102" t="str">
        <f>IF($AZ969="","",IF($BJ969&lt;&gt;"",$BJ969,0)+IF($BP969&lt;&gt;"",$BP969,0)+IF($BR969&lt;&gt;"",$BR969,0))</f>
        <v/>
      </c>
      <c r="BW969" s="98" t="str">
        <f t="shared" si="405"/>
        <v/>
      </c>
      <c r="BY969" s="4"/>
      <c r="BZ969" s="4"/>
      <c r="CA969" s="4"/>
      <c r="CB969" s="4"/>
      <c r="CC969" s="4"/>
      <c r="CD969" s="4"/>
      <c r="CE969" s="4"/>
      <c r="CF969" s="4"/>
      <c r="CG969" s="5"/>
      <c r="CH969" s="5"/>
      <c r="CI969" s="5"/>
      <c r="CJ969" s="4"/>
      <c r="CK969" s="4"/>
      <c r="CL969" s="4"/>
      <c r="CM969" s="4"/>
      <c r="CN969" s="4"/>
      <c r="CO969" s="4"/>
      <c r="CP969" s="4"/>
      <c r="CQ969" s="4"/>
      <c r="CR969" s="4"/>
      <c r="CS969" s="5"/>
      <c r="CT969" s="5"/>
    </row>
    <row r="970" spans="50:98" ht="21" customHeight="1" x14ac:dyDescent="0.2">
      <c r="AX970" s="215" t="str">
        <f>$Z$386</f>
        <v/>
      </c>
      <c r="AY970" s="98">
        <v>2</v>
      </c>
      <c r="AZ970" s="102" t="str">
        <f>IF(COUNTIFS($Z$384,"&lt;&gt;"&amp;""),$Z$384,"")</f>
        <v/>
      </c>
      <c r="BA970" s="102" t="str">
        <f t="shared" ref="BA970:BA981" si="406">IF($AZ970="","",ROUND(RIGHT($Z$380,2)/2,0))</f>
        <v/>
      </c>
      <c r="BB970" s="102" t="str">
        <f t="shared" ref="BB970:BB981" si="407">IF($AZ970="","",RIGHT($Z$380,2))</f>
        <v/>
      </c>
      <c r="BC970" s="102" t="str">
        <f>IF($AZ970="","",$AD$386)</f>
        <v/>
      </c>
      <c r="BD970" s="102" t="str">
        <f t="shared" ref="BD970:BD980" si="408">IF($AZ970="","","DO")</f>
        <v/>
      </c>
      <c r="BE970" s="102" t="str">
        <f>IF(COUNTIFS($Z$384,"&lt;&gt;"&amp;""),ROUND($AE$386/14,1),"")</f>
        <v/>
      </c>
      <c r="BF970" s="102" t="str">
        <f>IF(COUNTIFS($Z$384,"&lt;&gt;"&amp;""),ROUND(($AF$386+$AG$386+$AH$386)/14,1),"")</f>
        <v/>
      </c>
      <c r="BG970" s="102" t="str">
        <f>IF(COUNTIFS($Z$384,"&lt;&gt;"&amp;""),ROUND(($AE$386+$AF$386+$AG$386+$AH$386)/14,1),"")</f>
        <v/>
      </c>
      <c r="BH970" s="102" t="str">
        <f>IF(COUNTIFS($Z$384,"&lt;&gt;"&amp;""),ROUND($AE$386,1),"")</f>
        <v/>
      </c>
      <c r="BI970" s="102" t="str">
        <f>IF(COUNTIFS($Z$384,"&lt;&gt;"&amp;""),ROUND(($AF$386+$AG$386+$AH$386),1),"")</f>
        <v/>
      </c>
      <c r="BJ970" s="102" t="str">
        <f>IF(COUNTIFS($Z$384,"&lt;&gt;"&amp;""),ROUND(($AE$386+$AF$386+$AG$386+$AH$386),1),"")</f>
        <v/>
      </c>
      <c r="BK970" s="98"/>
      <c r="BL970" s="102"/>
      <c r="BM970" s="102"/>
      <c r="BN970" s="98"/>
      <c r="BO970" s="102"/>
      <c r="BP970" s="102"/>
      <c r="BQ970" s="102" t="str">
        <f>IF(COUNTIFS($Z$384,"&lt;&gt;"&amp;""),IF($AK$386&lt;&gt;"",ROUND($AK$386/14,1),""),"")</f>
        <v/>
      </c>
      <c r="BR970" s="102" t="str">
        <f>IF(COUNTIFS($Z$384,"&lt;&gt;"&amp;""),IF($AK$386&lt;&gt;"",ROUND($AK$386,1),""),"")</f>
        <v/>
      </c>
      <c r="BS970" s="102" t="str">
        <f>IF($AZ970="","",$AC$386)</f>
        <v/>
      </c>
      <c r="BT970" s="101" t="str">
        <f>IF(COUNTIFS($Z$384,"&lt;&gt;"&amp;""),$AJ$386,"")</f>
        <v/>
      </c>
      <c r="BU970" s="101" t="str">
        <f t="shared" ref="BU970:BU981" si="409">IF($AZ970="","",IF($BG970&lt;&gt;"",$BG970,0)+IF($BM970&lt;&gt;"",$BM970,0)+IF($BQ970&lt;&gt;"",$BQ970,0))</f>
        <v/>
      </c>
      <c r="BV970" s="102" t="str">
        <f t="shared" ref="BV970:BV981" si="410">IF($AZ970="","",IF($BJ970&lt;&gt;"",$BJ970,0)+IF($BP970&lt;&gt;"",$BP970,0)+IF($BR970&lt;&gt;"",$BR970,0))</f>
        <v/>
      </c>
      <c r="BW970" s="98" t="str">
        <f t="shared" si="405"/>
        <v/>
      </c>
      <c r="BY970" s="4"/>
      <c r="BZ970" s="4"/>
      <c r="CA970" s="4"/>
      <c r="CB970" s="4"/>
      <c r="CC970" s="4"/>
      <c r="CD970" s="4"/>
      <c r="CE970" s="4"/>
      <c r="CF970" s="4"/>
      <c r="CG970" s="5"/>
      <c r="CH970" s="5"/>
      <c r="CI970" s="5"/>
      <c r="CJ970" s="4"/>
      <c r="CK970" s="4"/>
      <c r="CL970" s="4"/>
      <c r="CM970" s="4"/>
      <c r="CN970" s="4"/>
      <c r="CO970" s="4"/>
      <c r="CP970" s="4"/>
      <c r="CQ970" s="4"/>
      <c r="CR970" s="4"/>
      <c r="CS970" s="5"/>
      <c r="CT970" s="5"/>
    </row>
    <row r="971" spans="50:98" ht="21" customHeight="1" x14ac:dyDescent="0.2">
      <c r="AX971" s="215" t="str">
        <f>$Z$389</f>
        <v/>
      </c>
      <c r="AY971" s="98">
        <v>3</v>
      </c>
      <c r="AZ971" s="102" t="str">
        <f>IF(COUNTIFS($Z$387,"&lt;&gt;"&amp;""),$Z$387,"")</f>
        <v/>
      </c>
      <c r="BA971" s="102" t="str">
        <f t="shared" si="406"/>
        <v/>
      </c>
      <c r="BB971" s="102" t="str">
        <f t="shared" si="407"/>
        <v/>
      </c>
      <c r="BC971" s="102" t="str">
        <f>IF($AZ971="","",$AD$389)</f>
        <v/>
      </c>
      <c r="BD971" s="102" t="str">
        <f t="shared" si="408"/>
        <v/>
      </c>
      <c r="BE971" s="102" t="str">
        <f>IF(COUNTIFS($Z$387,"&lt;&gt;"&amp;""),ROUND($AE$389/14,1),"")</f>
        <v/>
      </c>
      <c r="BF971" s="102" t="str">
        <f>IF(COUNTIFS($Z$387,"&lt;&gt;"&amp;""),ROUND(($AF$389+$AG$389+$AH$389)/14,1),"")</f>
        <v/>
      </c>
      <c r="BG971" s="102" t="str">
        <f>IF(COUNTIFS($Z$387,"&lt;&gt;"&amp;""),ROUND(($AE$389+$AF$389+$AG$389+$AH$389)/14,1),"")</f>
        <v/>
      </c>
      <c r="BH971" s="102" t="str">
        <f>IF(COUNTIFS($Z$387,"&lt;&gt;"&amp;""),ROUND($AE$389,1),"")</f>
        <v/>
      </c>
      <c r="BI971" s="102" t="str">
        <f>IF(COUNTIFS($Z$387,"&lt;&gt;"&amp;""),ROUND(($AF$389+$AG$389+$AH$389),1),"")</f>
        <v/>
      </c>
      <c r="BJ971" s="102" t="str">
        <f>IF(COUNTIFS($Z$387,"&lt;&gt;"&amp;""),ROUND(($AE$389+$AF$389+$AG$389+$AH$389),1),"")</f>
        <v/>
      </c>
      <c r="BK971" s="98"/>
      <c r="BL971" s="102"/>
      <c r="BM971" s="102"/>
      <c r="BN971" s="98"/>
      <c r="BO971" s="102"/>
      <c r="BP971" s="102"/>
      <c r="BQ971" s="102" t="str">
        <f>IF(COUNTIFS($Z$387,"&lt;&gt;"&amp;""),IF($AK$389&lt;&gt;"",ROUND($AK$389/14,1),""),"")</f>
        <v/>
      </c>
      <c r="BR971" s="102" t="str">
        <f>IF(COUNTIFS($Z$387,"&lt;&gt;"&amp;""),IF($AK$389&lt;&gt;"",ROUND($AK$389,1),""),"")</f>
        <v/>
      </c>
      <c r="BS971" s="102" t="str">
        <f>IF($AZ971="","",$AC$389)</f>
        <v/>
      </c>
      <c r="BT971" s="101" t="str">
        <f>IF(COUNTIFS($Z$387,"&lt;&gt;"&amp;""),$AJ$389,"")</f>
        <v/>
      </c>
      <c r="BU971" s="101" t="str">
        <f t="shared" si="409"/>
        <v/>
      </c>
      <c r="BV971" s="102" t="str">
        <f t="shared" si="410"/>
        <v/>
      </c>
      <c r="BW971" s="98" t="str">
        <f t="shared" si="405"/>
        <v/>
      </c>
      <c r="BY971" s="4"/>
      <c r="BZ971" s="4"/>
      <c r="CA971" s="4"/>
      <c r="CB971" s="4"/>
      <c r="CC971" s="4"/>
      <c r="CD971" s="4"/>
      <c r="CE971" s="4"/>
      <c r="CF971" s="4"/>
      <c r="CG971" s="5"/>
      <c r="CH971" s="5"/>
      <c r="CI971" s="5"/>
      <c r="CJ971" s="4"/>
      <c r="CK971" s="4"/>
      <c r="CL971" s="4"/>
      <c r="CM971" s="4"/>
      <c r="CN971" s="4"/>
      <c r="CO971" s="4"/>
      <c r="CP971" s="4"/>
      <c r="CQ971" s="4"/>
      <c r="CR971" s="4"/>
      <c r="CS971" s="5"/>
      <c r="CT971" s="5"/>
    </row>
    <row r="972" spans="50:98" ht="21" customHeight="1" x14ac:dyDescent="0.2">
      <c r="AX972" s="215" t="str">
        <f>$Z$392</f>
        <v/>
      </c>
      <c r="AY972" s="98">
        <v>4</v>
      </c>
      <c r="AZ972" s="102" t="str">
        <f>IF(COUNTIFS($Z$390,"&lt;&gt;"&amp;""),$Z$390,"")</f>
        <v/>
      </c>
      <c r="BA972" s="102" t="str">
        <f t="shared" si="406"/>
        <v/>
      </c>
      <c r="BB972" s="102" t="str">
        <f t="shared" si="407"/>
        <v/>
      </c>
      <c r="BC972" s="102" t="str">
        <f>IF($AZ972="","",$AD$392)</f>
        <v/>
      </c>
      <c r="BD972" s="102" t="str">
        <f t="shared" si="408"/>
        <v/>
      </c>
      <c r="BE972" s="102" t="str">
        <f>IF(COUNTIFS($Z$390,"&lt;&gt;"&amp;""),ROUND($AE$392/14,1),"")</f>
        <v/>
      </c>
      <c r="BF972" s="102" t="str">
        <f>IF(COUNTIFS($Z$390,"&lt;&gt;"&amp;""),ROUND(($AF$392+$AG$392+$AH$392)/14,1),"")</f>
        <v/>
      </c>
      <c r="BG972" s="102" t="str">
        <f>IF(COUNTIFS($Z$390,"&lt;&gt;"&amp;""),ROUND(($AE$392+$AF$392+$AG$392+$AH$392)/14,1),"")</f>
        <v/>
      </c>
      <c r="BH972" s="102" t="str">
        <f>IF(COUNTIFS($Z$390,"&lt;&gt;"&amp;""),ROUND($AE$392,1),"")</f>
        <v/>
      </c>
      <c r="BI972" s="102" t="str">
        <f>IF(COUNTIFS($Z$390,"&lt;&gt;"&amp;""),ROUND(($AF$392+$AG$392+$AH$392),1),"")</f>
        <v/>
      </c>
      <c r="BJ972" s="102" t="str">
        <f>IF(COUNTIFS($Z$390,"&lt;&gt;"&amp;""),ROUND(($AE$392+$AF$392+$AG$392+$AH$392),1),"")</f>
        <v/>
      </c>
      <c r="BK972" s="98"/>
      <c r="BL972" s="102"/>
      <c r="BM972" s="102"/>
      <c r="BN972" s="98"/>
      <c r="BO972" s="102"/>
      <c r="BP972" s="102"/>
      <c r="BQ972" s="102" t="str">
        <f>IF(COUNTIFS($Z$390,"&lt;&gt;"&amp;""),IF($AK$392&lt;&gt;"",ROUND($AK$392/14,1),""),"")</f>
        <v/>
      </c>
      <c r="BR972" s="102" t="str">
        <f>IF(COUNTIFS($Z$390,"&lt;&gt;"&amp;""),IF($AK$392&lt;&gt;"",ROUND($AK$392,1),""),"")</f>
        <v/>
      </c>
      <c r="BS972" s="102" t="str">
        <f>IF($AZ972="","",$AC$392)</f>
        <v/>
      </c>
      <c r="BT972" s="101" t="str">
        <f>IF(COUNTIFS($Z$390,"&lt;&gt;"&amp;""),$AJ$392,"")</f>
        <v/>
      </c>
      <c r="BU972" s="101" t="str">
        <f t="shared" si="409"/>
        <v/>
      </c>
      <c r="BV972" s="102" t="str">
        <f t="shared" si="410"/>
        <v/>
      </c>
      <c r="BW972" s="98" t="str">
        <f t="shared" si="405"/>
        <v/>
      </c>
      <c r="BY972" s="4"/>
      <c r="BZ972" s="4"/>
      <c r="CA972" s="4"/>
      <c r="CB972" s="4"/>
      <c r="CC972" s="4"/>
      <c r="CD972" s="4"/>
      <c r="CE972" s="4"/>
      <c r="CF972" s="4"/>
      <c r="CG972" s="5"/>
      <c r="CH972" s="5"/>
      <c r="CI972" s="5"/>
      <c r="CJ972" s="4"/>
      <c r="CK972" s="4"/>
      <c r="CL972" s="4"/>
      <c r="CM972" s="4"/>
      <c r="CN972" s="4"/>
      <c r="CO972" s="4"/>
      <c r="CP972" s="4"/>
      <c r="CQ972" s="4"/>
      <c r="CR972" s="4"/>
      <c r="CS972" s="5"/>
      <c r="CT972" s="5"/>
    </row>
    <row r="973" spans="50:98" ht="21" customHeight="1" x14ac:dyDescent="0.2">
      <c r="AX973" s="215" t="str">
        <f>$Z$395</f>
        <v/>
      </c>
      <c r="AY973" s="98">
        <v>5</v>
      </c>
      <c r="AZ973" s="102" t="str">
        <f>IF(COUNTIFS($Z$393,"&lt;&gt;"&amp;""),$Z$393,"")</f>
        <v/>
      </c>
      <c r="BA973" s="102" t="str">
        <f t="shared" si="406"/>
        <v/>
      </c>
      <c r="BB973" s="102" t="str">
        <f t="shared" si="407"/>
        <v/>
      </c>
      <c r="BC973" s="102" t="str">
        <f>IF($AZ973="","",$AD$395)</f>
        <v/>
      </c>
      <c r="BD973" s="102" t="str">
        <f t="shared" si="408"/>
        <v/>
      </c>
      <c r="BE973" s="102" t="str">
        <f>IF(COUNTIFS($Z$393,"&lt;&gt;"&amp;""),ROUND($AE$395/14,1),"")</f>
        <v/>
      </c>
      <c r="BF973" s="102" t="str">
        <f>IF(COUNTIFS($Z$393,"&lt;&gt;"&amp;""),ROUND(($AF$395+$AG$395+$AH$395)/14,1),"")</f>
        <v/>
      </c>
      <c r="BG973" s="102" t="str">
        <f>IF(COUNTIFS($Z$393,"&lt;&gt;"&amp;""),ROUND(($AE$395+$AF$395+$AG$395+$AH$395)/14,1),"")</f>
        <v/>
      </c>
      <c r="BH973" s="102" t="str">
        <f>IF(COUNTIFS($Z$393,"&lt;&gt;"&amp;""),ROUND($AE$395,1),"")</f>
        <v/>
      </c>
      <c r="BI973" s="102" t="str">
        <f>IF(COUNTIFS($Z$393,"&lt;&gt;"&amp;""),ROUND(($AF$395+$AG$395+$AH$395),1),"")</f>
        <v/>
      </c>
      <c r="BJ973" s="102" t="str">
        <f>IF(COUNTIFS($Z$393,"&lt;&gt;"&amp;""),ROUND(($AE$395+$AF$395+$AG$395+$AH$395),1),"")</f>
        <v/>
      </c>
      <c r="BK973" s="98"/>
      <c r="BL973" s="102"/>
      <c r="BM973" s="102"/>
      <c r="BN973" s="98"/>
      <c r="BO973" s="102"/>
      <c r="BP973" s="102"/>
      <c r="BQ973" s="102" t="str">
        <f>IF(COUNTIFS($Z$393,"&lt;&gt;"&amp;""),IF($AK$395&lt;&gt;"",ROUND($AK$395/14,1),""),"")</f>
        <v/>
      </c>
      <c r="BR973" s="102" t="str">
        <f>IF(COUNTIFS($Z$393,"&lt;&gt;"&amp;""),IF($AK$395&lt;&gt;"",ROUND($AK$395,1),""),"")</f>
        <v/>
      </c>
      <c r="BS973" s="102" t="str">
        <f>IF($AZ973="","",$AC$395)</f>
        <v/>
      </c>
      <c r="BT973" s="101" t="str">
        <f>IF(COUNTIFS($Z$393,"&lt;&gt;"&amp;""),$AJ$395,"")</f>
        <v/>
      </c>
      <c r="BU973" s="101" t="str">
        <f t="shared" si="409"/>
        <v/>
      </c>
      <c r="BV973" s="102" t="str">
        <f t="shared" si="410"/>
        <v/>
      </c>
      <c r="BW973" s="98" t="str">
        <f t="shared" si="405"/>
        <v/>
      </c>
      <c r="BY973" s="4"/>
      <c r="BZ973" s="4"/>
      <c r="CA973" s="4"/>
      <c r="CB973" s="4"/>
      <c r="CC973" s="4"/>
      <c r="CD973" s="4"/>
      <c r="CE973" s="4"/>
      <c r="CF973" s="4"/>
      <c r="CG973" s="5"/>
      <c r="CH973" s="5"/>
      <c r="CI973" s="5"/>
      <c r="CJ973" s="4"/>
      <c r="CK973" s="4"/>
      <c r="CL973" s="4"/>
      <c r="CM973" s="4"/>
      <c r="CN973" s="4"/>
      <c r="CO973" s="4"/>
      <c r="CP973" s="4"/>
      <c r="CQ973" s="4"/>
      <c r="CR973" s="4"/>
      <c r="CS973" s="5"/>
      <c r="CT973" s="5"/>
    </row>
    <row r="974" spans="50:98" ht="21" customHeight="1" x14ac:dyDescent="0.2">
      <c r="AX974" s="215" t="str">
        <f>$Z$398</f>
        <v/>
      </c>
      <c r="AY974" s="98">
        <v>6</v>
      </c>
      <c r="AZ974" s="102" t="str">
        <f>IF(COUNTIFS($Z$396,"&lt;&gt;"&amp;""),$Z$396,"")</f>
        <v/>
      </c>
      <c r="BA974" s="102" t="str">
        <f t="shared" si="406"/>
        <v/>
      </c>
      <c r="BB974" s="102" t="str">
        <f t="shared" si="407"/>
        <v/>
      </c>
      <c r="BC974" s="102" t="str">
        <f>IF($AZ974="","",$AD$398)</f>
        <v/>
      </c>
      <c r="BD974" s="102" t="str">
        <f t="shared" si="408"/>
        <v/>
      </c>
      <c r="BE974" s="102" t="str">
        <f>IF(COUNTIFS($Z$396,"&lt;&gt;"&amp;""),ROUND($AE$398/14,1),"")</f>
        <v/>
      </c>
      <c r="BF974" s="102" t="str">
        <f>IF(COUNTIFS($Z$396,"&lt;&gt;"&amp;""),ROUND(($AF$398+$AG$398+$AH$398)/14,1),"")</f>
        <v/>
      </c>
      <c r="BG974" s="102" t="str">
        <f>IF(COUNTIFS($Z$396,"&lt;&gt;"&amp;""),ROUND(($AE$398+$AF$398+$AG$398+$AH$398)/14,1),"")</f>
        <v/>
      </c>
      <c r="BH974" s="102" t="str">
        <f>IF(COUNTIFS($Z$396,"&lt;&gt;"&amp;""),ROUND($AE$398,1),"")</f>
        <v/>
      </c>
      <c r="BI974" s="102" t="str">
        <f>IF(COUNTIFS($Z$396,"&lt;&gt;"&amp;""),ROUND(($AF$398+$AG$398+$AH$398),1),"")</f>
        <v/>
      </c>
      <c r="BJ974" s="102" t="str">
        <f>IF(COUNTIFS($Z$396,"&lt;&gt;"&amp;""),ROUND(($AE$398+$AF$398+$AG$398+$AH$398),1),"")</f>
        <v/>
      </c>
      <c r="BK974" s="98"/>
      <c r="BL974" s="102"/>
      <c r="BM974" s="102"/>
      <c r="BN974" s="98"/>
      <c r="BO974" s="102"/>
      <c r="BP974" s="102"/>
      <c r="BQ974" s="102" t="str">
        <f>IF(COUNTIFS($Z$396,"&lt;&gt;"&amp;""),IF($AK$398&lt;&gt;"",ROUND($AK$398/14,1),""),"")</f>
        <v/>
      </c>
      <c r="BR974" s="102" t="str">
        <f>IF(COUNTIFS($Z$396,"&lt;&gt;"&amp;""),IF($AK$398&lt;&gt;"",ROUND($AK$398,1),""),"")</f>
        <v/>
      </c>
      <c r="BS974" s="102" t="str">
        <f>IF($AZ974="","",$AC$398)</f>
        <v/>
      </c>
      <c r="BT974" s="101" t="str">
        <f>IF(COUNTIFS($Z$396,"&lt;&gt;"&amp;""),$AJ$398,"")</f>
        <v/>
      </c>
      <c r="BU974" s="101" t="str">
        <f t="shared" si="409"/>
        <v/>
      </c>
      <c r="BV974" s="102" t="str">
        <f t="shared" si="410"/>
        <v/>
      </c>
      <c r="BW974" s="98" t="str">
        <f t="shared" si="405"/>
        <v/>
      </c>
      <c r="BY974" s="4"/>
      <c r="BZ974" s="4"/>
      <c r="CA974" s="4"/>
      <c r="CB974" s="4"/>
      <c r="CC974" s="4"/>
      <c r="CD974" s="4"/>
      <c r="CE974" s="4"/>
      <c r="CF974" s="4"/>
      <c r="CG974" s="5"/>
      <c r="CH974" s="5"/>
      <c r="CI974" s="5"/>
      <c r="CJ974" s="4"/>
      <c r="CK974" s="4"/>
      <c r="CL974" s="4"/>
      <c r="CM974" s="4"/>
      <c r="CN974" s="4"/>
      <c r="CO974" s="4"/>
      <c r="CP974" s="4"/>
      <c r="CQ974" s="4"/>
      <c r="CR974" s="4"/>
      <c r="CS974" s="5"/>
      <c r="CT974" s="5"/>
    </row>
    <row r="975" spans="50:98" ht="21" customHeight="1" x14ac:dyDescent="0.2">
      <c r="AX975" s="215" t="str">
        <f>$Z$401</f>
        <v/>
      </c>
      <c r="AY975" s="98">
        <v>7</v>
      </c>
      <c r="AZ975" s="102" t="str">
        <f>IF(COUNTIFS($Z$399,"&lt;&gt;"&amp;""),$Z$399,"")</f>
        <v/>
      </c>
      <c r="BA975" s="102" t="str">
        <f t="shared" si="406"/>
        <v/>
      </c>
      <c r="BB975" s="102" t="str">
        <f t="shared" si="407"/>
        <v/>
      </c>
      <c r="BC975" s="102" t="str">
        <f>IF($AZ975="","",$AD$401)</f>
        <v/>
      </c>
      <c r="BD975" s="102" t="str">
        <f t="shared" si="408"/>
        <v/>
      </c>
      <c r="BE975" s="102" t="str">
        <f>IF(COUNTIFS($Z$399,"&lt;&gt;"&amp;""),ROUND($AE$401/14,1),"")</f>
        <v/>
      </c>
      <c r="BF975" s="102" t="str">
        <f>IF(COUNTIFS($Z$399,"&lt;&gt;"&amp;""),ROUND(($AF$401+$AG$401+$AH$401)/14,1),"")</f>
        <v/>
      </c>
      <c r="BG975" s="102" t="str">
        <f>IF(COUNTIFS($Z$399,"&lt;&gt;"&amp;""),ROUND(($AE$401+$AF$401+$AG$401+$AH$401)/14,1),"")</f>
        <v/>
      </c>
      <c r="BH975" s="102" t="str">
        <f>IF(COUNTIFS($Z$399,"&lt;&gt;"&amp;""),ROUND($AE$401,1),"")</f>
        <v/>
      </c>
      <c r="BI975" s="102" t="str">
        <f>IF(COUNTIFS($Z$399,"&lt;&gt;"&amp;""),ROUND(($AF$401+$AG$401+$AH$401),1),"")</f>
        <v/>
      </c>
      <c r="BJ975" s="102" t="str">
        <f>IF(COUNTIFS($Z$399,"&lt;&gt;"&amp;""),ROUND(($AE$401+$AF$401+$AG$401+$AH$401),1),"")</f>
        <v/>
      </c>
      <c r="BK975" s="98"/>
      <c r="BL975" s="102"/>
      <c r="BM975" s="102"/>
      <c r="BN975" s="98"/>
      <c r="BO975" s="102"/>
      <c r="BP975" s="102"/>
      <c r="BQ975" s="102" t="str">
        <f>IF(COUNTIFS($Z$399,"&lt;&gt;"&amp;""),IF($AK$401&lt;&gt;"",ROUND($AK$401/14,1),""),"")</f>
        <v/>
      </c>
      <c r="BR975" s="102" t="str">
        <f>IF(COUNTIFS($Z$399,"&lt;&gt;"&amp;""),IF($AK$401&lt;&gt;"",ROUND($AK$401,1),""),"")</f>
        <v/>
      </c>
      <c r="BS975" s="102" t="str">
        <f>IF($AZ975="","",$AC$401)</f>
        <v/>
      </c>
      <c r="BT975" s="101" t="str">
        <f>IF(COUNTIFS($Z$399,"&lt;&gt;"&amp;""),$AJ$401,"")</f>
        <v/>
      </c>
      <c r="BU975" s="101" t="str">
        <f t="shared" si="409"/>
        <v/>
      </c>
      <c r="BV975" s="102" t="str">
        <f t="shared" si="410"/>
        <v/>
      </c>
      <c r="BW975" s="98" t="str">
        <f t="shared" si="405"/>
        <v/>
      </c>
      <c r="BY975" s="4"/>
      <c r="BZ975" s="4"/>
      <c r="CA975" s="4"/>
      <c r="CB975" s="4"/>
      <c r="CC975" s="4"/>
      <c r="CD975" s="4"/>
      <c r="CE975" s="4"/>
      <c r="CF975" s="4"/>
      <c r="CG975" s="5"/>
      <c r="CH975" s="5"/>
      <c r="CI975" s="5"/>
      <c r="CJ975" s="4"/>
      <c r="CK975" s="4"/>
      <c r="CL975" s="4"/>
      <c r="CM975" s="4"/>
      <c r="CN975" s="4"/>
      <c r="CO975" s="4"/>
      <c r="CP975" s="4"/>
      <c r="CQ975" s="4"/>
      <c r="CR975" s="4"/>
      <c r="CS975" s="5"/>
      <c r="CT975" s="5"/>
    </row>
    <row r="976" spans="50:98" ht="21" customHeight="1" x14ac:dyDescent="0.2">
      <c r="AX976" s="215" t="str">
        <f>$Z$404</f>
        <v/>
      </c>
      <c r="AY976" s="98">
        <v>8</v>
      </c>
      <c r="AZ976" s="102" t="str">
        <f>IF(COUNTIFS($Z$402,"&lt;&gt;"&amp;""),$Z$402,"")</f>
        <v/>
      </c>
      <c r="BA976" s="102" t="str">
        <f t="shared" si="406"/>
        <v/>
      </c>
      <c r="BB976" s="102" t="str">
        <f t="shared" si="407"/>
        <v/>
      </c>
      <c r="BC976" s="102" t="str">
        <f>IF($AZ976="","",$AD$404)</f>
        <v/>
      </c>
      <c r="BD976" s="102" t="str">
        <f t="shared" si="408"/>
        <v/>
      </c>
      <c r="BE976" s="102" t="str">
        <f>IF(COUNTIFS($Z$402,"&lt;&gt;"&amp;""),ROUND($AE$404/14,1),"")</f>
        <v/>
      </c>
      <c r="BF976" s="102" t="str">
        <f>IF(COUNTIFS($Z$402,"&lt;&gt;"&amp;""),ROUND(($AF$404+$AG$404+$AH$404)/14,1),"")</f>
        <v/>
      </c>
      <c r="BG976" s="102" t="str">
        <f>IF(COUNTIFS($Z$402,"&lt;&gt;"&amp;""),ROUND(($AE$404+$AF$404+$AG$404+$AH$404)/14,1),"")</f>
        <v/>
      </c>
      <c r="BH976" s="102" t="str">
        <f>IF(COUNTIFS($Z$402,"&lt;&gt;"&amp;""),ROUND($AE$404,1),"")</f>
        <v/>
      </c>
      <c r="BI976" s="102" t="str">
        <f>IF(COUNTIFS($Z$402,"&lt;&gt;"&amp;""),ROUND(($AF$404+$AG$404+$AH$404),1),"")</f>
        <v/>
      </c>
      <c r="BJ976" s="102" t="str">
        <f>IF(COUNTIFS($Z$402,"&lt;&gt;"&amp;""),ROUND(($AE$404+$AF$404+$AG$404+$AH$404),1),"")</f>
        <v/>
      </c>
      <c r="BK976" s="98"/>
      <c r="BL976" s="102"/>
      <c r="BM976" s="102"/>
      <c r="BN976" s="98"/>
      <c r="BO976" s="102"/>
      <c r="BP976" s="102"/>
      <c r="BQ976" s="102" t="str">
        <f>IF(COUNTIFS($Z$402,"&lt;&gt;"&amp;""),IF($AK$404&lt;&gt;"",ROUND($AK$404/14,1),""),"")</f>
        <v/>
      </c>
      <c r="BR976" s="102" t="str">
        <f>IF(COUNTIFS($Z$402,"&lt;&gt;"&amp;""),IF($AK$404&lt;&gt;"",ROUND($AK$404,1),""),"")</f>
        <v/>
      </c>
      <c r="BS976" s="102" t="str">
        <f>IF($AZ976="","",$AC$404)</f>
        <v/>
      </c>
      <c r="BT976" s="101" t="str">
        <f>IF(COUNTIFS($Z$402,"&lt;&gt;"&amp;""),$AJ$404,"")</f>
        <v/>
      </c>
      <c r="BU976" s="101" t="str">
        <f t="shared" si="409"/>
        <v/>
      </c>
      <c r="BV976" s="102" t="str">
        <f t="shared" si="410"/>
        <v/>
      </c>
      <c r="BW976" s="98" t="str">
        <f t="shared" si="405"/>
        <v/>
      </c>
      <c r="BY976" s="4"/>
      <c r="BZ976" s="4"/>
      <c r="CA976" s="4"/>
      <c r="CB976" s="4"/>
      <c r="CC976" s="4"/>
      <c r="CD976" s="4"/>
      <c r="CE976" s="4"/>
      <c r="CF976" s="4"/>
      <c r="CG976" s="5"/>
      <c r="CH976" s="5"/>
      <c r="CI976" s="5"/>
      <c r="CJ976" s="4"/>
      <c r="CK976" s="4"/>
      <c r="CL976" s="4"/>
      <c r="CM976" s="4"/>
      <c r="CN976" s="4"/>
      <c r="CO976" s="4"/>
      <c r="CP976" s="4"/>
      <c r="CQ976" s="4"/>
      <c r="CR976" s="4"/>
      <c r="CS976" s="5"/>
      <c r="CT976" s="5"/>
    </row>
    <row r="977" spans="50:98" ht="21" customHeight="1" x14ac:dyDescent="0.2">
      <c r="AX977" s="215" t="str">
        <f>$Z$407</f>
        <v/>
      </c>
      <c r="AY977" s="98">
        <v>9</v>
      </c>
      <c r="AZ977" s="102" t="str">
        <f>IF(COUNTIFS($Z$405,"&lt;&gt;"&amp;""),$Z$405,"")</f>
        <v/>
      </c>
      <c r="BA977" s="102" t="str">
        <f t="shared" si="406"/>
        <v/>
      </c>
      <c r="BB977" s="102" t="str">
        <f t="shared" si="407"/>
        <v/>
      </c>
      <c r="BC977" s="102" t="str">
        <f>IF($AZ977="","",$AD$407)</f>
        <v/>
      </c>
      <c r="BD977" s="102" t="str">
        <f t="shared" si="408"/>
        <v/>
      </c>
      <c r="BE977" s="102" t="str">
        <f>IF(COUNTIFS($Z$405,"&lt;&gt;"&amp;""),ROUND($AE$407/14,1),"")</f>
        <v/>
      </c>
      <c r="BF977" s="102" t="str">
        <f>IF(COUNTIFS($Z$405,"&lt;&gt;"&amp;""),ROUND(($AF$407+$AG$407+$AH$407)/14,1),"")</f>
        <v/>
      </c>
      <c r="BG977" s="102" t="str">
        <f>IF(COUNTIFS($Z$405,"&lt;&gt;"&amp;""),ROUND(($AE$407+$AF$407+$AG$407+$AH$407)/14,1),"")</f>
        <v/>
      </c>
      <c r="BH977" s="102" t="str">
        <f>IF(COUNTIFS($Z$405,"&lt;&gt;"&amp;""),ROUND($AE$407,1),"")</f>
        <v/>
      </c>
      <c r="BI977" s="102" t="str">
        <f>IF(COUNTIFS($Z$405,"&lt;&gt;"&amp;""),ROUND(($AF$407+$AG$407+$AH$407),1),"")</f>
        <v/>
      </c>
      <c r="BJ977" s="102" t="str">
        <f>IF(COUNTIFS($Z$405,"&lt;&gt;"&amp;""),ROUND(($AE$407+$AF$407+$AG$407+$AH$407),1),"")</f>
        <v/>
      </c>
      <c r="BK977" s="98"/>
      <c r="BL977" s="102"/>
      <c r="BM977" s="102"/>
      <c r="BN977" s="98"/>
      <c r="BO977" s="102"/>
      <c r="BP977" s="102"/>
      <c r="BQ977" s="102" t="str">
        <f>IF(COUNTIFS($Z$405,"&lt;&gt;"&amp;""),IF($AK$407&lt;&gt;"",ROUND($AK$407/14,1),""),"")</f>
        <v/>
      </c>
      <c r="BR977" s="102" t="str">
        <f>IF(COUNTIFS($Z$405,"&lt;&gt;"&amp;""),IF($AK$407&lt;&gt;"",ROUND($AK$407,1),""),"")</f>
        <v/>
      </c>
      <c r="BS977" s="102" t="str">
        <f>IF($AZ977="","",$AC$407)</f>
        <v/>
      </c>
      <c r="BT977" s="101" t="str">
        <f>IF(COUNTIFS($Z$405,"&lt;&gt;"&amp;""),$AJ$407,"")</f>
        <v/>
      </c>
      <c r="BU977" s="101" t="str">
        <f t="shared" si="409"/>
        <v/>
      </c>
      <c r="BV977" s="102" t="str">
        <f t="shared" si="410"/>
        <v/>
      </c>
      <c r="BW977" s="98" t="str">
        <f t="shared" si="405"/>
        <v/>
      </c>
      <c r="BY977" s="4"/>
      <c r="BZ977" s="4"/>
      <c r="CA977" s="4"/>
      <c r="CB977" s="4"/>
      <c r="CC977" s="4"/>
      <c r="CD977" s="4"/>
      <c r="CE977" s="4"/>
      <c r="CF977" s="4"/>
      <c r="CG977" s="5"/>
      <c r="CH977" s="5"/>
      <c r="CI977" s="5"/>
      <c r="CJ977" s="4"/>
      <c r="CK977" s="4"/>
      <c r="CL977" s="4"/>
      <c r="CM977" s="4"/>
      <c r="CN977" s="4"/>
      <c r="CO977" s="4"/>
      <c r="CP977" s="4"/>
      <c r="CQ977" s="4"/>
      <c r="CR977" s="4"/>
      <c r="CS977" s="5"/>
      <c r="CT977" s="5"/>
    </row>
    <row r="978" spans="50:98" ht="21" customHeight="1" x14ac:dyDescent="0.2">
      <c r="AX978" s="215" t="str">
        <f>$Z$410</f>
        <v/>
      </c>
      <c r="AY978" s="98">
        <v>10</v>
      </c>
      <c r="AZ978" s="102" t="str">
        <f>IF(COUNTIFS($Z$408,"&lt;&gt;"&amp;""),$Z$408,"")</f>
        <v/>
      </c>
      <c r="BA978" s="102" t="str">
        <f t="shared" si="406"/>
        <v/>
      </c>
      <c r="BB978" s="102" t="str">
        <f t="shared" si="407"/>
        <v/>
      </c>
      <c r="BC978" s="102" t="str">
        <f>IF($AZ978="","",$AD$410)</f>
        <v/>
      </c>
      <c r="BD978" s="102" t="str">
        <f t="shared" si="408"/>
        <v/>
      </c>
      <c r="BE978" s="102" t="str">
        <f>IF(COUNTIFS($Z$408,"&lt;&gt;"&amp;""),ROUND($AE$410/14,1),"")</f>
        <v/>
      </c>
      <c r="BF978" s="102" t="str">
        <f>IF(COUNTIFS($Z$408,"&lt;&gt;"&amp;""),ROUND(($AF$410+$AG$410+$AH$410)/14,1),"")</f>
        <v/>
      </c>
      <c r="BG978" s="102" t="str">
        <f>IF(COUNTIFS($Z$408,"&lt;&gt;"&amp;""),ROUND(($AE$410+$AF$410+$AG$410+$AH$410)/14,1),"")</f>
        <v/>
      </c>
      <c r="BH978" s="102" t="str">
        <f>IF(COUNTIFS($Z$408,"&lt;&gt;"&amp;""),ROUND($AE$410,1),"")</f>
        <v/>
      </c>
      <c r="BI978" s="102" t="str">
        <f>IF(COUNTIFS($Z$408,"&lt;&gt;"&amp;""),ROUND(($AF$410+$AG$410+$AH$410),1),"")</f>
        <v/>
      </c>
      <c r="BJ978" s="102" t="str">
        <f>IF(COUNTIFS($Z$408,"&lt;&gt;"&amp;""),ROUND(($AE$410+$AF$410+$AG$410+$AH$410),1),"")</f>
        <v/>
      </c>
      <c r="BK978" s="98"/>
      <c r="BL978" s="102"/>
      <c r="BM978" s="102"/>
      <c r="BN978" s="98"/>
      <c r="BO978" s="102"/>
      <c r="BP978" s="102"/>
      <c r="BQ978" s="102" t="str">
        <f>IF(COUNTIFS($Z$408,"&lt;&gt;"&amp;""),IF($AK$410&lt;&gt;"",ROUND($AK$410/14,1),""),"")</f>
        <v/>
      </c>
      <c r="BR978" s="102" t="str">
        <f>IF(COUNTIFS($Z$408,"&lt;&gt;"&amp;""),IF($AK$410&lt;&gt;"",ROUND($AK$410,1),""),"")</f>
        <v/>
      </c>
      <c r="BS978" s="102" t="str">
        <f>IF($AZ978="","",$AC$410)</f>
        <v/>
      </c>
      <c r="BT978" s="101" t="str">
        <f>IF(COUNTIFS($Z$408,"&lt;&gt;"&amp;""),$AJ$410,"")</f>
        <v/>
      </c>
      <c r="BU978" s="101" t="str">
        <f t="shared" si="409"/>
        <v/>
      </c>
      <c r="BV978" s="102" t="str">
        <f t="shared" si="410"/>
        <v/>
      </c>
      <c r="BW978" s="98" t="str">
        <f t="shared" si="405"/>
        <v/>
      </c>
      <c r="BY978" s="4"/>
      <c r="BZ978" s="4"/>
      <c r="CA978" s="4"/>
      <c r="CB978" s="4"/>
      <c r="CC978" s="4"/>
      <c r="CD978" s="4"/>
      <c r="CE978" s="4"/>
      <c r="CF978" s="4"/>
      <c r="CG978" s="5"/>
      <c r="CH978" s="5"/>
      <c r="CI978" s="5"/>
      <c r="CJ978" s="4"/>
      <c r="CK978" s="4"/>
      <c r="CL978" s="4"/>
      <c r="CM978" s="4"/>
      <c r="CN978" s="4"/>
      <c r="CO978" s="4"/>
      <c r="CP978" s="4"/>
      <c r="CQ978" s="4"/>
      <c r="CR978" s="4"/>
      <c r="CS978" s="5"/>
      <c r="CT978" s="5"/>
    </row>
    <row r="979" spans="50:98" ht="21" customHeight="1" x14ac:dyDescent="0.2">
      <c r="AX979" s="215" t="str">
        <f>$Z$413</f>
        <v/>
      </c>
      <c r="AY979" s="98">
        <v>11</v>
      </c>
      <c r="AZ979" s="102" t="str">
        <f>IF(COUNTIFS($Z$411,"&lt;&gt;"&amp;""),$Z$411,"")</f>
        <v/>
      </c>
      <c r="BA979" s="102" t="str">
        <f t="shared" si="406"/>
        <v/>
      </c>
      <c r="BB979" s="102" t="str">
        <f t="shared" si="407"/>
        <v/>
      </c>
      <c r="BC979" s="102" t="str">
        <f>IF($AZ979="","",$AD$413)</f>
        <v/>
      </c>
      <c r="BD979" s="102" t="str">
        <f t="shared" si="408"/>
        <v/>
      </c>
      <c r="BE979" s="102" t="str">
        <f>IF(COUNTIFS($Z$411,"&lt;&gt;"&amp;""),ROUND($AE$413/14,1),"")</f>
        <v/>
      </c>
      <c r="BF979" s="102" t="str">
        <f>IF(COUNTIFS($Z$411,"&lt;&gt;"&amp;""),ROUND(($AF$413+$AG$413+$AH$413)/14,1),"")</f>
        <v/>
      </c>
      <c r="BG979" s="102" t="str">
        <f>IF(COUNTIFS($Z$411,"&lt;&gt;"&amp;""),ROUND(($AE$413+$AF$413+$AG$413+$AH$413)/14,1),"")</f>
        <v/>
      </c>
      <c r="BH979" s="102" t="str">
        <f>IF(COUNTIFS($Z$411,"&lt;&gt;"&amp;""),ROUND($AE$413,1),"")</f>
        <v/>
      </c>
      <c r="BI979" s="102" t="str">
        <f>IF(COUNTIFS($Z$411,"&lt;&gt;"&amp;""),ROUND(($AF$413+$AG$413+$AH$413),1),"")</f>
        <v/>
      </c>
      <c r="BJ979" s="102" t="str">
        <f>IF(COUNTIFS($Z$411,"&lt;&gt;"&amp;""),ROUND(($AE$413+$AF$413+$AG$413+$AH$413),1),"")</f>
        <v/>
      </c>
      <c r="BK979" s="98"/>
      <c r="BL979" s="102"/>
      <c r="BM979" s="102"/>
      <c r="BN979" s="98"/>
      <c r="BO979" s="102"/>
      <c r="BP979" s="102"/>
      <c r="BQ979" s="102" t="str">
        <f>IF(COUNTIFS($Z$411,"&lt;&gt;"&amp;""),IF($AK$413&lt;&gt;"",ROUND($AK$413/14,1),""),"")</f>
        <v/>
      </c>
      <c r="BR979" s="102" t="str">
        <f>IF(COUNTIFS($Z$411,"&lt;&gt;"&amp;""),IF($AK$413&lt;&gt;"",ROUND($AK$413,1),""),"")</f>
        <v/>
      </c>
      <c r="BS979" s="102" t="str">
        <f>IF($AZ979="","",$AC$413)</f>
        <v/>
      </c>
      <c r="BT979" s="101" t="str">
        <f>IF(COUNTIFS($Z$411,"&lt;&gt;"&amp;""),$AJ$413,"")</f>
        <v/>
      </c>
      <c r="BU979" s="101" t="str">
        <f t="shared" si="409"/>
        <v/>
      </c>
      <c r="BV979" s="102" t="str">
        <f t="shared" si="410"/>
        <v/>
      </c>
      <c r="BW979" s="98" t="str">
        <f t="shared" si="405"/>
        <v/>
      </c>
      <c r="BY979" s="4"/>
      <c r="BZ979" s="4"/>
      <c r="CA979" s="4"/>
      <c r="CB979" s="4"/>
      <c r="CC979" s="4"/>
      <c r="CD979" s="4"/>
      <c r="CE979" s="4"/>
      <c r="CF979" s="4"/>
      <c r="CG979" s="5"/>
      <c r="CH979" s="5"/>
      <c r="CI979" s="5"/>
      <c r="CJ979" s="4"/>
      <c r="CK979" s="4"/>
      <c r="CL979" s="4"/>
      <c r="CM979" s="4"/>
      <c r="CN979" s="4"/>
      <c r="CO979" s="4"/>
      <c r="CP979" s="4"/>
      <c r="CQ979" s="4"/>
      <c r="CR979" s="4"/>
      <c r="CS979" s="5"/>
      <c r="CT979" s="5"/>
    </row>
    <row r="980" spans="50:98" ht="21" customHeight="1" x14ac:dyDescent="0.2">
      <c r="AX980" s="215" t="str">
        <f>$Z$416</f>
        <v/>
      </c>
      <c r="AY980" s="98">
        <v>12</v>
      </c>
      <c r="AZ980" s="102" t="str">
        <f>IF(COUNTIFS($Z$414,"&lt;&gt;"&amp;""),$Z$414,"")</f>
        <v/>
      </c>
      <c r="BA980" s="102" t="str">
        <f t="shared" si="406"/>
        <v/>
      </c>
      <c r="BB980" s="102" t="str">
        <f t="shared" si="407"/>
        <v/>
      </c>
      <c r="BC980" s="102" t="str">
        <f>IF($AZ980="","",$AD$416)</f>
        <v/>
      </c>
      <c r="BD980" s="102" t="str">
        <f t="shared" si="408"/>
        <v/>
      </c>
      <c r="BE980" s="102" t="str">
        <f>IF(COUNTIFS($Z$414,"&lt;&gt;"&amp;""),ROUND($AE$416/14,1),"")</f>
        <v/>
      </c>
      <c r="BF980" s="102" t="str">
        <f>IF(COUNTIFS($Z$414,"&lt;&gt;"&amp;""),ROUND(($AF$416+$AG$416+$AH$416)/14,1),"")</f>
        <v/>
      </c>
      <c r="BG980" s="102" t="str">
        <f>IF(COUNTIFS($Z$414,"&lt;&gt;"&amp;""),ROUND(($AE$416+$AF$416+$AG$416+$AH$416)/14,1),"")</f>
        <v/>
      </c>
      <c r="BH980" s="102" t="str">
        <f>IF(COUNTIFS($Z$414,"&lt;&gt;"&amp;""),ROUND($AE$416,1),"")</f>
        <v/>
      </c>
      <c r="BI980" s="102" t="str">
        <f>IF(COUNTIFS($Z$414,"&lt;&gt;"&amp;""),ROUND(($AF$416+$AG$416+$AH$416),1),"")</f>
        <v/>
      </c>
      <c r="BJ980" s="102" t="str">
        <f>IF(COUNTIFS($Z$414,"&lt;&gt;"&amp;""),ROUND(($AE$416+$AF$416+$AG$416+$AH$416),1),"")</f>
        <v/>
      </c>
      <c r="BK980" s="98"/>
      <c r="BL980" s="102"/>
      <c r="BM980" s="102"/>
      <c r="BN980" s="98"/>
      <c r="BO980" s="102"/>
      <c r="BP980" s="102"/>
      <c r="BQ980" s="102" t="str">
        <f>IF(COUNTIFS($Z$414,"&lt;&gt;"&amp;""),IF($AK$416&lt;&gt;"",ROUND($AK$416/14,1),""),"")</f>
        <v/>
      </c>
      <c r="BR980" s="102" t="str">
        <f>IF(COUNTIFS($Z$414,"&lt;&gt;"&amp;""),IF($AK$416&lt;&gt;"",ROUND($AK$416,1),""),"")</f>
        <v/>
      </c>
      <c r="BS980" s="102" t="str">
        <f>IF($AZ980="","",$AC$416)</f>
        <v/>
      </c>
      <c r="BT980" s="101" t="str">
        <f>IF(COUNTIFS($Z$414,"&lt;&gt;"&amp;""),$AJ$416,"")</f>
        <v/>
      </c>
      <c r="BU980" s="101" t="str">
        <f t="shared" si="409"/>
        <v/>
      </c>
      <c r="BV980" s="102" t="str">
        <f t="shared" si="410"/>
        <v/>
      </c>
      <c r="BW980" s="98" t="str">
        <f t="shared" si="405"/>
        <v/>
      </c>
      <c r="BY980" s="4"/>
      <c r="BZ980" s="4"/>
      <c r="CA980" s="4"/>
      <c r="CB980" s="4"/>
      <c r="CC980" s="4"/>
      <c r="CD980" s="4"/>
      <c r="CE980" s="4"/>
      <c r="CF980" s="4"/>
      <c r="CG980" s="5"/>
      <c r="CH980" s="5"/>
      <c r="CI980" s="5"/>
      <c r="CJ980" s="4"/>
      <c r="CK980" s="4"/>
      <c r="CL980" s="4"/>
      <c r="CM980" s="4"/>
      <c r="CN980" s="4"/>
      <c r="CO980" s="4"/>
      <c r="CP980" s="4"/>
      <c r="CQ980" s="4"/>
      <c r="CR980" s="4"/>
      <c r="CS980" s="5"/>
      <c r="CT980" s="5"/>
    </row>
    <row r="981" spans="50:98" ht="21" customHeight="1" x14ac:dyDescent="0.2">
      <c r="AX981" s="215" t="str">
        <f>$Z$419</f>
        <v/>
      </c>
      <c r="AY981" s="102">
        <v>13</v>
      </c>
      <c r="AZ981" s="102" t="str">
        <f>IF(COUNTIFS($Z$417,"&lt;&gt;"&amp;""),$Z$417,"")</f>
        <v/>
      </c>
      <c r="BA981" s="102" t="str">
        <f t="shared" si="406"/>
        <v/>
      </c>
      <c r="BB981" s="102" t="str">
        <f t="shared" si="407"/>
        <v/>
      </c>
      <c r="BC981" s="102" t="str">
        <f>IF($AZ981="","",$AD$419)</f>
        <v/>
      </c>
      <c r="BD981" s="102" t="str">
        <f>IF($AZ981="","","DO")</f>
        <v/>
      </c>
      <c r="BE981" s="102" t="str">
        <f>IF(COUNTIFS($Z$417,"&lt;&gt;"&amp;""),ROUND($AE$419/14,1),"")</f>
        <v/>
      </c>
      <c r="BF981" s="102" t="str">
        <f>IF(COUNTIFS($Z$417,"&lt;&gt;"&amp;""),ROUND(($AF$419+$AG$419+$AH$419)/14,1),"")</f>
        <v/>
      </c>
      <c r="BG981" s="102" t="str">
        <f>IF(COUNTIFS($Z$417,"&lt;&gt;"&amp;""),ROUND(($AE$419+$AF$419+$AG$419+$AH$419)/14,1),"")</f>
        <v/>
      </c>
      <c r="BH981" s="102" t="str">
        <f>IF(COUNTIFS($Z$417,"&lt;&gt;"&amp;""),ROUND($AE$419,1),"")</f>
        <v/>
      </c>
      <c r="BI981" s="102" t="str">
        <f>IF(COUNTIFS($Z$417,"&lt;&gt;"&amp;""),ROUND(($AF$419+$AG$419+$AH$419),1),"")</f>
        <v/>
      </c>
      <c r="BJ981" s="102" t="str">
        <f>IF(COUNTIFS($Z$417,"&lt;&gt;"&amp;""),ROUND(($AE$419+$AF$419+$AG$419+$AH$419),1),"")</f>
        <v/>
      </c>
      <c r="BK981" s="102"/>
      <c r="BL981" s="102"/>
      <c r="BM981" s="102"/>
      <c r="BN981" s="102"/>
      <c r="BO981" s="102"/>
      <c r="BP981" s="102"/>
      <c r="BQ981" s="102" t="str">
        <f>IF(COUNTIFS($Z$417,"&lt;&gt;"&amp;""),IF($AK$419&lt;&gt;"",ROUND($AK$419/14,1),""),"")</f>
        <v/>
      </c>
      <c r="BR981" s="102" t="str">
        <f>IF(COUNTIFS($Z$417,"&lt;&gt;"&amp;""),IF($AK$419&lt;&gt;"",ROUND($AK$419,1),""),"")</f>
        <v/>
      </c>
      <c r="BS981" s="102" t="str">
        <f>IF($AZ981="","",$AC$419)</f>
        <v/>
      </c>
      <c r="BT981" s="101" t="str">
        <f>IF(COUNTIFS($Z$417,"&lt;&gt;"&amp;""),$AJ$419,"")</f>
        <v/>
      </c>
      <c r="BU981" s="101" t="str">
        <f t="shared" si="409"/>
        <v/>
      </c>
      <c r="BV981" s="102" t="str">
        <f t="shared" si="410"/>
        <v/>
      </c>
      <c r="BW981" s="98" t="str">
        <f t="shared" si="405"/>
        <v/>
      </c>
      <c r="BY981" s="4"/>
      <c r="BZ981" s="4"/>
      <c r="CA981" s="4"/>
      <c r="CB981" s="4"/>
      <c r="CC981" s="4"/>
      <c r="CD981" s="4"/>
      <c r="CE981" s="4"/>
      <c r="CF981" s="4"/>
      <c r="CG981" s="5"/>
      <c r="CH981" s="5"/>
      <c r="CI981" s="5"/>
      <c r="CJ981" s="4"/>
      <c r="CK981" s="4"/>
      <c r="CL981" s="4"/>
      <c r="CM981" s="4"/>
      <c r="CN981" s="4"/>
      <c r="CO981" s="4"/>
      <c r="CP981" s="4"/>
      <c r="CQ981" s="4"/>
      <c r="CR981" s="4"/>
      <c r="CS981" s="5"/>
      <c r="CT981" s="5"/>
    </row>
    <row r="982" spans="50:98" ht="21" customHeight="1" x14ac:dyDescent="0.25">
      <c r="AX982" s="492" t="s">
        <v>358</v>
      </c>
      <c r="AY982" s="493"/>
      <c r="AZ982" s="493"/>
      <c r="BA982" s="493"/>
      <c r="BB982" s="493"/>
      <c r="BC982" s="493"/>
      <c r="BD982" s="493"/>
      <c r="BE982" s="493"/>
      <c r="BF982" s="493"/>
      <c r="BG982" s="493"/>
      <c r="BH982" s="493"/>
      <c r="BI982" s="493"/>
      <c r="BJ982" s="493"/>
      <c r="BK982" s="493"/>
      <c r="BL982" s="493"/>
      <c r="BM982" s="493"/>
      <c r="BN982" s="493"/>
      <c r="BO982" s="493"/>
      <c r="BP982" s="493"/>
      <c r="BQ982" s="493"/>
      <c r="BR982" s="493"/>
      <c r="BS982" s="493"/>
      <c r="BT982" s="493"/>
      <c r="BU982" s="493"/>
      <c r="BV982" s="494"/>
      <c r="BW982" s="98" t="str">
        <f t="shared" si="405"/>
        <v/>
      </c>
      <c r="BY982" s="4"/>
      <c r="BZ982" s="4"/>
      <c r="CA982" s="4"/>
      <c r="CB982" s="4"/>
      <c r="CC982" s="4"/>
      <c r="CD982" s="4"/>
      <c r="CE982" s="4"/>
      <c r="CF982" s="4"/>
      <c r="CG982" s="5"/>
      <c r="CH982" s="5"/>
      <c r="CI982" s="5"/>
      <c r="CJ982" s="4"/>
      <c r="CK982" s="4"/>
      <c r="CL982" s="4"/>
      <c r="CM982" s="4"/>
      <c r="CN982" s="4"/>
      <c r="CO982" s="4"/>
      <c r="CP982" s="4"/>
      <c r="CQ982" s="4"/>
      <c r="CR982" s="4"/>
      <c r="CS982" s="5"/>
      <c r="CT982" s="5"/>
    </row>
    <row r="983" spans="50:98" ht="21" customHeight="1" x14ac:dyDescent="0.2">
      <c r="AX983" s="215" t="str">
        <f>$AL$383</f>
        <v/>
      </c>
      <c r="AY983" s="102">
        <v>1</v>
      </c>
      <c r="AZ983" s="102" t="str">
        <f>IF(COUNTIFS($AL$381,"&lt;&gt;"&amp;""),$AL$381,"")</f>
        <v/>
      </c>
      <c r="BA983" s="102" t="str">
        <f>IF($AZ983="","",ROUND(RIGHT($AL$380,2)/2,0))</f>
        <v/>
      </c>
      <c r="BB983" s="102" t="str">
        <f>IF($AZ983="","",RIGHT($AL$380,2))</f>
        <v/>
      </c>
      <c r="BC983" s="102" t="str">
        <f>IF($AZ983="","",$AP$383)</f>
        <v/>
      </c>
      <c r="BD983" s="102" t="str">
        <f>IF($AZ983="","","DO")</f>
        <v/>
      </c>
      <c r="BE983" s="102" t="str">
        <f>IF(COUNTIFS($AL$381,"&lt;&gt;"&amp;""),ROUND($AQ$383/14,1),"")</f>
        <v/>
      </c>
      <c r="BF983" s="102" t="str">
        <f>IF(COUNTIFS($AL$381,"&lt;&gt;"&amp;""),ROUND(($AR$383+$AS$383+$AT$383)/14,1),"")</f>
        <v/>
      </c>
      <c r="BG983" s="102" t="str">
        <f>IF(COUNTIFS($AL$381,"&lt;&gt;"&amp;""),ROUND(($AQ$383+$AR$383+$AS$383+$AT$383)/14,1),"")</f>
        <v/>
      </c>
      <c r="BH983" s="102" t="str">
        <f>IF(COUNTIFS($AL$381,"&lt;&gt;"&amp;""),ROUND($AQ$383,1),"")</f>
        <v/>
      </c>
      <c r="BI983" s="102" t="str">
        <f>IF(COUNTIFS($AL$381,"&lt;&gt;"&amp;""),ROUND(($AR$383+$AS$383+$AT$383),1),"")</f>
        <v/>
      </c>
      <c r="BJ983" s="102" t="str">
        <f>IF(COUNTIFS($AL$381,"&lt;&gt;"&amp;""),ROUND(($AQ$383+$AR$383+$AS$383+$AT$383),1),"")</f>
        <v/>
      </c>
      <c r="BK983" s="102"/>
      <c r="BL983" s="102"/>
      <c r="BM983" s="102"/>
      <c r="BN983" s="102"/>
      <c r="BO983" s="102"/>
      <c r="BP983" s="102"/>
      <c r="BQ983" s="102" t="str">
        <f>IF(COUNTIFS($AL$381,"&lt;&gt;"&amp;""),IF($AW$383&lt;&gt;"",ROUND($AW$383/14,1),""),"")</f>
        <v/>
      </c>
      <c r="BR983" s="102" t="str">
        <f>IF(COUNTIFS($AL$381,"&lt;&gt;"&amp;""),IF($AW$383&lt;&gt;"",ROUND($AW$383,1),""),"")</f>
        <v/>
      </c>
      <c r="BS983" s="102" t="str">
        <f>IF($AZ983="","",$AO$383)</f>
        <v/>
      </c>
      <c r="BT983" s="101" t="str">
        <f>IF(COUNTIFS($AL$381,"&lt;&gt;"&amp;""),$AV$383,"")</f>
        <v/>
      </c>
      <c r="BU983" s="101" t="str">
        <f>IF($AZ983="","",IF($BG983&lt;&gt;"",$BG983,0)+IF($BM983&lt;&gt;"",$BM983,0)+IF($BQ983&lt;&gt;"",$BQ983,0))</f>
        <v/>
      </c>
      <c r="BV983" s="102" t="str">
        <f>IF($AZ983="","",IF($BJ983&lt;&gt;"",$BJ983,0)+IF($BP983&lt;&gt;"",$BP983,0)+IF($BR983&lt;&gt;"",$BR983,0))</f>
        <v/>
      </c>
      <c r="BW983" s="98" t="str">
        <f t="shared" si="405"/>
        <v/>
      </c>
      <c r="BY983" s="4"/>
      <c r="BZ983" s="4"/>
      <c r="CA983" s="4"/>
      <c r="CB983" s="4"/>
      <c r="CC983" s="4"/>
      <c r="CD983" s="4"/>
      <c r="CE983" s="4"/>
      <c r="CF983" s="4"/>
      <c r="CG983" s="5"/>
      <c r="CH983" s="5"/>
      <c r="CI983" s="5"/>
      <c r="CJ983" s="4"/>
      <c r="CK983" s="4"/>
      <c r="CL983" s="4"/>
      <c r="CM983" s="4"/>
      <c r="CN983" s="4"/>
      <c r="CO983" s="4"/>
      <c r="CP983" s="4"/>
      <c r="CQ983" s="4"/>
      <c r="CR983" s="4"/>
      <c r="CS983" s="5"/>
      <c r="CT983" s="5"/>
    </row>
    <row r="984" spans="50:98" ht="21" customHeight="1" x14ac:dyDescent="0.2">
      <c r="AX984" s="215" t="str">
        <f>$AL$386</f>
        <v/>
      </c>
      <c r="AY984" s="98">
        <v>2</v>
      </c>
      <c r="AZ984" s="102" t="str">
        <f>IF(COUNTIFS($AL$384,"&lt;&gt;"&amp;""),$AL$384,"")</f>
        <v/>
      </c>
      <c r="BA984" s="102" t="str">
        <f t="shared" ref="BA984:BA995" si="411">IF($AZ984="","",ROUND(RIGHT($AL$380,2)/2,0))</f>
        <v/>
      </c>
      <c r="BB984" s="102" t="str">
        <f t="shared" ref="BB984:BB995" si="412">IF($AZ984="","",RIGHT($AL$380,2))</f>
        <v/>
      </c>
      <c r="BC984" s="102" t="str">
        <f>IF($AZ984="","",$AP$386)</f>
        <v/>
      </c>
      <c r="BD984" s="102" t="str">
        <f t="shared" ref="BD984:BD994" si="413">IF($AZ984="","","DO")</f>
        <v/>
      </c>
      <c r="BE984" s="102" t="str">
        <f>IF(COUNTIFS($AL$384,"&lt;&gt;"&amp;""),ROUND($AQ$386/14,1),"")</f>
        <v/>
      </c>
      <c r="BF984" s="102" t="str">
        <f>IF(COUNTIFS($AL$384,"&lt;&gt;"&amp;""),ROUND(($AR$386+$AS$386+$AT$386)/14,1),"")</f>
        <v/>
      </c>
      <c r="BG984" s="102" t="str">
        <f>IF(COUNTIFS($AL$384,"&lt;&gt;"&amp;""),ROUND(($AQ$386+$AR$386+$AS$386+$AT$386)/14,1),"")</f>
        <v/>
      </c>
      <c r="BH984" s="102" t="str">
        <f>IF(COUNTIFS($AL$384,"&lt;&gt;"&amp;""),ROUND($AQ$386,1),"")</f>
        <v/>
      </c>
      <c r="BI984" s="102" t="str">
        <f>IF(COUNTIFS($AL$384,"&lt;&gt;"&amp;""),ROUND(($AR$386+$AS$386+$AT$386),1),"")</f>
        <v/>
      </c>
      <c r="BJ984" s="102" t="str">
        <f>IF(COUNTIFS($AL$384,"&lt;&gt;"&amp;""),ROUND(($AQ$386+$AR$386+$AS$386+$AT$386),1),"")</f>
        <v/>
      </c>
      <c r="BK984" s="98"/>
      <c r="BL984" s="102"/>
      <c r="BM984" s="102"/>
      <c r="BN984" s="98"/>
      <c r="BO984" s="102"/>
      <c r="BP984" s="102"/>
      <c r="BQ984" s="102" t="str">
        <f>IF(COUNTIFS($AL$384,"&lt;&gt;"&amp;""),IF($AW$386&lt;&gt;"",ROUND($AW$386/14,1),""),"")</f>
        <v/>
      </c>
      <c r="BR984" s="102" t="str">
        <f>IF(COUNTIFS($AL$384,"&lt;&gt;"&amp;""),IF($AW$386&lt;&gt;"",ROUND($AW$386,1),""),"")</f>
        <v/>
      </c>
      <c r="BS984" s="102" t="str">
        <f>IF($AZ984="","",$AO$386)</f>
        <v/>
      </c>
      <c r="BT984" s="101" t="str">
        <f>IF(COUNTIFS($AL$384,"&lt;&gt;"&amp;""),$AV$386,"")</f>
        <v/>
      </c>
      <c r="BU984" s="101" t="str">
        <f t="shared" ref="BU984:BU995" si="414">IF($AZ984="","",IF($BG984&lt;&gt;"",$BG984,0)+IF($BM984&lt;&gt;"",$BM984,0)+IF($BQ984&lt;&gt;"",$BQ984,0))</f>
        <v/>
      </c>
      <c r="BV984" s="102" t="str">
        <f t="shared" ref="BV984:BV995" si="415">IF($AZ984="","",IF($BJ984&lt;&gt;"",$BJ984,0)+IF($BP984&lt;&gt;"",$BP984,0)+IF($BR984&lt;&gt;"",$BR984,0))</f>
        <v/>
      </c>
      <c r="BW984" s="98" t="str">
        <f t="shared" si="405"/>
        <v/>
      </c>
      <c r="BY984" s="4"/>
      <c r="BZ984" s="4"/>
      <c r="CA984" s="4"/>
      <c r="CB984" s="4"/>
      <c r="CC984" s="4"/>
      <c r="CD984" s="4"/>
      <c r="CE984" s="4"/>
      <c r="CF984" s="4"/>
      <c r="CG984" s="5"/>
      <c r="CH984" s="5"/>
      <c r="CI984" s="5"/>
      <c r="CJ984" s="4"/>
      <c r="CK984" s="4"/>
      <c r="CL984" s="4"/>
      <c r="CM984" s="4"/>
      <c r="CN984" s="4"/>
      <c r="CO984" s="4"/>
      <c r="CP984" s="4"/>
      <c r="CQ984" s="4"/>
      <c r="CR984" s="4"/>
      <c r="CS984" s="5"/>
      <c r="CT984" s="5"/>
    </row>
    <row r="985" spans="50:98" ht="21" customHeight="1" x14ac:dyDescent="0.2">
      <c r="AX985" s="215" t="str">
        <f>$AL$389</f>
        <v/>
      </c>
      <c r="AY985" s="98">
        <v>3</v>
      </c>
      <c r="AZ985" s="102" t="str">
        <f>IF(COUNTIFS($AL$387,"&lt;&gt;"&amp;""),$AL$387,"")</f>
        <v/>
      </c>
      <c r="BA985" s="102" t="str">
        <f t="shared" si="411"/>
        <v/>
      </c>
      <c r="BB985" s="102" t="str">
        <f t="shared" si="412"/>
        <v/>
      </c>
      <c r="BC985" s="102" t="str">
        <f>IF($AZ985="","",$AP$389)</f>
        <v/>
      </c>
      <c r="BD985" s="102" t="str">
        <f t="shared" si="413"/>
        <v/>
      </c>
      <c r="BE985" s="102" t="str">
        <f>IF(COUNTIFS($AL$387,"&lt;&gt;"&amp;""),ROUND($AQ$389/14,1),"")</f>
        <v/>
      </c>
      <c r="BF985" s="102" t="str">
        <f>IF(COUNTIFS($AL$387,"&lt;&gt;"&amp;""),ROUND(($AR$389+$AS$389+$AT$389)/14,1),"")</f>
        <v/>
      </c>
      <c r="BG985" s="102" t="str">
        <f>IF(COUNTIFS($AL$387,"&lt;&gt;"&amp;""),ROUND(($AQ$389+$AR$389+$AS$389+$AT$389)/14,1),"")</f>
        <v/>
      </c>
      <c r="BH985" s="102" t="str">
        <f>IF(COUNTIFS($AL$387,"&lt;&gt;"&amp;""),ROUND($AQ$389,1),"")</f>
        <v/>
      </c>
      <c r="BI985" s="102" t="str">
        <f>IF(COUNTIFS($AL$387,"&lt;&gt;"&amp;""),ROUND(($AR$389+$AS$389+$AT$389),1),"")</f>
        <v/>
      </c>
      <c r="BJ985" s="102" t="str">
        <f>IF(COUNTIFS($AL$387,"&lt;&gt;"&amp;""),ROUND(($AQ$389+$AR$389+$AS$389+$AT$389),1),"")</f>
        <v/>
      </c>
      <c r="BK985" s="98"/>
      <c r="BL985" s="102"/>
      <c r="BM985" s="102"/>
      <c r="BN985" s="98"/>
      <c r="BO985" s="102"/>
      <c r="BP985" s="102"/>
      <c r="BQ985" s="102" t="str">
        <f>IF(COUNTIFS($AL$387,"&lt;&gt;"&amp;""),IF($AW$389&lt;&gt;"",ROUND($AW$389/14,1),""),"")</f>
        <v/>
      </c>
      <c r="BR985" s="102" t="str">
        <f>IF(COUNTIFS($AL$387,"&lt;&gt;"&amp;""),IF($AW$389&lt;&gt;"",ROUND($AW$389,1),""),"")</f>
        <v/>
      </c>
      <c r="BS985" s="102" t="str">
        <f>IF($AZ985="","",$AO$389)</f>
        <v/>
      </c>
      <c r="BT985" s="101" t="str">
        <f>IF(COUNTIFS($AL$387,"&lt;&gt;"&amp;""),$AV$389,"")</f>
        <v/>
      </c>
      <c r="BU985" s="101" t="str">
        <f t="shared" si="414"/>
        <v/>
      </c>
      <c r="BV985" s="102" t="str">
        <f t="shared" si="415"/>
        <v/>
      </c>
      <c r="BW985" s="98" t="str">
        <f t="shared" si="405"/>
        <v/>
      </c>
      <c r="BY985" s="4"/>
      <c r="BZ985" s="4"/>
      <c r="CA985" s="4"/>
      <c r="CB985" s="4"/>
      <c r="CC985" s="4"/>
      <c r="CD985" s="4"/>
      <c r="CE985" s="4"/>
      <c r="CF985" s="4"/>
      <c r="CG985" s="5"/>
      <c r="CH985" s="5"/>
      <c r="CI985" s="5"/>
      <c r="CJ985" s="4"/>
      <c r="CK985" s="4"/>
      <c r="CL985" s="4"/>
      <c r="CM985" s="4"/>
      <c r="CN985" s="4"/>
      <c r="CO985" s="4"/>
      <c r="CP985" s="4"/>
      <c r="CQ985" s="4"/>
      <c r="CR985" s="4"/>
      <c r="CS985" s="5"/>
      <c r="CT985" s="5"/>
    </row>
    <row r="986" spans="50:98" ht="21" customHeight="1" x14ac:dyDescent="0.2">
      <c r="AX986" s="215" t="str">
        <f>$AL$392</f>
        <v/>
      </c>
      <c r="AY986" s="98">
        <v>4</v>
      </c>
      <c r="AZ986" s="102" t="str">
        <f>IF(COUNTIFS($AL$390,"&lt;&gt;"&amp;""),$AL$390,"")</f>
        <v/>
      </c>
      <c r="BA986" s="102" t="str">
        <f t="shared" si="411"/>
        <v/>
      </c>
      <c r="BB986" s="102" t="str">
        <f t="shared" si="412"/>
        <v/>
      </c>
      <c r="BC986" s="102" t="str">
        <f>IF($AZ986="","",$AP$392)</f>
        <v/>
      </c>
      <c r="BD986" s="102" t="str">
        <f t="shared" si="413"/>
        <v/>
      </c>
      <c r="BE986" s="102" t="str">
        <f>IF(COUNTIFS($AL$390,"&lt;&gt;"&amp;""),ROUND($AQ$392/14,1),"")</f>
        <v/>
      </c>
      <c r="BF986" s="102" t="str">
        <f>IF(COUNTIFS($AL$390,"&lt;&gt;"&amp;""),ROUND(($AR$392+$AS$392+$AT$392)/14,1),"")</f>
        <v/>
      </c>
      <c r="BG986" s="102" t="str">
        <f>IF(COUNTIFS($AL$390,"&lt;&gt;"&amp;""),ROUND(($AQ$392+$AR$392+$AS$392+$AT$392)/14,1),"")</f>
        <v/>
      </c>
      <c r="BH986" s="102" t="str">
        <f>IF(COUNTIFS($AL$390,"&lt;&gt;"&amp;""),ROUND($AQ$392,1),"")</f>
        <v/>
      </c>
      <c r="BI986" s="102" t="str">
        <f>IF(COUNTIFS($AL$390,"&lt;&gt;"&amp;""),ROUND(($AR$392+$AS$392+$AT$392),1),"")</f>
        <v/>
      </c>
      <c r="BJ986" s="102" t="str">
        <f>IF(COUNTIFS($AL$390,"&lt;&gt;"&amp;""),ROUND(($AQ$392+$AR$392+$AS$392+$AT$392),1),"")</f>
        <v/>
      </c>
      <c r="BK986" s="98"/>
      <c r="BL986" s="102"/>
      <c r="BM986" s="102"/>
      <c r="BN986" s="98"/>
      <c r="BO986" s="102"/>
      <c r="BP986" s="102"/>
      <c r="BQ986" s="102" t="str">
        <f>IF(COUNTIFS($AL$390,"&lt;&gt;"&amp;""),IF($AW$392&lt;&gt;"",ROUND($AW$392/14,1),""),"")</f>
        <v/>
      </c>
      <c r="BR986" s="102" t="str">
        <f>IF(COUNTIFS($AL$390,"&lt;&gt;"&amp;""),IF($AW$392&lt;&gt;"",ROUND($AW$392,1),""),"")</f>
        <v/>
      </c>
      <c r="BS986" s="102" t="str">
        <f>IF($AZ986="","",$AO$392)</f>
        <v/>
      </c>
      <c r="BT986" s="101" t="str">
        <f>IF(COUNTIFS($AL$390,"&lt;&gt;"&amp;""),$AV$392,"")</f>
        <v/>
      </c>
      <c r="BU986" s="101" t="str">
        <f t="shared" si="414"/>
        <v/>
      </c>
      <c r="BV986" s="102" t="str">
        <f t="shared" si="415"/>
        <v/>
      </c>
      <c r="BW986" s="98" t="str">
        <f t="shared" si="405"/>
        <v/>
      </c>
      <c r="BY986" s="4"/>
      <c r="BZ986" s="4"/>
      <c r="CA986" s="4"/>
      <c r="CB986" s="4"/>
      <c r="CC986" s="4"/>
      <c r="CD986" s="4"/>
      <c r="CE986" s="4"/>
      <c r="CF986" s="4"/>
      <c r="CG986" s="5"/>
      <c r="CH986" s="5"/>
      <c r="CI986" s="5"/>
      <c r="CJ986" s="4"/>
      <c r="CK986" s="4"/>
      <c r="CL986" s="4"/>
      <c r="CM986" s="4"/>
      <c r="CN986" s="4"/>
      <c r="CO986" s="4"/>
      <c r="CP986" s="4"/>
      <c r="CQ986" s="4"/>
      <c r="CR986" s="4"/>
      <c r="CS986" s="5"/>
      <c r="CT986" s="5"/>
    </row>
    <row r="987" spans="50:98" ht="21" customHeight="1" x14ac:dyDescent="0.2">
      <c r="AX987" s="215" t="str">
        <f>$AL$395</f>
        <v/>
      </c>
      <c r="AY987" s="98">
        <v>5</v>
      </c>
      <c r="AZ987" s="102" t="str">
        <f>IF(COUNTIFS($AL$393,"&lt;&gt;"&amp;""),$AL$393,"")</f>
        <v/>
      </c>
      <c r="BA987" s="102" t="str">
        <f t="shared" si="411"/>
        <v/>
      </c>
      <c r="BB987" s="102" t="str">
        <f t="shared" si="412"/>
        <v/>
      </c>
      <c r="BC987" s="102" t="str">
        <f>IF($AZ987="","",$AP$395)</f>
        <v/>
      </c>
      <c r="BD987" s="102" t="str">
        <f t="shared" si="413"/>
        <v/>
      </c>
      <c r="BE987" s="102" t="str">
        <f>IF(COUNTIFS($AL$393,"&lt;&gt;"&amp;""),ROUND($AQ$395/14,1),"")</f>
        <v/>
      </c>
      <c r="BF987" s="102" t="str">
        <f>IF(COUNTIFS($AL$393,"&lt;&gt;"&amp;""),ROUND(($AR$395+$AS$395+$AT$395)/14,1),"")</f>
        <v/>
      </c>
      <c r="BG987" s="102" t="str">
        <f>IF(COUNTIFS($AL$393,"&lt;&gt;"&amp;""),ROUND(($AQ$395+$AR$395+$AS$395+$AT$395)/14,1),"")</f>
        <v/>
      </c>
      <c r="BH987" s="102" t="str">
        <f>IF(COUNTIFS($AL$393,"&lt;&gt;"&amp;""),ROUND($AQ$395,1),"")</f>
        <v/>
      </c>
      <c r="BI987" s="102" t="str">
        <f>IF(COUNTIFS($AL$393,"&lt;&gt;"&amp;""),ROUND(($AR$395+$AS$395+$AT$395),1),"")</f>
        <v/>
      </c>
      <c r="BJ987" s="102" t="str">
        <f>IF(COUNTIFS($AL$393,"&lt;&gt;"&amp;""),ROUND(($AQ$395+$AR$395+$AS$395+$AT$395),1),"")</f>
        <v/>
      </c>
      <c r="BK987" s="98"/>
      <c r="BL987" s="102"/>
      <c r="BM987" s="102"/>
      <c r="BN987" s="98"/>
      <c r="BO987" s="102"/>
      <c r="BP987" s="102"/>
      <c r="BQ987" s="102" t="str">
        <f>IF(COUNTIFS($AL$393,"&lt;&gt;"&amp;""),IF($AW$395&lt;&gt;"",ROUND($AW$395/14,1),""),"")</f>
        <v/>
      </c>
      <c r="BR987" s="102" t="str">
        <f>IF(COUNTIFS($AL$393,"&lt;&gt;"&amp;""),IF($AW$395&lt;&gt;"",ROUND($AW$395,1),""),"")</f>
        <v/>
      </c>
      <c r="BS987" s="102" t="str">
        <f>IF($AZ987="","",$AO$395)</f>
        <v/>
      </c>
      <c r="BT987" s="101" t="str">
        <f>IF(COUNTIFS($AL$393,"&lt;&gt;"&amp;""),$AV$395,"")</f>
        <v/>
      </c>
      <c r="BU987" s="101" t="str">
        <f t="shared" si="414"/>
        <v/>
      </c>
      <c r="BV987" s="102" t="str">
        <f t="shared" si="415"/>
        <v/>
      </c>
      <c r="BW987" s="98" t="str">
        <f t="shared" si="405"/>
        <v/>
      </c>
      <c r="BY987" s="4"/>
      <c r="BZ987" s="4"/>
      <c r="CA987" s="4"/>
      <c r="CB987" s="4"/>
      <c r="CC987" s="4"/>
      <c r="CD987" s="4"/>
      <c r="CE987" s="4"/>
      <c r="CF987" s="4"/>
      <c r="CG987" s="5"/>
      <c r="CH987" s="5"/>
      <c r="CI987" s="5"/>
      <c r="CJ987" s="4"/>
      <c r="CK987" s="4"/>
      <c r="CL987" s="4"/>
      <c r="CM987" s="4"/>
      <c r="CN987" s="4"/>
      <c r="CO987" s="4"/>
      <c r="CP987" s="4"/>
      <c r="CQ987" s="4"/>
      <c r="CR987" s="4"/>
      <c r="CS987" s="5"/>
      <c r="CT987" s="5"/>
    </row>
    <row r="988" spans="50:98" ht="21" customHeight="1" x14ac:dyDescent="0.2">
      <c r="AX988" s="215" t="str">
        <f>$AL$398</f>
        <v/>
      </c>
      <c r="AY988" s="98">
        <v>6</v>
      </c>
      <c r="AZ988" s="102" t="str">
        <f>IF(COUNTIFS($AL$396,"&lt;&gt;"&amp;""),$AL$396,"")</f>
        <v/>
      </c>
      <c r="BA988" s="102" t="str">
        <f t="shared" si="411"/>
        <v/>
      </c>
      <c r="BB988" s="102" t="str">
        <f t="shared" si="412"/>
        <v/>
      </c>
      <c r="BC988" s="102" t="str">
        <f>IF($AZ988="","",$AP$398)</f>
        <v/>
      </c>
      <c r="BD988" s="102" t="str">
        <f t="shared" si="413"/>
        <v/>
      </c>
      <c r="BE988" s="102" t="str">
        <f>IF(COUNTIFS($AL$396,"&lt;&gt;"&amp;""),ROUND($AQ$398/14,1),"")</f>
        <v/>
      </c>
      <c r="BF988" s="102" t="str">
        <f>IF(COUNTIFS($AL$396,"&lt;&gt;"&amp;""),ROUND(($AR$398+$AS$398+$AT$398)/14,1),"")</f>
        <v/>
      </c>
      <c r="BG988" s="102" t="str">
        <f>IF(COUNTIFS($AL$396,"&lt;&gt;"&amp;""),ROUND(($AQ$398+$AR$398+$AS$398+$AT$398)/14,1),"")</f>
        <v/>
      </c>
      <c r="BH988" s="102" t="str">
        <f>IF(COUNTIFS($AL$396,"&lt;&gt;"&amp;""),ROUND($AQ$398,1),"")</f>
        <v/>
      </c>
      <c r="BI988" s="102" t="str">
        <f>IF(COUNTIFS($AL$396,"&lt;&gt;"&amp;""),ROUND(($AR$398+$AS$398+$AT$398),1),"")</f>
        <v/>
      </c>
      <c r="BJ988" s="102" t="str">
        <f>IF(COUNTIFS($AL$396,"&lt;&gt;"&amp;""),ROUND(($AQ$398+$AR$398+$AS$398+$AT$398),1),"")</f>
        <v/>
      </c>
      <c r="BK988" s="98"/>
      <c r="BL988" s="102"/>
      <c r="BM988" s="102"/>
      <c r="BN988" s="98"/>
      <c r="BO988" s="102"/>
      <c r="BP988" s="102"/>
      <c r="BQ988" s="102" t="str">
        <f>IF(COUNTIFS($AL$396,"&lt;&gt;"&amp;""),IF($AW$398&lt;&gt;"",ROUND($AW$398/14,1),""),"")</f>
        <v/>
      </c>
      <c r="BR988" s="102" t="str">
        <f>IF(COUNTIFS($AL$396,"&lt;&gt;"&amp;""),IF($AW$398&lt;&gt;"",ROUND($AW$398,1),""),"")</f>
        <v/>
      </c>
      <c r="BS988" s="102" t="str">
        <f>IF($AZ988="","",$AO$398)</f>
        <v/>
      </c>
      <c r="BT988" s="101" t="str">
        <f>IF(COUNTIFS($AL$396,"&lt;&gt;"&amp;""),$AV$398,"")</f>
        <v/>
      </c>
      <c r="BU988" s="101" t="str">
        <f t="shared" si="414"/>
        <v/>
      </c>
      <c r="BV988" s="102" t="str">
        <f t="shared" si="415"/>
        <v/>
      </c>
      <c r="BW988" s="98" t="str">
        <f t="shared" si="405"/>
        <v/>
      </c>
      <c r="BY988" s="4"/>
      <c r="BZ988" s="4"/>
      <c r="CA988" s="4"/>
      <c r="CB988" s="4"/>
      <c r="CC988" s="4"/>
      <c r="CD988" s="4"/>
      <c r="CE988" s="4"/>
      <c r="CF988" s="4"/>
      <c r="CG988" s="5"/>
      <c r="CH988" s="5"/>
      <c r="CI988" s="5"/>
      <c r="CJ988" s="4"/>
      <c r="CK988" s="4"/>
      <c r="CL988" s="4"/>
      <c r="CM988" s="4"/>
      <c r="CN988" s="4"/>
      <c r="CO988" s="4"/>
      <c r="CP988" s="4"/>
      <c r="CQ988" s="4"/>
      <c r="CR988" s="4"/>
      <c r="CS988" s="5"/>
      <c r="CT988" s="5"/>
    </row>
    <row r="989" spans="50:98" ht="21" customHeight="1" x14ac:dyDescent="0.2">
      <c r="AX989" s="215" t="str">
        <f>$AL$401</f>
        <v/>
      </c>
      <c r="AY989" s="98">
        <v>7</v>
      </c>
      <c r="AZ989" s="102" t="str">
        <f>IF(COUNTIFS($AL$399,"&lt;&gt;"&amp;""),$AL$399,"")</f>
        <v/>
      </c>
      <c r="BA989" s="102" t="str">
        <f t="shared" si="411"/>
        <v/>
      </c>
      <c r="BB989" s="102" t="str">
        <f t="shared" si="412"/>
        <v/>
      </c>
      <c r="BC989" s="102" t="str">
        <f>IF($AZ989="","",$AP$401)</f>
        <v/>
      </c>
      <c r="BD989" s="102" t="str">
        <f t="shared" si="413"/>
        <v/>
      </c>
      <c r="BE989" s="102" t="str">
        <f>IF(COUNTIFS($AL$399,"&lt;&gt;"&amp;""),ROUND($AQ$401/14,1),"")</f>
        <v/>
      </c>
      <c r="BF989" s="102" t="str">
        <f>IF(COUNTIFS($AL$399,"&lt;&gt;"&amp;""),ROUND(($AR$401+$AS$401+$AT$401)/14,1),"")</f>
        <v/>
      </c>
      <c r="BG989" s="102" t="str">
        <f>IF(COUNTIFS($AL$399,"&lt;&gt;"&amp;""),ROUND(($AQ$401+$AR$401+$AS$401+$AT$401)/14,1),"")</f>
        <v/>
      </c>
      <c r="BH989" s="102" t="str">
        <f>IF(COUNTIFS($AL$399,"&lt;&gt;"&amp;""),ROUND($AQ$401,1),"")</f>
        <v/>
      </c>
      <c r="BI989" s="102" t="str">
        <f>IF(COUNTIFS($AL$399,"&lt;&gt;"&amp;""),ROUND(($AR$401+$AS$401+$AT$401),1),"")</f>
        <v/>
      </c>
      <c r="BJ989" s="102" t="str">
        <f>IF(COUNTIFS($AL$399,"&lt;&gt;"&amp;""),ROUND(($AQ$401+$AR$401+$AS$401+$AT$401),1),"")</f>
        <v/>
      </c>
      <c r="BK989" s="98"/>
      <c r="BL989" s="102"/>
      <c r="BM989" s="102"/>
      <c r="BN989" s="98"/>
      <c r="BO989" s="102"/>
      <c r="BP989" s="102"/>
      <c r="BQ989" s="102" t="str">
        <f>IF(COUNTIFS($AL$399,"&lt;&gt;"&amp;""),IF($AW$401&lt;&gt;"",ROUND($AW$401/14,1),""),"")</f>
        <v/>
      </c>
      <c r="BR989" s="102" t="str">
        <f>IF(COUNTIFS($AL$399,"&lt;&gt;"&amp;""),IF($AW$401&lt;&gt;"",ROUND($AW$401,1),""),"")</f>
        <v/>
      </c>
      <c r="BS989" s="102" t="str">
        <f>IF($AZ989="","",$AO$401)</f>
        <v/>
      </c>
      <c r="BT989" s="101" t="str">
        <f>IF(COUNTIFS($AL$399,"&lt;&gt;"&amp;""),$AV$401,"")</f>
        <v/>
      </c>
      <c r="BU989" s="101" t="str">
        <f t="shared" si="414"/>
        <v/>
      </c>
      <c r="BV989" s="102" t="str">
        <f t="shared" si="415"/>
        <v/>
      </c>
      <c r="BW989" s="98" t="str">
        <f t="shared" si="405"/>
        <v/>
      </c>
      <c r="BY989" s="4"/>
      <c r="BZ989" s="4"/>
      <c r="CA989" s="4"/>
      <c r="CB989" s="4"/>
      <c r="CC989" s="4"/>
      <c r="CD989" s="4"/>
      <c r="CE989" s="4"/>
      <c r="CF989" s="4"/>
      <c r="CG989" s="5"/>
      <c r="CH989" s="5"/>
      <c r="CI989" s="5"/>
      <c r="CJ989" s="4"/>
      <c r="CK989" s="4"/>
      <c r="CL989" s="4"/>
      <c r="CM989" s="4"/>
      <c r="CN989" s="4"/>
      <c r="CO989" s="4"/>
      <c r="CP989" s="4"/>
      <c r="CQ989" s="4"/>
      <c r="CR989" s="4"/>
      <c r="CS989" s="5"/>
      <c r="CT989" s="5"/>
    </row>
    <row r="990" spans="50:98" ht="21" customHeight="1" x14ac:dyDescent="0.2">
      <c r="AX990" s="215" t="str">
        <f>$AL$404</f>
        <v/>
      </c>
      <c r="AY990" s="98">
        <v>8</v>
      </c>
      <c r="AZ990" s="102" t="str">
        <f>IF(COUNTIFS($AL$402,"&lt;&gt;"&amp;""),$AL$402,"")</f>
        <v/>
      </c>
      <c r="BA990" s="102" t="str">
        <f t="shared" si="411"/>
        <v/>
      </c>
      <c r="BB990" s="102" t="str">
        <f t="shared" si="412"/>
        <v/>
      </c>
      <c r="BC990" s="102" t="str">
        <f>IF($AZ990="","",$AP$404)</f>
        <v/>
      </c>
      <c r="BD990" s="102" t="str">
        <f t="shared" si="413"/>
        <v/>
      </c>
      <c r="BE990" s="102" t="str">
        <f>IF(COUNTIFS($AL$402,"&lt;&gt;"&amp;""),ROUND($AQ$404/14,1),"")</f>
        <v/>
      </c>
      <c r="BF990" s="102" t="str">
        <f>IF(COUNTIFS($AL$402,"&lt;&gt;"&amp;""),ROUND(($AR$404+$AS$404+$AT$404)/14,1),"")</f>
        <v/>
      </c>
      <c r="BG990" s="102" t="str">
        <f>IF(COUNTIFS($AL$402,"&lt;&gt;"&amp;""),ROUND(($AQ$404+$AR$404+$AS$404+$AT$404)/14,1),"")</f>
        <v/>
      </c>
      <c r="BH990" s="102" t="str">
        <f>IF(COUNTIFS($AL$402,"&lt;&gt;"&amp;""),ROUND($AQ$404,1),"")</f>
        <v/>
      </c>
      <c r="BI990" s="102" t="str">
        <f>IF(COUNTIFS($AL$402,"&lt;&gt;"&amp;""),ROUND(($AR$404+$AS$404+$AT$404),1),"")</f>
        <v/>
      </c>
      <c r="BJ990" s="102" t="str">
        <f>IF(COUNTIFS($AL$402,"&lt;&gt;"&amp;""),ROUND(($AQ$404+$AR$404+$AS$404+$AT$404),1),"")</f>
        <v/>
      </c>
      <c r="BK990" s="98"/>
      <c r="BL990" s="102"/>
      <c r="BM990" s="102"/>
      <c r="BN990" s="98"/>
      <c r="BO990" s="102"/>
      <c r="BP990" s="102"/>
      <c r="BQ990" s="102" t="str">
        <f>IF(COUNTIFS($AL$402,"&lt;&gt;"&amp;""),IF($AW$404&lt;&gt;"",ROUND($AW$404/14,1),""),"")</f>
        <v/>
      </c>
      <c r="BR990" s="102" t="str">
        <f>IF(COUNTIFS($AL$402,"&lt;&gt;"&amp;""),IF($AW$404&lt;&gt;"",ROUND($AW$404,1),""),"")</f>
        <v/>
      </c>
      <c r="BS990" s="102" t="str">
        <f>IF($AZ990="","",$AO$404)</f>
        <v/>
      </c>
      <c r="BT990" s="101" t="str">
        <f>IF(COUNTIFS($AL$402,"&lt;&gt;"&amp;""),$AV$404,"")</f>
        <v/>
      </c>
      <c r="BU990" s="101" t="str">
        <f t="shared" si="414"/>
        <v/>
      </c>
      <c r="BV990" s="102" t="str">
        <f t="shared" si="415"/>
        <v/>
      </c>
      <c r="BW990" s="98" t="str">
        <f t="shared" si="405"/>
        <v/>
      </c>
      <c r="BY990" s="4"/>
      <c r="BZ990" s="4"/>
      <c r="CA990" s="4"/>
      <c r="CB990" s="4"/>
      <c r="CC990" s="4"/>
      <c r="CD990" s="4"/>
      <c r="CE990" s="4"/>
      <c r="CF990" s="4"/>
      <c r="CG990" s="5"/>
      <c r="CH990" s="5"/>
      <c r="CI990" s="5"/>
      <c r="CJ990" s="4"/>
      <c r="CK990" s="4"/>
      <c r="CL990" s="4"/>
      <c r="CM990" s="4"/>
      <c r="CN990" s="4"/>
      <c r="CO990" s="4"/>
      <c r="CP990" s="4"/>
      <c r="CQ990" s="4"/>
      <c r="CR990" s="4"/>
      <c r="CS990" s="5"/>
      <c r="CT990" s="5"/>
    </row>
    <row r="991" spans="50:98" ht="21" customHeight="1" x14ac:dyDescent="0.2">
      <c r="AX991" s="215" t="str">
        <f>$AL$407</f>
        <v/>
      </c>
      <c r="AY991" s="98">
        <v>9</v>
      </c>
      <c r="AZ991" s="102" t="str">
        <f>IF(COUNTIFS($AL$405,"&lt;&gt;"&amp;""),$AL$405,"")</f>
        <v/>
      </c>
      <c r="BA991" s="102" t="str">
        <f t="shared" si="411"/>
        <v/>
      </c>
      <c r="BB991" s="102" t="str">
        <f t="shared" si="412"/>
        <v/>
      </c>
      <c r="BC991" s="102" t="str">
        <f>IF($AZ991="","",$AP$407)</f>
        <v/>
      </c>
      <c r="BD991" s="102" t="str">
        <f t="shared" si="413"/>
        <v/>
      </c>
      <c r="BE991" s="102" t="str">
        <f>IF(COUNTIFS($AL$405,"&lt;&gt;"&amp;""),ROUND($AQ$407/14,1),"")</f>
        <v/>
      </c>
      <c r="BF991" s="102" t="str">
        <f>IF(COUNTIFS($AL$405,"&lt;&gt;"&amp;""),ROUND(($AR$407+$AS$407+$AT$407)/14,1),"")</f>
        <v/>
      </c>
      <c r="BG991" s="102" t="str">
        <f>IF(COUNTIFS($AL$405,"&lt;&gt;"&amp;""),ROUND(($AQ$407+$AR$407+$AS$407+$AT$407)/14,1),"")</f>
        <v/>
      </c>
      <c r="BH991" s="102" t="str">
        <f>IF(COUNTIFS($AL$405,"&lt;&gt;"&amp;""),ROUND($AQ$407,1),"")</f>
        <v/>
      </c>
      <c r="BI991" s="102" t="str">
        <f>IF(COUNTIFS($AL$405,"&lt;&gt;"&amp;""),ROUND(($AR$407+$AS$407+$AT$407),1),"")</f>
        <v/>
      </c>
      <c r="BJ991" s="102" t="str">
        <f>IF(COUNTIFS($AL$405,"&lt;&gt;"&amp;""),ROUND(($AQ$407+$AR$407+$AS$407+$AT$407),1),"")</f>
        <v/>
      </c>
      <c r="BK991" s="98"/>
      <c r="BL991" s="102"/>
      <c r="BM991" s="102"/>
      <c r="BN991" s="98"/>
      <c r="BO991" s="102"/>
      <c r="BP991" s="102"/>
      <c r="BQ991" s="102" t="str">
        <f>IF(COUNTIFS($AL$405,"&lt;&gt;"&amp;""),IF($AW$407&lt;&gt;"",ROUND($AW$407/14,1),""),"")</f>
        <v/>
      </c>
      <c r="BR991" s="102" t="str">
        <f>IF(COUNTIFS($AL$405,"&lt;&gt;"&amp;""),IF($AW$407&lt;&gt;"",ROUND($AW$407,1),""),"")</f>
        <v/>
      </c>
      <c r="BS991" s="102" t="str">
        <f>IF($AZ991="","",$AO$407)</f>
        <v/>
      </c>
      <c r="BT991" s="101" t="str">
        <f>IF(COUNTIFS($AL$405,"&lt;&gt;"&amp;""),$AV$407,"")</f>
        <v/>
      </c>
      <c r="BU991" s="101" t="str">
        <f t="shared" si="414"/>
        <v/>
      </c>
      <c r="BV991" s="102" t="str">
        <f t="shared" si="415"/>
        <v/>
      </c>
      <c r="BW991" s="98" t="str">
        <f t="shared" si="405"/>
        <v/>
      </c>
      <c r="BY991" s="4"/>
      <c r="BZ991" s="4"/>
      <c r="CA991" s="4"/>
      <c r="CB991" s="4"/>
      <c r="CC991" s="4"/>
      <c r="CD991" s="4"/>
      <c r="CE991" s="4"/>
      <c r="CF991" s="4"/>
      <c r="CG991" s="5"/>
      <c r="CH991" s="5"/>
      <c r="CI991" s="5"/>
      <c r="CJ991" s="4"/>
      <c r="CK991" s="4"/>
      <c r="CL991" s="4"/>
      <c r="CM991" s="4"/>
      <c r="CN991" s="4"/>
      <c r="CO991" s="4"/>
      <c r="CP991" s="4"/>
      <c r="CQ991" s="4"/>
      <c r="CR991" s="4"/>
      <c r="CS991" s="5"/>
      <c r="CT991" s="5"/>
    </row>
    <row r="992" spans="50:98" ht="21" customHeight="1" x14ac:dyDescent="0.2">
      <c r="AX992" s="215" t="str">
        <f>$AL$410</f>
        <v/>
      </c>
      <c r="AY992" s="98">
        <v>10</v>
      </c>
      <c r="AZ992" s="102" t="str">
        <f>IF(COUNTIFS($AL$408,"&lt;&gt;"&amp;""),$AL$408,"")</f>
        <v/>
      </c>
      <c r="BA992" s="102" t="str">
        <f t="shared" si="411"/>
        <v/>
      </c>
      <c r="BB992" s="102" t="str">
        <f t="shared" si="412"/>
        <v/>
      </c>
      <c r="BC992" s="102" t="str">
        <f>IF($AZ992="","",$AP$410)</f>
        <v/>
      </c>
      <c r="BD992" s="102" t="str">
        <f t="shared" si="413"/>
        <v/>
      </c>
      <c r="BE992" s="102" t="str">
        <f>IF(COUNTIFS($AL$408,"&lt;&gt;"&amp;""),ROUND($AQ$410/14,1),"")</f>
        <v/>
      </c>
      <c r="BF992" s="102" t="str">
        <f>IF(COUNTIFS($AL$408,"&lt;&gt;"&amp;""),ROUND(($AR$410+$AS$410+$AT$410)/14,1),"")</f>
        <v/>
      </c>
      <c r="BG992" s="102" t="str">
        <f>IF(COUNTIFS($AL$408,"&lt;&gt;"&amp;""),ROUND(($AQ$410+$AR$410+$AS$410+$AT$410)/14,1),"")</f>
        <v/>
      </c>
      <c r="BH992" s="102" t="str">
        <f>IF(COUNTIFS($AL$408,"&lt;&gt;"&amp;""),ROUND($AQ$410,1),"")</f>
        <v/>
      </c>
      <c r="BI992" s="102" t="str">
        <f>IF(COUNTIFS($AL$408,"&lt;&gt;"&amp;""),ROUND(($AR$410+$AS$410+$AT$410),1),"")</f>
        <v/>
      </c>
      <c r="BJ992" s="102" t="str">
        <f>IF(COUNTIFS($AL$408,"&lt;&gt;"&amp;""),ROUND(($AQ$410+$AR$410+$AS$410+$AT$410),1),"")</f>
        <v/>
      </c>
      <c r="BK992" s="98"/>
      <c r="BL992" s="102"/>
      <c r="BM992" s="102"/>
      <c r="BN992" s="98"/>
      <c r="BO992" s="102"/>
      <c r="BP992" s="102"/>
      <c r="BQ992" s="102" t="str">
        <f>IF(COUNTIFS($AL$408,"&lt;&gt;"&amp;""),IF($AW$410&lt;&gt;"",ROUND($AW$410/14,1),""),"")</f>
        <v/>
      </c>
      <c r="BR992" s="102" t="str">
        <f>IF(COUNTIFS($AL$408,"&lt;&gt;"&amp;""),IF($AW$410&lt;&gt;"",ROUND($AW$410,1),""),"")</f>
        <v/>
      </c>
      <c r="BS992" s="102" t="str">
        <f>IF($AZ992="","",$AO$410)</f>
        <v/>
      </c>
      <c r="BT992" s="101" t="str">
        <f>IF(COUNTIFS($AL$408,"&lt;&gt;"&amp;""),$AV$410,"")</f>
        <v/>
      </c>
      <c r="BU992" s="101" t="str">
        <f t="shared" si="414"/>
        <v/>
      </c>
      <c r="BV992" s="102" t="str">
        <f t="shared" si="415"/>
        <v/>
      </c>
      <c r="BW992" s="98" t="str">
        <f t="shared" si="405"/>
        <v/>
      </c>
      <c r="BY992" s="4"/>
      <c r="BZ992" s="4"/>
      <c r="CA992" s="4"/>
      <c r="CB992" s="4"/>
      <c r="CC992" s="4"/>
      <c r="CD992" s="4"/>
      <c r="CE992" s="4"/>
      <c r="CF992" s="4"/>
      <c r="CG992" s="5"/>
      <c r="CH992" s="5"/>
      <c r="CI992" s="5"/>
      <c r="CJ992" s="4"/>
      <c r="CK992" s="4"/>
      <c r="CL992" s="4"/>
      <c r="CM992" s="4"/>
      <c r="CN992" s="4"/>
      <c r="CO992" s="4"/>
      <c r="CP992" s="4"/>
      <c r="CQ992" s="4"/>
      <c r="CR992" s="4"/>
      <c r="CS992" s="5"/>
      <c r="CT992" s="5"/>
    </row>
    <row r="993" spans="15:98" ht="21" customHeight="1" x14ac:dyDescent="0.2">
      <c r="AX993" s="215" t="str">
        <f>$AL$413</f>
        <v/>
      </c>
      <c r="AY993" s="98">
        <v>11</v>
      </c>
      <c r="AZ993" s="102" t="str">
        <f>IF(COUNTIFS($AL$411,"&lt;&gt;"&amp;""),$AL$411,"")</f>
        <v/>
      </c>
      <c r="BA993" s="102" t="str">
        <f t="shared" si="411"/>
        <v/>
      </c>
      <c r="BB993" s="102" t="str">
        <f t="shared" si="412"/>
        <v/>
      </c>
      <c r="BC993" s="102" t="str">
        <f>IF($AZ993="","",$AP$413)</f>
        <v/>
      </c>
      <c r="BD993" s="102" t="str">
        <f t="shared" si="413"/>
        <v/>
      </c>
      <c r="BE993" s="102" t="str">
        <f>IF(COUNTIFS($AL$411,"&lt;&gt;"&amp;""),ROUND($AQ$413/14,1),"")</f>
        <v/>
      </c>
      <c r="BF993" s="102" t="str">
        <f>IF(COUNTIFS($AL$411,"&lt;&gt;"&amp;""),ROUND(($AR$413+$AS$413+$AT$413)/14,1),"")</f>
        <v/>
      </c>
      <c r="BG993" s="102" t="str">
        <f>IF(COUNTIFS($AL$411,"&lt;&gt;"&amp;""),ROUND(($AQ$413+$AR$413+$AS$413+$AT$413)/14,1),"")</f>
        <v/>
      </c>
      <c r="BH993" s="102" t="str">
        <f>IF(COUNTIFS($AL$411,"&lt;&gt;"&amp;""),ROUND($AQ$413,1),"")</f>
        <v/>
      </c>
      <c r="BI993" s="102" t="str">
        <f>IF(COUNTIFS($AL$411,"&lt;&gt;"&amp;""),ROUND(($AR$413+$AS$413+$AT$413),1),"")</f>
        <v/>
      </c>
      <c r="BJ993" s="102" t="str">
        <f>IF(COUNTIFS($AL$411,"&lt;&gt;"&amp;""),ROUND(($AQ$413+$AR$413+$AS$413+$AT$413),1),"")</f>
        <v/>
      </c>
      <c r="BK993" s="98"/>
      <c r="BL993" s="102"/>
      <c r="BM993" s="102"/>
      <c r="BN993" s="98"/>
      <c r="BO993" s="102"/>
      <c r="BP993" s="102"/>
      <c r="BQ993" s="102" t="str">
        <f>IF(COUNTIFS($AL$411,"&lt;&gt;"&amp;""),IF($AW$413&lt;&gt;"",ROUND($AW$413/14,1),""),"")</f>
        <v/>
      </c>
      <c r="BR993" s="102" t="str">
        <f>IF(COUNTIFS($AL$411,"&lt;&gt;"&amp;""),IF($AW$413&lt;&gt;"",ROUND($AW$413,1),""),"")</f>
        <v/>
      </c>
      <c r="BS993" s="102" t="str">
        <f>IF($AZ993="","",$AO$413)</f>
        <v/>
      </c>
      <c r="BT993" s="101" t="str">
        <f>IF(COUNTIFS($AL$411,"&lt;&gt;"&amp;""),$AV$413,"")</f>
        <v/>
      </c>
      <c r="BU993" s="101" t="str">
        <f t="shared" si="414"/>
        <v/>
      </c>
      <c r="BV993" s="102" t="str">
        <f t="shared" si="415"/>
        <v/>
      </c>
      <c r="BW993" s="98" t="str">
        <f t="shared" si="405"/>
        <v/>
      </c>
      <c r="BY993" s="4"/>
      <c r="BZ993" s="4"/>
      <c r="CA993" s="4"/>
      <c r="CB993" s="4"/>
      <c r="CC993" s="4"/>
      <c r="CD993" s="4"/>
      <c r="CE993" s="4"/>
      <c r="CF993" s="4"/>
      <c r="CG993" s="5"/>
      <c r="CH993" s="5"/>
      <c r="CI993" s="5"/>
      <c r="CJ993" s="4"/>
      <c r="CK993" s="4"/>
      <c r="CL993" s="4"/>
      <c r="CM993" s="4"/>
      <c r="CN993" s="4"/>
      <c r="CO993" s="4"/>
      <c r="CP993" s="4"/>
      <c r="CQ993" s="4"/>
      <c r="CR993" s="4"/>
      <c r="CS993" s="5"/>
      <c r="CT993" s="5"/>
    </row>
    <row r="994" spans="15:98" ht="21" customHeight="1" x14ac:dyDescent="0.2">
      <c r="AX994" s="215" t="str">
        <f>$AL$416</f>
        <v/>
      </c>
      <c r="AY994" s="98">
        <v>12</v>
      </c>
      <c r="AZ994" s="102" t="str">
        <f>IF(COUNTIFS($AL$414,"&lt;&gt;"&amp;""),$AL$414,"")</f>
        <v/>
      </c>
      <c r="BA994" s="102" t="str">
        <f t="shared" si="411"/>
        <v/>
      </c>
      <c r="BB994" s="102" t="str">
        <f t="shared" si="412"/>
        <v/>
      </c>
      <c r="BC994" s="102" t="str">
        <f>IF($AZ994="","",$AP$416)</f>
        <v/>
      </c>
      <c r="BD994" s="102" t="str">
        <f t="shared" si="413"/>
        <v/>
      </c>
      <c r="BE994" s="102" t="str">
        <f>IF(COUNTIFS($AL$414,"&lt;&gt;"&amp;""),ROUND($AQ$416/14,1),"")</f>
        <v/>
      </c>
      <c r="BF994" s="102" t="str">
        <f>IF(COUNTIFS($AL$414,"&lt;&gt;"&amp;""),ROUND(($AR$416+$AS$416+$AT$416)/14,1),"")</f>
        <v/>
      </c>
      <c r="BG994" s="102" t="str">
        <f>IF(COUNTIFS($AL$414,"&lt;&gt;"&amp;""),ROUND(($AQ$416+$AR$416+$AS$416+$AT$416)/14,1),"")</f>
        <v/>
      </c>
      <c r="BH994" s="102" t="str">
        <f>IF(COUNTIFS($AL$414,"&lt;&gt;"&amp;""),ROUND($AQ$416,1),"")</f>
        <v/>
      </c>
      <c r="BI994" s="102" t="str">
        <f>IF(COUNTIFS($AL$414,"&lt;&gt;"&amp;""),ROUND(($AR$416+$AS$416+$AT$416),1),"")</f>
        <v/>
      </c>
      <c r="BJ994" s="102" t="str">
        <f>IF(COUNTIFS($AL$414,"&lt;&gt;"&amp;""),ROUND(($AQ$416+$AR$416+$AS$416+$AT$416),1),"")</f>
        <v/>
      </c>
      <c r="BK994" s="98"/>
      <c r="BL994" s="102"/>
      <c r="BM994" s="102"/>
      <c r="BN994" s="98"/>
      <c r="BO994" s="102"/>
      <c r="BP994" s="102"/>
      <c r="BQ994" s="102" t="str">
        <f>IF(COUNTIFS($AL$414,"&lt;&gt;"&amp;""),IF($AW$416&lt;&gt;"",ROUND($AW$416/14,1),""),"")</f>
        <v/>
      </c>
      <c r="BR994" s="102" t="str">
        <f>IF(COUNTIFS($AL$414,"&lt;&gt;"&amp;""),IF($AW$416&lt;&gt;"",ROUND($AW$416,1),""),"")</f>
        <v/>
      </c>
      <c r="BS994" s="102" t="str">
        <f>IF($AZ994="","",$AO$416)</f>
        <v/>
      </c>
      <c r="BT994" s="101" t="str">
        <f>IF(COUNTIFS($AL$414,"&lt;&gt;"&amp;""),$AV$416,"")</f>
        <v/>
      </c>
      <c r="BU994" s="101" t="str">
        <f t="shared" si="414"/>
        <v/>
      </c>
      <c r="BV994" s="102" t="str">
        <f t="shared" si="415"/>
        <v/>
      </c>
      <c r="BW994" s="98" t="str">
        <f t="shared" si="405"/>
        <v/>
      </c>
      <c r="BY994" s="4"/>
      <c r="BZ994" s="4"/>
      <c r="CA994" s="4"/>
      <c r="CB994" s="4"/>
      <c r="CC994" s="4"/>
      <c r="CD994" s="4"/>
      <c r="CE994" s="4"/>
      <c r="CF994" s="4"/>
      <c r="CG994" s="5"/>
      <c r="CH994" s="5"/>
      <c r="CI994" s="5"/>
      <c r="CJ994" s="4"/>
      <c r="CK994" s="4"/>
      <c r="CL994" s="4"/>
      <c r="CM994" s="4"/>
      <c r="CN994" s="4"/>
      <c r="CO994" s="4"/>
      <c r="CP994" s="4"/>
      <c r="CQ994" s="4"/>
      <c r="CR994" s="4"/>
      <c r="CS994" s="5"/>
      <c r="CT994" s="5"/>
    </row>
    <row r="995" spans="15:98" ht="21" customHeight="1" x14ac:dyDescent="0.2">
      <c r="AX995" s="215" t="str">
        <f>$AL$419</f>
        <v/>
      </c>
      <c r="AY995" s="102">
        <v>13</v>
      </c>
      <c r="AZ995" s="102" t="str">
        <f>IF(COUNTIFS($AL$417,"&lt;&gt;"&amp;""),$AL$417,"")</f>
        <v/>
      </c>
      <c r="BA995" s="102" t="str">
        <f t="shared" si="411"/>
        <v/>
      </c>
      <c r="BB995" s="102" t="str">
        <f t="shared" si="412"/>
        <v/>
      </c>
      <c r="BC995" s="102" t="str">
        <f>IF($AZ995="","",$AP$419)</f>
        <v/>
      </c>
      <c r="BD995" s="102" t="str">
        <f>IF($AZ995="","","DO")</f>
        <v/>
      </c>
      <c r="BE995" s="102" t="str">
        <f>IF(COUNTIFS($AL$417,"&lt;&gt;"&amp;""),ROUND($AQ$419/14,1),"")</f>
        <v/>
      </c>
      <c r="BF995" s="102" t="str">
        <f>IF(COUNTIFS($AL$417,"&lt;&gt;"&amp;""),ROUND(($AR$419+$AS$419+$AT$419)/14,1),"")</f>
        <v/>
      </c>
      <c r="BG995" s="102" t="str">
        <f>IF(COUNTIFS($AL$417,"&lt;&gt;"&amp;""),ROUND(($AQ$419+$AR$419+$AS$419+$AT$419)/14,1),"")</f>
        <v/>
      </c>
      <c r="BH995" s="102" t="str">
        <f>IF(COUNTIFS($AL$417,"&lt;&gt;"&amp;""),ROUND($AQ$419,1),"")</f>
        <v/>
      </c>
      <c r="BI995" s="102" t="str">
        <f>IF(COUNTIFS($AL$417,"&lt;&gt;"&amp;""),ROUND(($AR$419+$AS$419+$AT$419),1),"")</f>
        <v/>
      </c>
      <c r="BJ995" s="102" t="str">
        <f>IF(COUNTIFS($AL$417,"&lt;&gt;"&amp;""),ROUND(($AQ$419+$AR$419+$AS$419+$AT$419),1),"")</f>
        <v/>
      </c>
      <c r="BK995" s="102"/>
      <c r="BL995" s="102"/>
      <c r="BM995" s="102"/>
      <c r="BN995" s="102"/>
      <c r="BO995" s="102"/>
      <c r="BP995" s="102"/>
      <c r="BQ995" s="102" t="str">
        <f>IF(COUNTIFS($AL$417,"&lt;&gt;"&amp;""),IF($AW$419&lt;&gt;"",ROUND($AW$419/14,1),""),"")</f>
        <v/>
      </c>
      <c r="BR995" s="102" t="str">
        <f>IF(COUNTIFS($AL$417,"&lt;&gt;"&amp;""),IF($AW$419&lt;&gt;"",ROUND($AW$419,1),""),"")</f>
        <v/>
      </c>
      <c r="BS995" s="102" t="str">
        <f>IF($AZ995="","",$AO$419)</f>
        <v/>
      </c>
      <c r="BT995" s="101" t="str">
        <f>IF(COUNTIFS($AL$417,"&lt;&gt;"&amp;""),$AV$419,"")</f>
        <v/>
      </c>
      <c r="BU995" s="101" t="str">
        <f t="shared" si="414"/>
        <v/>
      </c>
      <c r="BV995" s="102" t="str">
        <f t="shared" si="415"/>
        <v/>
      </c>
      <c r="BW995" s="98" t="str">
        <f t="shared" si="405"/>
        <v/>
      </c>
      <c r="BY995" s="4"/>
      <c r="BZ995" s="4"/>
      <c r="CA995" s="4"/>
      <c r="CB995" s="4"/>
      <c r="CC995" s="4"/>
      <c r="CD995" s="4"/>
      <c r="CE995" s="4"/>
      <c r="CF995" s="4"/>
      <c r="CG995" s="5"/>
      <c r="CH995" s="5"/>
      <c r="CI995" s="5"/>
      <c r="CJ995" s="4"/>
      <c r="CK995" s="4"/>
      <c r="CL995" s="4"/>
      <c r="CM995" s="4"/>
      <c r="CN995" s="4"/>
      <c r="CO995" s="4"/>
      <c r="CP995" s="4"/>
      <c r="CQ995" s="4"/>
      <c r="CR995" s="4"/>
      <c r="CS995" s="5"/>
      <c r="CT995" s="5"/>
    </row>
    <row r="996" spans="15:98" ht="21" customHeight="1" x14ac:dyDescent="0.2">
      <c r="AY996" s="4"/>
      <c r="AZ996" s="4"/>
      <c r="BA996" s="4"/>
      <c r="BB996" s="4"/>
      <c r="BC996" s="4"/>
      <c r="BD996" s="4"/>
      <c r="BE996" s="4"/>
      <c r="BF996" s="4"/>
      <c r="BG996" s="4"/>
      <c r="BH996" s="4"/>
      <c r="BI996" s="4"/>
      <c r="BJ996" s="4"/>
      <c r="BK996" s="4"/>
      <c r="BL996" s="4"/>
      <c r="BM996" s="4"/>
      <c r="BN996" s="4"/>
      <c r="BO996" s="4"/>
      <c r="BP996" s="4"/>
      <c r="BQ996" s="4"/>
      <c r="BR996" s="4"/>
      <c r="BS996" s="4"/>
      <c r="BT996" s="5"/>
      <c r="BU996" s="5"/>
      <c r="BV996" s="4"/>
      <c r="BW996" s="98" t="str">
        <f t="shared" si="405"/>
        <v/>
      </c>
      <c r="BY996" s="4"/>
      <c r="BZ996" s="4"/>
      <c r="CA996" s="4"/>
      <c r="CB996" s="4"/>
      <c r="CC996" s="4"/>
      <c r="CD996" s="4"/>
      <c r="CE996" s="4"/>
      <c r="CF996" s="4"/>
      <c r="CG996" s="5"/>
      <c r="CH996" s="5"/>
      <c r="CI996" s="5"/>
      <c r="CJ996" s="4"/>
      <c r="CK996" s="4"/>
      <c r="CL996" s="4"/>
      <c r="CM996" s="4"/>
      <c r="CN996" s="4"/>
      <c r="CO996" s="4"/>
      <c r="CP996" s="4"/>
      <c r="CQ996" s="4"/>
      <c r="CR996" s="4"/>
      <c r="CS996" s="5"/>
      <c r="CT996" s="5"/>
    </row>
    <row r="997" spans="15:98" ht="21" customHeight="1" x14ac:dyDescent="0.2">
      <c r="BW997" s="98" t="str">
        <f>IF($AZ997="","",CONCATENATE("20",G$12+BA997-1))</f>
        <v/>
      </c>
    </row>
    <row r="998" spans="15:98" ht="21" customHeight="1" x14ac:dyDescent="0.25">
      <c r="AX998" s="492" t="s">
        <v>362</v>
      </c>
      <c r="AY998" s="497"/>
      <c r="AZ998" s="497"/>
      <c r="BA998" s="497"/>
      <c r="BB998" s="497"/>
      <c r="BC998" s="497"/>
      <c r="BD998" s="497"/>
      <c r="BE998" s="497"/>
      <c r="BF998" s="497"/>
      <c r="BG998" s="497"/>
      <c r="BH998" s="497"/>
      <c r="BI998" s="497"/>
      <c r="BJ998" s="497"/>
      <c r="BK998" s="497"/>
      <c r="BL998" s="497"/>
      <c r="BM998" s="497"/>
      <c r="BN998" s="497"/>
      <c r="BO998" s="497"/>
      <c r="BP998" s="497"/>
      <c r="BQ998" s="497"/>
      <c r="BR998" s="497"/>
      <c r="BS998" s="497"/>
      <c r="BT998" s="497"/>
      <c r="BU998" s="497"/>
      <c r="BV998" s="498"/>
      <c r="BW998" s="98" t="str">
        <f t="shared" ref="BW998:BW1077" si="416">IF($AZ998="","",CONCATENATE("20",G$12+BA998-1))</f>
        <v/>
      </c>
    </row>
    <row r="999" spans="15:98" ht="21" customHeight="1" x14ac:dyDescent="0.25">
      <c r="AX999" s="492" t="s">
        <v>316</v>
      </c>
      <c r="AY999" s="497"/>
      <c r="AZ999" s="497"/>
      <c r="BA999" s="497"/>
      <c r="BB999" s="497"/>
      <c r="BC999" s="497"/>
      <c r="BD999" s="497"/>
      <c r="BE999" s="497"/>
      <c r="BF999" s="497"/>
      <c r="BG999" s="497"/>
      <c r="BH999" s="497"/>
      <c r="BI999" s="497"/>
      <c r="BJ999" s="497"/>
      <c r="BK999" s="497"/>
      <c r="BL999" s="497"/>
      <c r="BM999" s="497"/>
      <c r="BN999" s="497"/>
      <c r="BO999" s="497"/>
      <c r="BP999" s="497"/>
      <c r="BQ999" s="497"/>
      <c r="BR999" s="497"/>
      <c r="BS999" s="497"/>
      <c r="BT999" s="497"/>
      <c r="BU999" s="497"/>
      <c r="BV999" s="498"/>
      <c r="BW999" s="98" t="str">
        <f t="shared" si="416"/>
        <v/>
      </c>
      <c r="BY999" s="4"/>
      <c r="BZ999" s="4"/>
      <c r="CA999" s="4"/>
      <c r="CB999" s="4"/>
      <c r="CC999" s="4"/>
      <c r="CD999" s="4"/>
      <c r="CE999" s="4"/>
      <c r="CF999" s="4"/>
      <c r="CG999" s="5"/>
      <c r="CH999" s="5"/>
      <c r="CI999" s="5"/>
      <c r="CJ999" s="4"/>
      <c r="CK999" s="4"/>
      <c r="CL999" s="4"/>
      <c r="CM999" s="4"/>
      <c r="CN999" s="4"/>
      <c r="CO999" s="4"/>
      <c r="CP999" s="4"/>
      <c r="CQ999" s="4"/>
      <c r="CR999" s="4"/>
      <c r="CS999" s="5"/>
      <c r="CT999" s="5"/>
    </row>
    <row r="1000" spans="15:98" s="110" customFormat="1" ht="21" customHeight="1" x14ac:dyDescent="0.25">
      <c r="O1000" s="305"/>
      <c r="AX1000" s="210" t="s">
        <v>324</v>
      </c>
      <c r="AY1000" s="210" t="s">
        <v>325</v>
      </c>
      <c r="AZ1000" s="210" t="s">
        <v>326</v>
      </c>
      <c r="BA1000" s="210" t="s">
        <v>327</v>
      </c>
      <c r="BB1000" s="210" t="s">
        <v>328</v>
      </c>
      <c r="BC1000" s="210" t="s">
        <v>329</v>
      </c>
      <c r="BD1000" s="210" t="s">
        <v>330</v>
      </c>
      <c r="BE1000" s="210" t="s">
        <v>331</v>
      </c>
      <c r="BF1000" s="210" t="s">
        <v>332</v>
      </c>
      <c r="BG1000" s="210" t="s">
        <v>333</v>
      </c>
      <c r="BH1000" s="210" t="s">
        <v>334</v>
      </c>
      <c r="BI1000" s="210" t="s">
        <v>335</v>
      </c>
      <c r="BJ1000" s="210" t="s">
        <v>336</v>
      </c>
      <c r="BK1000" s="214" t="s">
        <v>360</v>
      </c>
      <c r="BL1000" s="214" t="s">
        <v>338</v>
      </c>
      <c r="BM1000" s="210" t="s">
        <v>339</v>
      </c>
      <c r="BN1000" s="214" t="s">
        <v>361</v>
      </c>
      <c r="BO1000" s="214" t="s">
        <v>341</v>
      </c>
      <c r="BP1000" s="210" t="s">
        <v>342</v>
      </c>
      <c r="BQ1000" s="210" t="s">
        <v>343</v>
      </c>
      <c r="BR1000" s="210" t="s">
        <v>321</v>
      </c>
      <c r="BS1000" s="210" t="s">
        <v>318</v>
      </c>
      <c r="BT1000" s="210" t="s">
        <v>344</v>
      </c>
      <c r="BU1000" s="210" t="s">
        <v>345</v>
      </c>
      <c r="BV1000" s="210" t="s">
        <v>346</v>
      </c>
      <c r="BW1000" s="98" t="e">
        <f t="shared" si="416"/>
        <v>#VALUE!</v>
      </c>
      <c r="BY1000" s="111"/>
      <c r="BZ1000" s="111"/>
      <c r="CA1000" s="111"/>
      <c r="CB1000" s="111"/>
      <c r="CC1000" s="111"/>
      <c r="CD1000" s="111"/>
      <c r="CE1000" s="111"/>
      <c r="CF1000" s="111"/>
      <c r="CG1000" s="111"/>
      <c r="CH1000" s="111"/>
      <c r="CI1000" s="111"/>
      <c r="CJ1000" s="111"/>
      <c r="CK1000" s="111"/>
      <c r="CL1000" s="111"/>
      <c r="CM1000" s="111"/>
      <c r="CN1000" s="111"/>
      <c r="CO1000" s="111"/>
      <c r="CP1000" s="111"/>
      <c r="CQ1000" s="111"/>
      <c r="CR1000" s="111"/>
      <c r="CS1000" s="111"/>
      <c r="CT1000" s="111"/>
    </row>
    <row r="1001" spans="15:98" ht="21" customHeight="1" x14ac:dyDescent="0.2">
      <c r="AX1001" s="215" t="str">
        <f>$B$445</f>
        <v>L061.24.01.f13-01</v>
      </c>
      <c r="AY1001" s="102">
        <v>1</v>
      </c>
      <c r="AZ1001" s="102" t="str">
        <f>IF(COUNTIFS($B$443,"&lt;&gt;"&amp;""),$B$443,"")</f>
        <v>Psihologia educaţiei</v>
      </c>
      <c r="BA1001" s="102">
        <f>IF($AZ1001="","",ROUND(RIGHT($B$442,1)/2,0))</f>
        <v>1</v>
      </c>
      <c r="BB1001" s="102" t="str">
        <f>IF($AZ1001="","",RIGHT($B$442,1))</f>
        <v>1</v>
      </c>
      <c r="BC1001" s="102" t="str">
        <f>IF($AZ1001="","",$F$445)</f>
        <v>E</v>
      </c>
      <c r="BD1001" s="102" t="str">
        <f>IF($AZ1001="","","DF")</f>
        <v>DF</v>
      </c>
      <c r="BE1001" s="102">
        <f>IF(COUNTIFS($B$443,"&lt;&gt;"&amp;""),ROUND($G$445/14,1),"")</f>
        <v>2</v>
      </c>
      <c r="BF1001" s="102">
        <f>IF(COUNTIFS($B$443,"&lt;&gt;"&amp;""),ROUND(($H$445+$I$445+$J$445)/14,1),"")</f>
        <v>2</v>
      </c>
      <c r="BG1001" s="102">
        <f>IF(COUNTIFS($B$443,"&lt;&gt;"&amp;""),ROUND(($G$445+$H$445+$I$445+$J$445)/14,1),"")</f>
        <v>4</v>
      </c>
      <c r="BH1001" s="102">
        <f>IF(COUNTIFS($B$443,"&lt;&gt;"&amp;""),ROUND($G$445,1),"")</f>
        <v>28</v>
      </c>
      <c r="BI1001" s="102">
        <f>IF(COUNTIFS($B$443,"&lt;&gt;"&amp;""),ROUND(($H$445+$I$445+$J$445),1),"")</f>
        <v>28</v>
      </c>
      <c r="BJ1001" s="102">
        <f>IF(COUNTIFS($B$443,"&lt;&gt;"&amp;""),ROUND(($G$445+$H$445+$I$445+$J$445),1),"")</f>
        <v>56</v>
      </c>
      <c r="BK1001" s="102"/>
      <c r="BL1001" s="102"/>
      <c r="BM1001" s="102"/>
      <c r="BN1001" s="102"/>
      <c r="BO1001" s="102"/>
      <c r="BP1001" s="102"/>
      <c r="BQ1001" s="102" t="str">
        <f>IF(COUNTIFS($B$443,"&lt;&gt;"&amp;""),IF($M$445&lt;&gt;"",ROUND($M$445/14,1),""),"")</f>
        <v/>
      </c>
      <c r="BR1001" s="102" t="str">
        <f>IF(COUNTIFS($B$443,"&lt;&gt;"&amp;""),IF($M$445&lt;&gt;"",ROUND($M$445,1),""),"")</f>
        <v/>
      </c>
      <c r="BS1001" s="102">
        <f>IF($AZ1001="","",$E$445)</f>
        <v>5</v>
      </c>
      <c r="BT1001" s="101" t="str">
        <f>IF(COUNTIFS($B$443,"&lt;&gt;"&amp;""),$L$445,"")</f>
        <v>f</v>
      </c>
      <c r="BU1001" s="101">
        <f>IF($AZ1001="","",IF($BG1001&lt;&gt;"",$BG1001,0)+IF($BM1001&lt;&gt;"",$BM1001,0)+IF($BQ1001&lt;&gt;"",$BQ1001,0))</f>
        <v>4</v>
      </c>
      <c r="BV1001" s="102">
        <f>IF($AZ1001="","",IF($BJ1001&lt;&gt;"",$BJ1001,0)+IF($BP1001&lt;&gt;"",$BP1001,0)+IF($BR1001&lt;&gt;"",$BR1001,0))</f>
        <v>56</v>
      </c>
      <c r="BW1001" s="98" t="str">
        <f t="shared" si="416"/>
        <v>2024</v>
      </c>
      <c r="BY1001" s="4"/>
      <c r="BZ1001" s="4"/>
      <c r="CA1001" s="4"/>
      <c r="CB1001" s="4"/>
      <c r="CC1001" s="4"/>
      <c r="CD1001" s="4"/>
      <c r="CE1001" s="4"/>
      <c r="CF1001" s="4"/>
      <c r="CG1001" s="5"/>
      <c r="CH1001" s="5"/>
      <c r="CI1001" s="5"/>
      <c r="CJ1001" s="4"/>
      <c r="CK1001" s="4"/>
      <c r="CL1001" s="4"/>
      <c r="CM1001" s="4"/>
      <c r="CN1001" s="4"/>
      <c r="CO1001" s="4"/>
      <c r="CP1001" s="4"/>
      <c r="CQ1001" s="4"/>
      <c r="CR1001" s="4"/>
      <c r="CS1001" s="5"/>
      <c r="CT1001" s="5"/>
    </row>
    <row r="1002" spans="15:98" ht="21" customHeight="1" x14ac:dyDescent="0.2">
      <c r="AX1002" s="215" t="str">
        <f>$B$448</f>
        <v>L061.24.01.f13-02</v>
      </c>
      <c r="AY1002" s="98">
        <v>2</v>
      </c>
      <c r="AZ1002" s="102" t="str">
        <f>IF(COUNTIFS($B$446,"&lt;&gt;"&amp;""),$B$446,"")</f>
        <v>Matematica - aplicatii 1</v>
      </c>
      <c r="BA1002" s="102">
        <f>IF($AZ1002="","",ROUND(RIGHT($B$442,1)/2,0))</f>
        <v>1</v>
      </c>
      <c r="BB1002" s="102" t="str">
        <f>IF($AZ1002="","",RIGHT($B$442,1))</f>
        <v>1</v>
      </c>
      <c r="BC1002" s="102" t="str">
        <f>IF($AZ1002="","",$F$448)</f>
        <v>C</v>
      </c>
      <c r="BD1002" s="102" t="str">
        <f>IF($AZ1002="","","DF")</f>
        <v>DF</v>
      </c>
      <c r="BE1002" s="102">
        <f>IF(COUNTIFS($B$446,"&lt;&gt;"&amp;""),ROUND($G$448/14,1),"")</f>
        <v>0</v>
      </c>
      <c r="BF1002" s="102">
        <f>IF(COUNTIFS($B$446,"&lt;&gt;"&amp;""),ROUND(($H$448+$I$448+$J$448)/14,1),"")</f>
        <v>1</v>
      </c>
      <c r="BG1002" s="102">
        <f>IF(COUNTIFS($B$446,"&lt;&gt;"&amp;""),ROUND(($G$448+$H$448+$I$448+$J$448)/14,1),"")</f>
        <v>1</v>
      </c>
      <c r="BH1002" s="102">
        <f>IF(COUNTIFS($B$446,"&lt;&gt;"&amp;""),ROUND($G$448,1),"")</f>
        <v>0</v>
      </c>
      <c r="BI1002" s="102">
        <f>IF(COUNTIFS($B$446,"&lt;&gt;"&amp;""),ROUND(($H$448+$I$448+$J$448),1),"")</f>
        <v>14</v>
      </c>
      <c r="BJ1002" s="102">
        <f>IF(COUNTIFS($B$446,"&lt;&gt;"&amp;""),ROUND(($G$448+$H$448+$I$448+$J$448),1),"")</f>
        <v>14</v>
      </c>
      <c r="BK1002" s="98"/>
      <c r="BL1002" s="102"/>
      <c r="BM1002" s="102"/>
      <c r="BN1002" s="98"/>
      <c r="BO1002" s="102"/>
      <c r="BP1002" s="102"/>
      <c r="BQ1002" s="102" t="str">
        <f>IF(COUNTIFS($B$446,"&lt;&gt;"&amp;""),IF($M$448&lt;&gt;"",ROUND($M$448/14,1),""),"")</f>
        <v/>
      </c>
      <c r="BR1002" s="102" t="str">
        <f>IF(COUNTIFS($B$446,"&lt;&gt;"&amp;""),IF($M$448&lt;&gt;"",ROUND($M$448,1),""),"")</f>
        <v/>
      </c>
      <c r="BS1002" s="102">
        <f>IF($AZ1002="","",$E$448)</f>
        <v>1</v>
      </c>
      <c r="BT1002" s="101" t="str">
        <f>IF(COUNTIFS($B$446,"&lt;&gt;"&amp;""),$L$448,"")</f>
        <v>f</v>
      </c>
      <c r="BU1002" s="101">
        <f t="shared" ref="BU1002:BU1005" si="417">IF($AZ1002="","",IF($BG1002&lt;&gt;"",$BG1002,0)+IF($BM1002&lt;&gt;"",$BM1002,0)+IF($BQ1002&lt;&gt;"",$BQ1002,0))</f>
        <v>1</v>
      </c>
      <c r="BV1002" s="102">
        <f t="shared" ref="BV1002:BV1005" si="418">IF($AZ1002="","",IF($BJ1002&lt;&gt;"",$BJ1002,0)+IF($BP1002&lt;&gt;"",$BP1002,0)+IF($BR1002&lt;&gt;"",$BR1002,0))</f>
        <v>14</v>
      </c>
      <c r="BW1002" s="98" t="str">
        <f t="shared" si="416"/>
        <v>2024</v>
      </c>
      <c r="BY1002" s="4"/>
      <c r="BZ1002" s="4"/>
      <c r="CA1002" s="4"/>
      <c r="CB1002" s="4"/>
      <c r="CC1002" s="4"/>
      <c r="CD1002" s="4"/>
      <c r="CE1002" s="4"/>
      <c r="CF1002" s="4"/>
      <c r="CG1002" s="5"/>
      <c r="CH1002" s="5"/>
      <c r="CI1002" s="5"/>
      <c r="CJ1002" s="4"/>
      <c r="CK1002" s="4"/>
      <c r="CL1002" s="4"/>
      <c r="CM1002" s="4"/>
      <c r="CN1002" s="4"/>
      <c r="CO1002" s="4"/>
      <c r="CP1002" s="4"/>
      <c r="CQ1002" s="4"/>
      <c r="CR1002" s="4"/>
      <c r="CS1002" s="5"/>
      <c r="CT1002" s="5"/>
    </row>
    <row r="1003" spans="15:98" ht="21" customHeight="1" x14ac:dyDescent="0.2">
      <c r="AX1003" s="215" t="str">
        <f>$B$451</f>
        <v>L061.24.01.f13-03</v>
      </c>
      <c r="AY1003" s="98">
        <v>3</v>
      </c>
      <c r="AZ1003" s="102" t="str">
        <f>IF(COUNTIFS($B$449,"&lt;&gt;"&amp;""),$B$449,"")</f>
        <v>k</v>
      </c>
      <c r="BA1003" s="102">
        <f>IF($AZ1003="","",ROUND(RIGHT($B$442,1)/2,0))</f>
        <v>1</v>
      </c>
      <c r="BB1003" s="102" t="str">
        <f>IF($AZ1003="","",RIGHT($B$442,1))</f>
        <v>1</v>
      </c>
      <c r="BC1003" s="102">
        <f>IF($AZ1003="","",$F$451)</f>
        <v>0</v>
      </c>
      <c r="BD1003" s="102" t="str">
        <f>IF($AZ1003="","","DF")</f>
        <v>DF</v>
      </c>
      <c r="BE1003" s="102">
        <f>IF(COUNTIFS($B$449,"&lt;&gt;"&amp;""),ROUND($G$451/14,1),"")</f>
        <v>0</v>
      </c>
      <c r="BF1003" s="102">
        <f>IF(COUNTIFS($B$449,"&lt;&gt;"&amp;""),ROUND(($H$451+$I$451+$J$451)/14,1),"")</f>
        <v>0</v>
      </c>
      <c r="BG1003" s="102">
        <f>IF(COUNTIFS($B$449,"&lt;&gt;"&amp;""),ROUND(($G$451+$H$451+$I$451+$J$451)/14,1),"")</f>
        <v>0</v>
      </c>
      <c r="BH1003" s="102">
        <f>IF(COUNTIFS($B$449,"&lt;&gt;"&amp;""),ROUND($G$451,1),"")</f>
        <v>0</v>
      </c>
      <c r="BI1003" s="102">
        <f>IF(COUNTIFS($B$449,"&lt;&gt;"&amp;""),ROUND(($H$451+$I$451+$J$451),1),"")</f>
        <v>0</v>
      </c>
      <c r="BJ1003" s="102">
        <f>IF(COUNTIFS($B$449,"&lt;&gt;"&amp;""),ROUND(($G$451+$H$451+$I$451+$J$451),1),"")</f>
        <v>0</v>
      </c>
      <c r="BK1003" s="98"/>
      <c r="BL1003" s="102"/>
      <c r="BM1003" s="102"/>
      <c r="BN1003" s="98"/>
      <c r="BO1003" s="102"/>
      <c r="BP1003" s="102"/>
      <c r="BQ1003" s="102" t="str">
        <f>IF(COUNTIFS($B$449,"&lt;&gt;"&amp;""),IF($M$451&lt;&gt;"",ROUND($M$451/14,1),""),"")</f>
        <v/>
      </c>
      <c r="BR1003" s="102" t="str">
        <f>IF(COUNTIFS($B$449,"&lt;&gt;"&amp;""),IF($M$451&lt;&gt;"",ROUND($M$451,1),""),"")</f>
        <v/>
      </c>
      <c r="BS1003" s="102">
        <f>IF($AZ1003="","",$E$451)</f>
        <v>0</v>
      </c>
      <c r="BT1003" s="101" t="str">
        <f>IF(COUNTIFS($B$449,"&lt;&gt;"&amp;""),$L$451,"")</f>
        <v>f</v>
      </c>
      <c r="BU1003" s="101">
        <f t="shared" si="417"/>
        <v>0</v>
      </c>
      <c r="BV1003" s="102">
        <f t="shared" si="418"/>
        <v>0</v>
      </c>
      <c r="BW1003" s="98" t="str">
        <f t="shared" si="416"/>
        <v>2024</v>
      </c>
      <c r="BY1003" s="4"/>
      <c r="BZ1003" s="4"/>
      <c r="CA1003" s="4"/>
      <c r="CB1003" s="4"/>
      <c r="CC1003" s="4"/>
      <c r="CD1003" s="4"/>
      <c r="CE1003" s="4"/>
      <c r="CF1003" s="4"/>
      <c r="CG1003" s="5"/>
      <c r="CH1003" s="5"/>
      <c r="CI1003" s="5"/>
      <c r="CJ1003" s="4"/>
      <c r="CK1003" s="4"/>
      <c r="CL1003" s="4"/>
      <c r="CM1003" s="4"/>
      <c r="CN1003" s="4"/>
      <c r="CO1003" s="4"/>
      <c r="CP1003" s="4"/>
      <c r="CQ1003" s="4"/>
      <c r="CR1003" s="4"/>
      <c r="CS1003" s="5"/>
      <c r="CT1003" s="5"/>
    </row>
    <row r="1004" spans="15:98" ht="21" customHeight="1" x14ac:dyDescent="0.2">
      <c r="AX1004" s="215" t="str">
        <f>$B$454</f>
        <v>L061.24.01.f13-04</v>
      </c>
      <c r="AY1004" s="98">
        <v>4</v>
      </c>
      <c r="AZ1004" s="102" t="str">
        <f>IF(COUNTIFS($B$452,"&lt;&gt;"&amp;""),$B$452,"")</f>
        <v>k</v>
      </c>
      <c r="BA1004" s="102">
        <f>IF($AZ1004="","",ROUND(RIGHT($B$442,1)/2,0))</f>
        <v>1</v>
      </c>
      <c r="BB1004" s="102" t="str">
        <f>IF($AZ1004="","",RIGHT($B$442,1))</f>
        <v>1</v>
      </c>
      <c r="BC1004" s="102">
        <f>IF($AZ1004="","",$F$454)</f>
        <v>0</v>
      </c>
      <c r="BD1004" s="102" t="str">
        <f>IF($AZ1004="","","DF")</f>
        <v>DF</v>
      </c>
      <c r="BE1004" s="102">
        <f>IF(COUNTIFS($B$452,"&lt;&gt;"&amp;""),ROUND($G$454/14,1),"")</f>
        <v>0</v>
      </c>
      <c r="BF1004" s="102">
        <f>IF(COUNTIFS($B$452,"&lt;&gt;"&amp;""),ROUND(($H$454+$I$454+$J$454)/14,1),"")</f>
        <v>0</v>
      </c>
      <c r="BG1004" s="102">
        <f>IF(COUNTIFS($B$452,"&lt;&gt;"&amp;""),ROUND(($G$454+$H$454+$I$454+$J$454)/14,1),"")</f>
        <v>0</v>
      </c>
      <c r="BH1004" s="102">
        <f>IF(COUNTIFS($B$452,"&lt;&gt;"&amp;""),ROUND($G$454,1),"")</f>
        <v>0</v>
      </c>
      <c r="BI1004" s="102">
        <f>IF(COUNTIFS($B$452,"&lt;&gt;"&amp;""),ROUND(($H$454+$I$454+$J$454),1),"")</f>
        <v>0</v>
      </c>
      <c r="BJ1004" s="102">
        <f>IF(COUNTIFS($B$452,"&lt;&gt;"&amp;""),ROUND(($G$454+$H$454+$I$454+$J$454),1),"")</f>
        <v>0</v>
      </c>
      <c r="BK1004" s="98"/>
      <c r="BL1004" s="102"/>
      <c r="BM1004" s="102"/>
      <c r="BN1004" s="98"/>
      <c r="BO1004" s="102"/>
      <c r="BP1004" s="102"/>
      <c r="BQ1004" s="102" t="str">
        <f>IF(COUNTIFS($B$452,"&lt;&gt;"&amp;""),IF($M$454&lt;&gt;"",ROUND($M$454/14,1),""),"")</f>
        <v/>
      </c>
      <c r="BR1004" s="102" t="str">
        <f>IF(COUNTIFS($B$452,"&lt;&gt;"&amp;""),IF($M$454&lt;&gt;"",ROUND($M$454,1),""),"")</f>
        <v/>
      </c>
      <c r="BS1004" s="102">
        <f>IF($AZ1004="","",$E$454)</f>
        <v>0</v>
      </c>
      <c r="BT1004" s="101" t="str">
        <f>IF(COUNTIFS($B$452,"&lt;&gt;"&amp;""),$L$454,"")</f>
        <v>f</v>
      </c>
      <c r="BU1004" s="101">
        <f t="shared" si="417"/>
        <v>0</v>
      </c>
      <c r="BV1004" s="102">
        <f t="shared" si="418"/>
        <v>0</v>
      </c>
      <c r="BW1004" s="98" t="str">
        <f t="shared" si="416"/>
        <v>2024</v>
      </c>
      <c r="BY1004" s="4"/>
      <c r="BZ1004" s="4"/>
      <c r="CA1004" s="4"/>
      <c r="CB1004" s="4"/>
      <c r="CC1004" s="4"/>
      <c r="CD1004" s="4"/>
      <c r="CE1004" s="4"/>
      <c r="CF1004" s="4"/>
      <c r="CG1004" s="5"/>
      <c r="CH1004" s="5"/>
      <c r="CI1004" s="5"/>
      <c r="CJ1004" s="4"/>
      <c r="CK1004" s="4"/>
      <c r="CL1004" s="4"/>
      <c r="CM1004" s="4"/>
      <c r="CN1004" s="4"/>
      <c r="CO1004" s="4"/>
      <c r="CP1004" s="4"/>
      <c r="CQ1004" s="4"/>
      <c r="CR1004" s="4"/>
      <c r="CS1004" s="5"/>
      <c r="CT1004" s="5"/>
    </row>
    <row r="1005" spans="15:98" ht="21" customHeight="1" x14ac:dyDescent="0.2">
      <c r="AX1005" s="215" t="str">
        <f>$B$457</f>
        <v>L061.24.01.f13-05</v>
      </c>
      <c r="AY1005" s="98">
        <v>5</v>
      </c>
      <c r="AZ1005" s="102" t="str">
        <f>IF(COUNTIFS($B$455,"&lt;&gt;"&amp;""),$B$455,"")</f>
        <v>h</v>
      </c>
      <c r="BA1005" s="102">
        <f>IF($AZ1005="","",ROUND(RIGHT($B$442,1)/2,0))</f>
        <v>1</v>
      </c>
      <c r="BB1005" s="102" t="str">
        <f>IF($AZ1005="","",RIGHT($B$442,1))</f>
        <v>1</v>
      </c>
      <c r="BC1005" s="102">
        <f>IF($AZ1005="","",$F$457)</f>
        <v>0</v>
      </c>
      <c r="BD1005" s="102" t="str">
        <f>IF($AZ1005="","","DF")</f>
        <v>DF</v>
      </c>
      <c r="BE1005" s="102">
        <f>IF(COUNTIFS($B$455,"&lt;&gt;"&amp;""),ROUND($G$457/14,1),"")</f>
        <v>0</v>
      </c>
      <c r="BF1005" s="102">
        <f>IF(COUNTIFS($B$455,"&lt;&gt;"&amp;""),ROUND(($H$457+$I$457+$J$457)/14,1),"")</f>
        <v>0</v>
      </c>
      <c r="BG1005" s="102">
        <f>IF(COUNTIFS($B$455,"&lt;&gt;"&amp;""),ROUND(($G$457+$H$457+$I$457+$J$457)/14,1),"")</f>
        <v>0</v>
      </c>
      <c r="BH1005" s="102">
        <f>IF(COUNTIFS($B$455,"&lt;&gt;"&amp;""),ROUND($G$457,1),"")</f>
        <v>0</v>
      </c>
      <c r="BI1005" s="102">
        <f>IF(COUNTIFS($B$455,"&lt;&gt;"&amp;""),ROUND(($H$457+$I$457+$J$457),1),"")</f>
        <v>0</v>
      </c>
      <c r="BJ1005" s="102">
        <f>IF(COUNTIFS($B$455,"&lt;&gt;"&amp;""),ROUND(($G$457+$H$457+$I$457+$J$457),1),"")</f>
        <v>0</v>
      </c>
      <c r="BK1005" s="98"/>
      <c r="BL1005" s="102"/>
      <c r="BM1005" s="102"/>
      <c r="BN1005" s="98"/>
      <c r="BO1005" s="102"/>
      <c r="BP1005" s="102"/>
      <c r="BQ1005" s="102" t="str">
        <f>IF(COUNTIFS($B$455,"&lt;&gt;"&amp;""),IF($M$457&lt;&gt;"",ROUND($M$457/14,1),""),"")</f>
        <v/>
      </c>
      <c r="BR1005" s="102" t="str">
        <f>IF(COUNTIFS($B$455,"&lt;&gt;"&amp;""),IF($M$457&lt;&gt;"",ROUND($M$457,1),""),"")</f>
        <v/>
      </c>
      <c r="BS1005" s="102">
        <f>IF($AZ1005="","",$E$457)</f>
        <v>0</v>
      </c>
      <c r="BT1005" s="101" t="str">
        <f>IF(COUNTIFS($B$455,"&lt;&gt;"&amp;""),$L$457,"")</f>
        <v>f</v>
      </c>
      <c r="BU1005" s="101">
        <f t="shared" si="417"/>
        <v>0</v>
      </c>
      <c r="BV1005" s="102">
        <f t="shared" si="418"/>
        <v>0</v>
      </c>
      <c r="BW1005" s="98" t="str">
        <f t="shared" ref="BW1005" si="419">IF($AZ1005="","",CONCATENATE("20",G$12+BA1005-1))</f>
        <v>2024</v>
      </c>
      <c r="BY1005" s="4"/>
      <c r="BZ1005" s="4"/>
      <c r="CA1005" s="4"/>
      <c r="CB1005" s="4"/>
      <c r="CC1005" s="4"/>
      <c r="CD1005" s="4"/>
      <c r="CE1005" s="4"/>
      <c r="CF1005" s="4"/>
      <c r="CG1005" s="5"/>
      <c r="CH1005" s="5"/>
      <c r="CI1005" s="5"/>
      <c r="CJ1005" s="4"/>
      <c r="CK1005" s="4"/>
      <c r="CL1005" s="4"/>
      <c r="CM1005" s="4"/>
      <c r="CN1005" s="4"/>
      <c r="CO1005" s="4"/>
      <c r="CP1005" s="4"/>
      <c r="CQ1005" s="4"/>
      <c r="CR1005" s="4"/>
      <c r="CS1005" s="5"/>
      <c r="CT1005" s="5"/>
    </row>
    <row r="1006" spans="15:98" ht="21" customHeight="1" x14ac:dyDescent="0.25">
      <c r="AX1006" s="492" t="s">
        <v>347</v>
      </c>
      <c r="AY1006" s="497"/>
      <c r="AZ1006" s="497"/>
      <c r="BA1006" s="497"/>
      <c r="BB1006" s="497"/>
      <c r="BC1006" s="497"/>
      <c r="BD1006" s="497"/>
      <c r="BE1006" s="497"/>
      <c r="BF1006" s="497"/>
      <c r="BG1006" s="497"/>
      <c r="BH1006" s="497"/>
      <c r="BI1006" s="497"/>
      <c r="BJ1006" s="497"/>
      <c r="BK1006" s="497"/>
      <c r="BL1006" s="497"/>
      <c r="BM1006" s="497"/>
      <c r="BN1006" s="497"/>
      <c r="BO1006" s="497"/>
      <c r="BP1006" s="497"/>
      <c r="BQ1006" s="497"/>
      <c r="BR1006" s="497"/>
      <c r="BS1006" s="497"/>
      <c r="BT1006" s="497"/>
      <c r="BU1006" s="497"/>
      <c r="BV1006" s="498"/>
      <c r="BW1006" s="98" t="str">
        <f t="shared" si="416"/>
        <v/>
      </c>
      <c r="BY1006" s="4"/>
      <c r="BZ1006" s="4"/>
      <c r="CA1006" s="4"/>
      <c r="CB1006" s="4"/>
      <c r="CC1006" s="4"/>
      <c r="CD1006" s="4"/>
      <c r="CE1006" s="4"/>
      <c r="CF1006" s="4"/>
      <c r="CG1006" s="5"/>
      <c r="CH1006" s="5"/>
      <c r="CI1006" s="5"/>
      <c r="CJ1006" s="4"/>
      <c r="CK1006" s="4"/>
      <c r="CL1006" s="4"/>
      <c r="CM1006" s="4"/>
      <c r="CN1006" s="4"/>
      <c r="CO1006" s="4"/>
      <c r="CP1006" s="4"/>
      <c r="CQ1006" s="4"/>
      <c r="CR1006" s="4"/>
      <c r="CS1006" s="5"/>
      <c r="CT1006" s="5"/>
    </row>
    <row r="1007" spans="15:98" ht="21" customHeight="1" x14ac:dyDescent="0.2">
      <c r="AX1007" s="215" t="str">
        <f>$N$445</f>
        <v>L061.24.02.f13-01</v>
      </c>
      <c r="AY1007" s="102">
        <v>1</v>
      </c>
      <c r="AZ1007" s="102" t="str">
        <f>IF(COUNTIFS($N$443,"&lt;&gt;"&amp;""),$N$443,"")</f>
        <v>Pedagogie 1
 Fundamentele pedagogiei. Teoria şi metodologia curriculum-ului</v>
      </c>
      <c r="BA1007" s="102">
        <f>IF($AZ1007="","",ROUND(RIGHT($N$442,1)/2,0))</f>
        <v>1</v>
      </c>
      <c r="BB1007" s="102" t="str">
        <f>IF($AZ1007="","",RIGHT($N$442,1))</f>
        <v>2</v>
      </c>
      <c r="BC1007" s="102" t="str">
        <f>IF($AZ1007="","",$R$445)</f>
        <v>E</v>
      </c>
      <c r="BD1007" s="102" t="str">
        <f>IF($AZ1007="","","DF")</f>
        <v>DF</v>
      </c>
      <c r="BE1007" s="102">
        <f>IF(COUNTIFS($N$443,"&lt;&gt;"&amp;""),ROUND($S$445/14,1),"")</f>
        <v>2</v>
      </c>
      <c r="BF1007" s="102">
        <f>IF(COUNTIFS($N$443,"&lt;&gt;"&amp;""),ROUND(($T$445+$U$445+$V$445)/14,1),"")</f>
        <v>2</v>
      </c>
      <c r="BG1007" s="102">
        <f>IF(COUNTIFS($N$443,"&lt;&gt;"&amp;""),ROUND(($S$445+$T$445+$U$445+$V$445)/14,1),"")</f>
        <v>4</v>
      </c>
      <c r="BH1007" s="102">
        <f>IF(COUNTIFS($N$443,"&lt;&gt;"&amp;""),ROUND($S$445,1),"")</f>
        <v>28</v>
      </c>
      <c r="BI1007" s="102">
        <f>IF(COUNTIFS($N$443,"&lt;&gt;"&amp;""),ROUND(($T$445+$U$445+$V$445),1),"")</f>
        <v>28</v>
      </c>
      <c r="BJ1007" s="102">
        <f>IF(COUNTIFS($N$443,"&lt;&gt;"&amp;""),ROUND(($S$445+$T$445+$U$445+$V$445),1),"")</f>
        <v>56</v>
      </c>
      <c r="BK1007" s="102"/>
      <c r="BL1007" s="102"/>
      <c r="BM1007" s="102"/>
      <c r="BN1007" s="102"/>
      <c r="BO1007" s="102"/>
      <c r="BP1007" s="102"/>
      <c r="BQ1007" s="102" t="str">
        <f>IF(COUNTIFS($N$443,"&lt;&gt;"&amp;""),IF($Y$445&lt;&gt;"",ROUND($Y$445/14,1),""),"")</f>
        <v/>
      </c>
      <c r="BR1007" s="102" t="str">
        <f>IF(COUNTIFS($N$443,"&lt;&gt;"&amp;""),IF($Y$445&lt;&gt;"",ROUND($Y$445,1),""),"")</f>
        <v/>
      </c>
      <c r="BS1007" s="102">
        <f>IF($AZ1007="","",$Q$445)</f>
        <v>5</v>
      </c>
      <c r="BT1007" s="101" t="str">
        <f>IF(COUNTIFS($N$443,"&lt;&gt;"&amp;""),$X$445,"")</f>
        <v>f</v>
      </c>
      <c r="BU1007" s="101">
        <f>IF($AZ1007="","",IF($BG1007&lt;&gt;"",$BG1007,0)+IF($BM1007&lt;&gt;"",$BM1007,0)+IF($BQ1007&lt;&gt;"",$BQ1007,0))</f>
        <v>4</v>
      </c>
      <c r="BV1007" s="102">
        <f>IF($AZ1007="","",IF($BJ1007&lt;&gt;"",$BJ1007,0)+IF($BP1007&lt;&gt;"",$BP1007,0)+IF($BR1007&lt;&gt;"",$BR1007,0))</f>
        <v>56</v>
      </c>
      <c r="BW1007" s="98" t="str">
        <f t="shared" si="416"/>
        <v>2024</v>
      </c>
      <c r="BY1007" s="4"/>
      <c r="BZ1007" s="4"/>
      <c r="CA1007" s="4"/>
      <c r="CB1007" s="4"/>
      <c r="CC1007" s="4"/>
      <c r="CD1007" s="4"/>
      <c r="CE1007" s="4"/>
      <c r="CF1007" s="4"/>
      <c r="CG1007" s="5"/>
      <c r="CH1007" s="5"/>
      <c r="CI1007" s="5"/>
      <c r="CJ1007" s="4"/>
      <c r="CK1007" s="4"/>
      <c r="CL1007" s="4"/>
      <c r="CM1007" s="4"/>
      <c r="CN1007" s="4"/>
      <c r="CO1007" s="4"/>
      <c r="CP1007" s="4"/>
      <c r="CQ1007" s="4"/>
      <c r="CR1007" s="4"/>
      <c r="CS1007" s="5"/>
      <c r="CT1007" s="5"/>
    </row>
    <row r="1008" spans="15:98" ht="21" customHeight="1" x14ac:dyDescent="0.2">
      <c r="AX1008" s="215" t="str">
        <f>$N$448</f>
        <v>L061.24.02.f13-02</v>
      </c>
      <c r="AY1008" s="98">
        <v>2</v>
      </c>
      <c r="AZ1008" s="102" t="str">
        <f>IF(COUNTIFS($N$446,"&lt;&gt;"&amp;""),$N$446,"")</f>
        <v>Voluntariat</v>
      </c>
      <c r="BA1008" s="102">
        <f>IF($AZ1008="","",ROUND(RIGHT($N$442,1)/2,0))</f>
        <v>1</v>
      </c>
      <c r="BB1008" s="102" t="str">
        <f>IF($AZ1008="","",RIGHT($N$442,1))</f>
        <v>2</v>
      </c>
      <c r="BC1008" s="102" t="str">
        <f>IF($AZ1008="","",$R$448)</f>
        <v>C</v>
      </c>
      <c r="BD1008" s="102" t="str">
        <f>IF($AZ1008="","","DF")</f>
        <v>DF</v>
      </c>
      <c r="BE1008" s="102">
        <f>IF(COUNTIFS($N$446,"&lt;&gt;"&amp;""),ROUND($S$448/14,1),"")</f>
        <v>0</v>
      </c>
      <c r="BF1008" s="102">
        <f>IF(COUNTIFS($N$446,"&lt;&gt;"&amp;""),ROUND(($T$448+$U$448+$V$448)/14,1),"")</f>
        <v>2</v>
      </c>
      <c r="BG1008" s="102">
        <f>IF(COUNTIFS($N$446,"&lt;&gt;"&amp;""),ROUND(($S$448+$T$448+$U$448+$V$448)/14,1),"")</f>
        <v>2</v>
      </c>
      <c r="BH1008" s="102">
        <f>IF(COUNTIFS($N$446,"&lt;&gt;"&amp;""),ROUND($S$448,1),"")</f>
        <v>0</v>
      </c>
      <c r="BI1008" s="102">
        <f>IF(COUNTIFS($N$446,"&lt;&gt;"&amp;""),ROUND(($T$448+$U$448+$V$448),1),"")</f>
        <v>28</v>
      </c>
      <c r="BJ1008" s="102">
        <f>IF(COUNTIFS($N$446,"&lt;&gt;"&amp;""),ROUND(($S$448+$T$448+$U$448+$V$448),1),"")</f>
        <v>28</v>
      </c>
      <c r="BK1008" s="98"/>
      <c r="BL1008" s="102"/>
      <c r="BM1008" s="102"/>
      <c r="BN1008" s="98"/>
      <c r="BO1008" s="102"/>
      <c r="BP1008" s="102"/>
      <c r="BQ1008" s="102" t="str">
        <f>IF(COUNTIFS($N$446,"&lt;&gt;"&amp;""),IF($Y$448&lt;&gt;"",ROUND($Y$448/14,1),""),"")</f>
        <v/>
      </c>
      <c r="BR1008" s="102" t="str">
        <f>IF(COUNTIFS($N$446,"&lt;&gt;"&amp;""),IF($Y$448&lt;&gt;"",ROUND($Y$448,1),""),"")</f>
        <v/>
      </c>
      <c r="BS1008" s="102">
        <f>IF($AZ1008="","",$Q$448)</f>
        <v>2</v>
      </c>
      <c r="BT1008" s="101" t="str">
        <f>IF(COUNTIFS($N$446,"&lt;&gt;"&amp;""),$X$448,"")</f>
        <v>f</v>
      </c>
      <c r="BU1008" s="101">
        <f t="shared" ref="BU1008:BU1011" si="420">IF($AZ1008="","",IF($BG1008&lt;&gt;"",$BG1008,0)+IF($BM1008&lt;&gt;"",$BM1008,0)+IF($BQ1008&lt;&gt;"",$BQ1008,0))</f>
        <v>2</v>
      </c>
      <c r="BV1008" s="102">
        <f t="shared" ref="BV1008:BV1011" si="421">IF($AZ1008="","",IF($BJ1008&lt;&gt;"",$BJ1008,0)+IF($BP1008&lt;&gt;"",$BP1008,0)+IF($BR1008&lt;&gt;"",$BR1008,0))</f>
        <v>28</v>
      </c>
      <c r="BW1008" s="98" t="str">
        <f t="shared" si="416"/>
        <v>2024</v>
      </c>
      <c r="BY1008" s="4"/>
      <c r="BZ1008" s="4"/>
      <c r="CA1008" s="4"/>
      <c r="CB1008" s="4"/>
      <c r="CC1008" s="4"/>
      <c r="CD1008" s="4"/>
      <c r="CE1008" s="4"/>
      <c r="CF1008" s="4"/>
      <c r="CG1008" s="5"/>
      <c r="CH1008" s="5"/>
      <c r="CI1008" s="5"/>
      <c r="CJ1008" s="4"/>
      <c r="CK1008" s="4"/>
      <c r="CL1008" s="4"/>
      <c r="CM1008" s="4"/>
      <c r="CN1008" s="4"/>
      <c r="CO1008" s="4"/>
      <c r="CP1008" s="4"/>
      <c r="CQ1008" s="4"/>
      <c r="CR1008" s="4"/>
      <c r="CS1008" s="5"/>
      <c r="CT1008" s="5"/>
    </row>
    <row r="1009" spans="50:98" ht="21" customHeight="1" x14ac:dyDescent="0.2">
      <c r="AX1009" s="215" t="str">
        <f>$N$451</f>
        <v>L061.24.02.f13-03</v>
      </c>
      <c r="AY1009" s="98">
        <v>3</v>
      </c>
      <c r="AZ1009" s="102" t="str">
        <f>IF(COUNTIFS($N$449,"&lt;&gt;"&amp;""),$N$449,"")</f>
        <v>Introducere in fabricatie digitala</v>
      </c>
      <c r="BA1009" s="102">
        <f>IF($AZ1009="","",ROUND(RIGHT($N$442,1)/2,0))</f>
        <v>1</v>
      </c>
      <c r="BB1009" s="102" t="str">
        <f>IF($AZ1009="","",RIGHT($N$442,1))</f>
        <v>2</v>
      </c>
      <c r="BC1009" s="102" t="str">
        <f>IF($AZ1009="","",$R$451)</f>
        <v>E</v>
      </c>
      <c r="BD1009" s="102" t="str">
        <f>IF($AZ1009="","","DF")</f>
        <v>DF</v>
      </c>
      <c r="BE1009" s="102">
        <f>IF(COUNTIFS($N$449,"&lt;&gt;"&amp;""),ROUND($S$451/14,1),"")</f>
        <v>1</v>
      </c>
      <c r="BF1009" s="102">
        <f>IF(COUNTIFS($N$449,"&lt;&gt;"&amp;""),ROUND(($T$451+$U$451+$V$451)/14,1),"")</f>
        <v>1</v>
      </c>
      <c r="BG1009" s="102">
        <f>IF(COUNTIFS($N$449,"&lt;&gt;"&amp;""),ROUND(($S$451+$T$451+$U$451+$V$451)/14,1),"")</f>
        <v>2</v>
      </c>
      <c r="BH1009" s="102">
        <f>IF(COUNTIFS($N$449,"&lt;&gt;"&amp;""),ROUND($S$451,1),"")</f>
        <v>14</v>
      </c>
      <c r="BI1009" s="102">
        <f>IF(COUNTIFS($N$449,"&lt;&gt;"&amp;""),ROUND(($T$451+$U$451+$V$451),1),"")</f>
        <v>14</v>
      </c>
      <c r="BJ1009" s="102">
        <f>IF(COUNTIFS($N$449,"&lt;&gt;"&amp;""),ROUND(($S$451+$T$451+$U$451+$V$451),1),"")</f>
        <v>28</v>
      </c>
      <c r="BK1009" s="98"/>
      <c r="BL1009" s="102"/>
      <c r="BM1009" s="102"/>
      <c r="BN1009" s="98"/>
      <c r="BO1009" s="102"/>
      <c r="BP1009" s="102"/>
      <c r="BQ1009" s="102">
        <f>IF(COUNTIFS($N$449,"&lt;&gt;"&amp;""),IF($Y$451&lt;&gt;"",ROUND($Y$451/14,1),""),"")</f>
        <v>1.6</v>
      </c>
      <c r="BR1009" s="102">
        <f>IF(COUNTIFS($N$449,"&lt;&gt;"&amp;""),IF($Y$451&lt;&gt;"",ROUND($Y$451,1),""),"")</f>
        <v>22</v>
      </c>
      <c r="BS1009" s="102">
        <f>IF($AZ1009="","",$Q$451)</f>
        <v>2</v>
      </c>
      <c r="BT1009" s="101" t="str">
        <f>IF(COUNTIFS($N$449,"&lt;&gt;"&amp;""),$X$451,"")</f>
        <v>f</v>
      </c>
      <c r="BU1009" s="101">
        <f t="shared" si="420"/>
        <v>3.6</v>
      </c>
      <c r="BV1009" s="102">
        <f t="shared" si="421"/>
        <v>50</v>
      </c>
      <c r="BW1009" s="98" t="str">
        <f t="shared" si="416"/>
        <v>2024</v>
      </c>
      <c r="BY1009" s="4"/>
      <c r="BZ1009" s="4"/>
      <c r="CA1009" s="4"/>
      <c r="CB1009" s="4"/>
      <c r="CC1009" s="4"/>
      <c r="CD1009" s="4"/>
      <c r="CE1009" s="4"/>
      <c r="CF1009" s="4"/>
      <c r="CG1009" s="5"/>
      <c r="CH1009" s="5"/>
      <c r="CI1009" s="5"/>
      <c r="CJ1009" s="4"/>
      <c r="CK1009" s="4"/>
      <c r="CL1009" s="4"/>
      <c r="CM1009" s="4"/>
      <c r="CN1009" s="4"/>
      <c r="CO1009" s="4"/>
      <c r="CP1009" s="4"/>
      <c r="CQ1009" s="4"/>
      <c r="CR1009" s="4"/>
      <c r="CS1009" s="5"/>
      <c r="CT1009" s="5"/>
    </row>
    <row r="1010" spans="50:98" ht="21" customHeight="1" x14ac:dyDescent="0.2">
      <c r="AX1010" s="215" t="str">
        <f>$N$454</f>
        <v>L061.24.02.f13-04</v>
      </c>
      <c r="AY1010" s="98">
        <v>4</v>
      </c>
      <c r="AZ1010" s="102" t="str">
        <f>IF(COUNTIFS($N$452,"&lt;&gt;"&amp;""),$N$452,"")</f>
        <v>Matematica - aplicatii 2</v>
      </c>
      <c r="BA1010" s="102">
        <f>IF($AZ1010="","",ROUND(RIGHT($N$442,1)/2,0))</f>
        <v>1</v>
      </c>
      <c r="BB1010" s="102" t="str">
        <f>IF($AZ1010="","",RIGHT($N$442,1))</f>
        <v>2</v>
      </c>
      <c r="BC1010" s="102" t="str">
        <f>IF($AZ1010="","",$R$454)</f>
        <v>C</v>
      </c>
      <c r="BD1010" s="102" t="str">
        <f>IF($AZ1010="","","DF")</f>
        <v>DF</v>
      </c>
      <c r="BE1010" s="102">
        <f>IF(COUNTIFS($N$452,"&lt;&gt;"&amp;""),ROUND($S$454/14,1),"")</f>
        <v>0</v>
      </c>
      <c r="BF1010" s="102">
        <f>IF(COUNTIFS($N$452,"&lt;&gt;"&amp;""),ROUND(($T$454+$U$454+$V$454)/14,1),"")</f>
        <v>1</v>
      </c>
      <c r="BG1010" s="102">
        <f>IF(COUNTIFS($N$452,"&lt;&gt;"&amp;""),ROUND(($S$454+$T$454+$U$454+$V$454)/14,1),"")</f>
        <v>1</v>
      </c>
      <c r="BH1010" s="102">
        <f>IF(COUNTIFS($N$452,"&lt;&gt;"&amp;""),ROUND($S$454,1),"")</f>
        <v>0</v>
      </c>
      <c r="BI1010" s="102">
        <f>IF(COUNTIFS($N$452,"&lt;&gt;"&amp;""),ROUND(($T$454+$U$454+$V$454),1),"")</f>
        <v>14</v>
      </c>
      <c r="BJ1010" s="102">
        <f>IF(COUNTIFS($N$452,"&lt;&gt;"&amp;""),ROUND(($S$454+$T$454+$U$454+$V$454),1),"")</f>
        <v>14</v>
      </c>
      <c r="BK1010" s="98"/>
      <c r="BL1010" s="102"/>
      <c r="BM1010" s="102"/>
      <c r="BN1010" s="98"/>
      <c r="BO1010" s="102"/>
      <c r="BP1010" s="102"/>
      <c r="BQ1010" s="102" t="str">
        <f>IF(COUNTIFS($N$452,"&lt;&gt;"&amp;""),IF($Y$454&lt;&gt;"",ROUND($Y$454/14,1),""),"")</f>
        <v/>
      </c>
      <c r="BR1010" s="102" t="str">
        <f>IF(COUNTIFS($N$452,"&lt;&gt;"&amp;""),IF($Y$454&lt;&gt;"",ROUND($Y$454,1),""),"")</f>
        <v/>
      </c>
      <c r="BS1010" s="102">
        <f>IF($AZ1010="","",$Q$454)</f>
        <v>1</v>
      </c>
      <c r="BT1010" s="101" t="str">
        <f>IF(COUNTIFS($N$452,"&lt;&gt;"&amp;""),$X$454,"")</f>
        <v>f</v>
      </c>
      <c r="BU1010" s="101">
        <f t="shared" si="420"/>
        <v>1</v>
      </c>
      <c r="BV1010" s="102">
        <f t="shared" si="421"/>
        <v>14</v>
      </c>
      <c r="BW1010" s="98" t="str">
        <f t="shared" si="416"/>
        <v>2024</v>
      </c>
      <c r="BY1010" s="4"/>
      <c r="BZ1010" s="4"/>
      <c r="CA1010" s="4"/>
      <c r="CB1010" s="4"/>
      <c r="CC1010" s="4"/>
      <c r="CD1010" s="4"/>
      <c r="CE1010" s="4"/>
      <c r="CF1010" s="4"/>
      <c r="CG1010" s="5"/>
      <c r="CH1010" s="5"/>
      <c r="CI1010" s="5"/>
      <c r="CJ1010" s="4"/>
      <c r="CK1010" s="4"/>
      <c r="CL1010" s="4"/>
      <c r="CM1010" s="4"/>
      <c r="CN1010" s="4"/>
      <c r="CO1010" s="4"/>
      <c r="CP1010" s="4"/>
      <c r="CQ1010" s="4"/>
      <c r="CR1010" s="4"/>
      <c r="CS1010" s="5"/>
      <c r="CT1010" s="5"/>
    </row>
    <row r="1011" spans="50:98" ht="21" customHeight="1" x14ac:dyDescent="0.2">
      <c r="AX1011" s="215" t="str">
        <f>$N$457</f>
        <v>L061.24.02.f13-05</v>
      </c>
      <c r="AY1011" s="98">
        <v>5</v>
      </c>
      <c r="AZ1011" s="102" t="str">
        <f>IF(COUNTIFS($N$455,"&lt;&gt;"&amp;""),$N$455,"")</f>
        <v>Matematica - aplicatii 2</v>
      </c>
      <c r="BA1011" s="102">
        <f>IF($AZ1011="","",ROUND(RIGHT($N$442,1)/2,0))</f>
        <v>1</v>
      </c>
      <c r="BB1011" s="102" t="str">
        <f>IF($AZ1011="","",RIGHT($N$442,1))</f>
        <v>2</v>
      </c>
      <c r="BC1011" s="102" t="str">
        <f>IF($AZ1011="","",$R$457)</f>
        <v>D</v>
      </c>
      <c r="BD1011" s="102" t="str">
        <f>IF($AZ1011="","","DF")</f>
        <v>DF</v>
      </c>
      <c r="BE1011" s="102">
        <f>IF(COUNTIFS($N$455,"&lt;&gt;"&amp;""),ROUND($S$457/14,1),"")</f>
        <v>0</v>
      </c>
      <c r="BF1011" s="102">
        <f>IF(COUNTIFS($N$455,"&lt;&gt;"&amp;""),ROUND(($T$457+$U$457+$V$457)/14,1),"")</f>
        <v>1</v>
      </c>
      <c r="BG1011" s="102">
        <f>IF(COUNTIFS($N$455,"&lt;&gt;"&amp;""),ROUND(($S$457+$T$457+$U$457+$V$457)/14,1),"")</f>
        <v>1</v>
      </c>
      <c r="BH1011" s="102">
        <f>IF(COUNTIFS($N$455,"&lt;&gt;"&amp;""),ROUND($S$457,1),"")</f>
        <v>0</v>
      </c>
      <c r="BI1011" s="102">
        <f>IF(COUNTIFS($N$455,"&lt;&gt;"&amp;""),ROUND(($T$457+$U$457+$V$457),1),"")</f>
        <v>14</v>
      </c>
      <c r="BJ1011" s="102">
        <f>IF(COUNTIFS($N$455,"&lt;&gt;"&amp;""),ROUND(($S$457+$T$457+$U$457+$V$457),1),"")</f>
        <v>14</v>
      </c>
      <c r="BK1011" s="98"/>
      <c r="BL1011" s="102"/>
      <c r="BM1011" s="102"/>
      <c r="BN1011" s="98"/>
      <c r="BO1011" s="102"/>
      <c r="BP1011" s="102"/>
      <c r="BQ1011" s="102" t="str">
        <f>IF(COUNTIFS($N$455,"&lt;&gt;"&amp;""),IF($Y$457&lt;&gt;"",ROUND($Y$457/14,1),""),"")</f>
        <v/>
      </c>
      <c r="BR1011" s="102" t="str">
        <f>IF(COUNTIFS($N$455,"&lt;&gt;"&amp;""),IF($Y$457&lt;&gt;"",ROUND($Y$457,1),""),"")</f>
        <v/>
      </c>
      <c r="BS1011" s="102">
        <f>IF($AZ1011="","",$Q$457)</f>
        <v>1</v>
      </c>
      <c r="BT1011" s="101" t="str">
        <f>IF(COUNTIFS($N$455,"&lt;&gt;"&amp;""),$X$457,"")</f>
        <v>f</v>
      </c>
      <c r="BU1011" s="101">
        <f t="shared" si="420"/>
        <v>1</v>
      </c>
      <c r="BV1011" s="102">
        <f t="shared" si="421"/>
        <v>14</v>
      </c>
      <c r="BW1011" s="98" t="str">
        <f t="shared" ref="BW1011" si="422">IF($AZ1011="","",CONCATENATE("20",G$12+BA1011-1))</f>
        <v>2024</v>
      </c>
      <c r="BY1011" s="4"/>
      <c r="BZ1011" s="4"/>
      <c r="CA1011" s="4"/>
      <c r="CB1011" s="4"/>
      <c r="CC1011" s="4"/>
      <c r="CD1011" s="4"/>
      <c r="CE1011" s="4"/>
      <c r="CF1011" s="4"/>
      <c r="CG1011" s="5"/>
      <c r="CH1011" s="5"/>
      <c r="CI1011" s="5"/>
      <c r="CJ1011" s="4"/>
      <c r="CK1011" s="4"/>
      <c r="CL1011" s="4"/>
      <c r="CM1011" s="4"/>
      <c r="CN1011" s="4"/>
      <c r="CO1011" s="4"/>
      <c r="CP1011" s="4"/>
      <c r="CQ1011" s="4"/>
      <c r="CR1011" s="4"/>
      <c r="CS1011" s="5"/>
      <c r="CT1011" s="5"/>
    </row>
    <row r="1012" spans="50:98" ht="21" customHeight="1" x14ac:dyDescent="0.25">
      <c r="AX1012" s="492" t="s">
        <v>348</v>
      </c>
      <c r="AY1012" s="493"/>
      <c r="AZ1012" s="493"/>
      <c r="BA1012" s="493"/>
      <c r="BB1012" s="493"/>
      <c r="BC1012" s="493"/>
      <c r="BD1012" s="493"/>
      <c r="BE1012" s="493"/>
      <c r="BF1012" s="493"/>
      <c r="BG1012" s="493"/>
      <c r="BH1012" s="493"/>
      <c r="BI1012" s="493"/>
      <c r="BJ1012" s="493"/>
      <c r="BK1012" s="493"/>
      <c r="BL1012" s="493"/>
      <c r="BM1012" s="493"/>
      <c r="BN1012" s="493"/>
      <c r="BO1012" s="493"/>
      <c r="BP1012" s="493"/>
      <c r="BQ1012" s="493"/>
      <c r="BR1012" s="493"/>
      <c r="BS1012" s="493"/>
      <c r="BT1012" s="493"/>
      <c r="BU1012" s="493"/>
      <c r="BV1012" s="494"/>
      <c r="BW1012" s="98" t="str">
        <f t="shared" si="416"/>
        <v/>
      </c>
      <c r="BY1012" s="4"/>
      <c r="BZ1012" s="4"/>
      <c r="CA1012" s="4"/>
      <c r="CB1012" s="4"/>
      <c r="CC1012" s="4"/>
      <c r="CD1012" s="4"/>
      <c r="CE1012" s="4"/>
      <c r="CF1012" s="4"/>
      <c r="CG1012" s="5"/>
      <c r="CH1012" s="5"/>
      <c r="CI1012" s="5"/>
      <c r="CJ1012" s="4"/>
      <c r="CK1012" s="4"/>
      <c r="CL1012" s="4"/>
      <c r="CM1012" s="4"/>
      <c r="CN1012" s="4"/>
      <c r="CO1012" s="4"/>
      <c r="CP1012" s="4"/>
      <c r="CQ1012" s="4"/>
      <c r="CR1012" s="4"/>
      <c r="CS1012" s="5"/>
      <c r="CT1012" s="5"/>
    </row>
    <row r="1013" spans="50:98" ht="21" customHeight="1" x14ac:dyDescent="0.2">
      <c r="AX1013" s="215" t="str">
        <f>$Z$445</f>
        <v>L061.24.03.f13-01</v>
      </c>
      <c r="AY1013" s="102">
        <v>1</v>
      </c>
      <c r="AZ1013" s="102" t="str">
        <f>IF(COUNTIFS($Z$443,"&lt;&gt;"&amp;""),$Z$443,"")</f>
        <v>Pedagogie 2. Teoria şi metodologia instruirii. Teoria şi metodologia evaluării</v>
      </c>
      <c r="BA1013" s="102">
        <f>IF($AZ1013="","",ROUND(RIGHT($Z$442,1)/2,0))</f>
        <v>2</v>
      </c>
      <c r="BB1013" s="102" t="str">
        <f>IF($AZ1013="","",RIGHT($Z$442,1))</f>
        <v>3</v>
      </c>
      <c r="BC1013" s="102" t="str">
        <f>IF($AZ1013="","",$AD$445)</f>
        <v>E</v>
      </c>
      <c r="BD1013" s="102" t="str">
        <f>IF($AZ1013="","","DF")</f>
        <v>DF</v>
      </c>
      <c r="BE1013" s="102">
        <f>IF(COUNTIFS($Z$443,"&lt;&gt;"&amp;""),ROUND($AE$445/14,1),"")</f>
        <v>2</v>
      </c>
      <c r="BF1013" s="102">
        <f>IF(COUNTIFS($Z$443,"&lt;&gt;"&amp;""),ROUND(($AF$445+$AG$445+$AH$445)/14,1),"")</f>
        <v>2</v>
      </c>
      <c r="BG1013" s="102">
        <f>IF(COUNTIFS($Z$443,"&lt;&gt;"&amp;""),ROUND(($AE$445+$AF$445+$AG$445+$AH$445)/14,1),"")</f>
        <v>4</v>
      </c>
      <c r="BH1013" s="102">
        <f>IF(COUNTIFS($Z$443,"&lt;&gt;"&amp;""),ROUND($AE$445,1),"")</f>
        <v>28</v>
      </c>
      <c r="BI1013" s="102">
        <f>IF(COUNTIFS($Z$443,"&lt;&gt;"&amp;""),ROUND(($AF$445+$AG$445+$AH$445),1),"")</f>
        <v>28</v>
      </c>
      <c r="BJ1013" s="102">
        <f>IF(COUNTIFS($Z$443,"&lt;&gt;"&amp;""),ROUND(($AE$445+$AF$445+$AG$445+$AH$445),1),"")</f>
        <v>56</v>
      </c>
      <c r="BK1013" s="102"/>
      <c r="BL1013" s="102"/>
      <c r="BM1013" s="102"/>
      <c r="BN1013" s="102"/>
      <c r="BO1013" s="102"/>
      <c r="BP1013" s="102"/>
      <c r="BQ1013" s="102" t="str">
        <f>IF(COUNTIFS($Z$443,"&lt;&gt;"&amp;""),IF($AK$445&lt;&gt;"",ROUND($AK$445/14,1),""),"")</f>
        <v/>
      </c>
      <c r="BR1013" s="102" t="str">
        <f>IF(COUNTIFS($Z$443,"&lt;&gt;"&amp;""),IF($AK$445&lt;&gt;"",ROUND($AK$445,1),""),"")</f>
        <v/>
      </c>
      <c r="BS1013" s="102">
        <f>IF($AZ1013="","",$AC$445)</f>
        <v>5</v>
      </c>
      <c r="BT1013" s="101" t="str">
        <f>IF(COUNTIFS($Z$443,"&lt;&gt;"&amp;""),$AJ$445,"")</f>
        <v>f</v>
      </c>
      <c r="BU1013" s="101">
        <f>IF($AZ1013="","",IF($BG1013&lt;&gt;"",$BG1013,0)+IF($BM1013&lt;&gt;"",$BM1013,0)+IF($BQ1013&lt;&gt;"",$BQ1013,0))</f>
        <v>4</v>
      </c>
      <c r="BV1013" s="102">
        <f>IF($AZ1013="","",IF($BJ1013&lt;&gt;"",$BJ1013,0)+IF($BP1013&lt;&gt;"",$BP1013,0)+IF($BR1013&lt;&gt;"",$BR1013,0))</f>
        <v>56</v>
      </c>
      <c r="BW1013" s="98" t="str">
        <f t="shared" si="416"/>
        <v>2025</v>
      </c>
      <c r="BY1013" s="4"/>
      <c r="BZ1013" s="4"/>
      <c r="CA1013" s="4"/>
      <c r="CB1013" s="4"/>
      <c r="CC1013" s="4"/>
      <c r="CD1013" s="4"/>
      <c r="CE1013" s="4"/>
      <c r="CF1013" s="4"/>
      <c r="CG1013" s="5"/>
      <c r="CH1013" s="5"/>
      <c r="CI1013" s="5"/>
      <c r="CJ1013" s="4"/>
      <c r="CK1013" s="4"/>
      <c r="CL1013" s="4"/>
      <c r="CM1013" s="4"/>
      <c r="CN1013" s="4"/>
      <c r="CO1013" s="4"/>
      <c r="CP1013" s="4"/>
      <c r="CQ1013" s="4"/>
      <c r="CR1013" s="4"/>
      <c r="CS1013" s="5"/>
      <c r="CT1013" s="5"/>
    </row>
    <row r="1014" spans="50:98" ht="21" customHeight="1" x14ac:dyDescent="0.2">
      <c r="AX1014" s="215" t="str">
        <f>$Z$448</f>
        <v>L061.24.03.f13-02</v>
      </c>
      <c r="AY1014" s="98">
        <v>2</v>
      </c>
      <c r="AZ1014" s="102" t="str">
        <f>IF(COUNTIFS($Z$446,"&lt;&gt;"&amp;""),$Z$446,"")</f>
        <v>Comunicarea in arhitectura</v>
      </c>
      <c r="BA1014" s="102">
        <f>IF($AZ1014="","",ROUND(RIGHT($Z$442,1)/2,0))</f>
        <v>2</v>
      </c>
      <c r="BB1014" s="102" t="str">
        <f>IF($AZ1014="","",RIGHT($Z$442,1))</f>
        <v>3</v>
      </c>
      <c r="BC1014" s="102" t="str">
        <f>IF($AZ1014="","",$AD$448)</f>
        <v>C</v>
      </c>
      <c r="BD1014" s="102" t="str">
        <f>IF($AZ1014="","","DF")</f>
        <v>DF</v>
      </c>
      <c r="BE1014" s="102">
        <f>IF(COUNTIFS($Z$446,"&lt;&gt;"&amp;""),ROUND($AE$448/14,1),"")</f>
        <v>1</v>
      </c>
      <c r="BF1014" s="102">
        <f>IF(COUNTIFS($Z$446,"&lt;&gt;"&amp;""),ROUND(($AF$448+$AG$448+$AH$448)/14,1),"")</f>
        <v>1</v>
      </c>
      <c r="BG1014" s="102">
        <f>IF(COUNTIFS($Z$446,"&lt;&gt;"&amp;""),ROUND(($AE$448+$AF$448+$AG$448+$AH$448)/14,1),"")</f>
        <v>2</v>
      </c>
      <c r="BH1014" s="102">
        <f>IF(COUNTIFS($Z$446,"&lt;&gt;"&amp;""),ROUND($AE$448,1),"")</f>
        <v>14</v>
      </c>
      <c r="BI1014" s="102">
        <f>IF(COUNTIFS($Z$446,"&lt;&gt;"&amp;""),ROUND(($AF$448+$AG$448+$AH$448),1),"")</f>
        <v>14</v>
      </c>
      <c r="BJ1014" s="102">
        <f>IF(COUNTIFS($Z$446,"&lt;&gt;"&amp;""),ROUND(($AE$448+$AF$448+$AG$448+$AH$448),1),"")</f>
        <v>28</v>
      </c>
      <c r="BK1014" s="98"/>
      <c r="BL1014" s="102"/>
      <c r="BM1014" s="102"/>
      <c r="BN1014" s="98"/>
      <c r="BO1014" s="102"/>
      <c r="BP1014" s="102"/>
      <c r="BQ1014" s="102">
        <f>IF(COUNTIFS($Z$446,"&lt;&gt;"&amp;""),IF($AK$448&lt;&gt;"",ROUND($AK$448/14,1),""),"")</f>
        <v>1.6</v>
      </c>
      <c r="BR1014" s="102">
        <f>IF(COUNTIFS($Z$446,"&lt;&gt;"&amp;""),IF($AK$448&lt;&gt;"",ROUND($AK$448,1),""),"")</f>
        <v>22</v>
      </c>
      <c r="BS1014" s="102">
        <f>IF($AZ1014="","",$AC$448)</f>
        <v>2</v>
      </c>
      <c r="BT1014" s="101" t="str">
        <f>IF(COUNTIFS($Z$446,"&lt;&gt;"&amp;""),$AJ$448,"")</f>
        <v>f</v>
      </c>
      <c r="BU1014" s="101">
        <f t="shared" ref="BU1014:BU1017" si="423">IF($AZ1014="","",IF($BG1014&lt;&gt;"",$BG1014,0)+IF($BM1014&lt;&gt;"",$BM1014,0)+IF($BQ1014&lt;&gt;"",$BQ1014,0))</f>
        <v>3.6</v>
      </c>
      <c r="BV1014" s="102">
        <f t="shared" ref="BV1014:BV1017" si="424">IF($AZ1014="","",IF($BJ1014&lt;&gt;"",$BJ1014,0)+IF($BP1014&lt;&gt;"",$BP1014,0)+IF($BR1014&lt;&gt;"",$BR1014,0))</f>
        <v>50</v>
      </c>
      <c r="BW1014" s="98" t="str">
        <f t="shared" si="416"/>
        <v>2025</v>
      </c>
      <c r="BY1014" s="4"/>
      <c r="BZ1014" s="4"/>
      <c r="CA1014" s="4"/>
      <c r="CB1014" s="4"/>
      <c r="CC1014" s="4"/>
      <c r="CD1014" s="4"/>
      <c r="CE1014" s="4"/>
      <c r="CF1014" s="4"/>
      <c r="CG1014" s="5"/>
      <c r="CH1014" s="5"/>
      <c r="CI1014" s="5"/>
      <c r="CJ1014" s="4"/>
      <c r="CK1014" s="4"/>
      <c r="CL1014" s="4"/>
      <c r="CM1014" s="4"/>
      <c r="CN1014" s="4"/>
      <c r="CO1014" s="4"/>
      <c r="CP1014" s="4"/>
      <c r="CQ1014" s="4"/>
      <c r="CR1014" s="4"/>
      <c r="CS1014" s="5"/>
      <c r="CT1014" s="5"/>
    </row>
    <row r="1015" spans="50:98" ht="21" customHeight="1" x14ac:dyDescent="0.2">
      <c r="AX1015" s="215" t="str">
        <f>$Z$451</f>
        <v/>
      </c>
      <c r="AY1015" s="98">
        <v>3</v>
      </c>
      <c r="AZ1015" s="102" t="str">
        <f>IF(COUNTIFS($Z$449,"&lt;&gt;"&amp;""),$Z$449,"")</f>
        <v/>
      </c>
      <c r="BA1015" s="102" t="str">
        <f>IF($AZ1015="","",ROUND(RIGHT($Z$442,1)/2,0))</f>
        <v/>
      </c>
      <c r="BB1015" s="102" t="str">
        <f>IF($AZ1015="","",RIGHT($Z$442,1))</f>
        <v/>
      </c>
      <c r="BC1015" s="102" t="str">
        <f>IF($AZ1015="","",$AD$451)</f>
        <v/>
      </c>
      <c r="BD1015" s="102" t="str">
        <f>IF($AZ1015="","","DF")</f>
        <v/>
      </c>
      <c r="BE1015" s="102" t="str">
        <f>IF(COUNTIFS($Z$449,"&lt;&gt;"&amp;""),ROUND($AE$451/14,1),"")</f>
        <v/>
      </c>
      <c r="BF1015" s="102" t="str">
        <f>IF(COUNTIFS($Z$449,"&lt;&gt;"&amp;""),ROUND(($AF$451+$AG$451+$AH$451)/14,1),"")</f>
        <v/>
      </c>
      <c r="BG1015" s="102" t="str">
        <f>IF(COUNTIFS($Z$449,"&lt;&gt;"&amp;""),ROUND(($AE$451+$AF$451+$AG$451+$AH$451)/14,1),"")</f>
        <v/>
      </c>
      <c r="BH1015" s="102" t="str">
        <f>IF(COUNTIFS($Z$449,"&lt;&gt;"&amp;""),ROUND($AE$451,1),"")</f>
        <v/>
      </c>
      <c r="BI1015" s="102" t="str">
        <f>IF(COUNTIFS($Z$449,"&lt;&gt;"&amp;""),ROUND(($AF$451+$AG$451+$AH$451),1),"")</f>
        <v/>
      </c>
      <c r="BJ1015" s="102" t="str">
        <f>IF(COUNTIFS($Z$449,"&lt;&gt;"&amp;""),ROUND(($AE$451+$AF$451+$AG$451+$AH$451),1),"")</f>
        <v/>
      </c>
      <c r="BK1015" s="98"/>
      <c r="BL1015" s="102"/>
      <c r="BM1015" s="102"/>
      <c r="BN1015" s="98"/>
      <c r="BO1015" s="102"/>
      <c r="BP1015" s="102"/>
      <c r="BQ1015" s="102" t="str">
        <f>IF(COUNTIFS($Z$449,"&lt;&gt;"&amp;""),IF($AK$451&lt;&gt;"",ROUND($AK$451/14,1),""),"")</f>
        <v/>
      </c>
      <c r="BR1015" s="102" t="str">
        <f>IF(COUNTIFS($Z$449,"&lt;&gt;"&amp;""),IF($AK$451&lt;&gt;"",ROUND($AK$451,1),""),"")</f>
        <v/>
      </c>
      <c r="BS1015" s="102" t="str">
        <f>IF($AZ1015="","",$AC$451)</f>
        <v/>
      </c>
      <c r="BT1015" s="101" t="str">
        <f>IF(COUNTIFS($Z$449,"&lt;&gt;"&amp;""),$AJ$451,"")</f>
        <v/>
      </c>
      <c r="BU1015" s="101" t="str">
        <f t="shared" si="423"/>
        <v/>
      </c>
      <c r="BV1015" s="102" t="str">
        <f t="shared" si="424"/>
        <v/>
      </c>
      <c r="BW1015" s="98" t="str">
        <f t="shared" si="416"/>
        <v/>
      </c>
      <c r="BY1015" s="4"/>
      <c r="BZ1015" s="4"/>
      <c r="CA1015" s="4"/>
      <c r="CB1015" s="4"/>
      <c r="CC1015" s="4"/>
      <c r="CD1015" s="4"/>
      <c r="CE1015" s="4"/>
      <c r="CF1015" s="4"/>
      <c r="CG1015" s="5"/>
      <c r="CH1015" s="5"/>
      <c r="CI1015" s="5"/>
      <c r="CJ1015" s="4"/>
      <c r="CK1015" s="4"/>
      <c r="CL1015" s="4"/>
      <c r="CM1015" s="4"/>
      <c r="CN1015" s="4"/>
      <c r="CO1015" s="4"/>
      <c r="CP1015" s="4"/>
      <c r="CQ1015" s="4"/>
      <c r="CR1015" s="4"/>
      <c r="CS1015" s="5"/>
      <c r="CT1015" s="5"/>
    </row>
    <row r="1016" spans="50:98" ht="21" customHeight="1" x14ac:dyDescent="0.2">
      <c r="AX1016" s="215" t="str">
        <f>$Z$454</f>
        <v>L061.24.03.C13-04</v>
      </c>
      <c r="AY1016" s="98">
        <v>4</v>
      </c>
      <c r="AZ1016" s="102" t="str">
        <f>IF(COUNTIFS($Z$452,"&lt;&gt;"&amp;""),$Z$452,"")</f>
        <v>Limbi straine 3</v>
      </c>
      <c r="BA1016" s="102">
        <f>IF($AZ1016="","",ROUND(RIGHT($Z$442,1)/2,0))</f>
        <v>2</v>
      </c>
      <c r="BB1016" s="102" t="str">
        <f>IF($AZ1016="","",RIGHT($Z$442,1))</f>
        <v>3</v>
      </c>
      <c r="BC1016" s="102" t="str">
        <f>IF($AZ1016="","",$AD$454)</f>
        <v>D</v>
      </c>
      <c r="BD1016" s="102" t="str">
        <f>IF($AZ1016="","","DF")</f>
        <v>DF</v>
      </c>
      <c r="BE1016" s="102">
        <f>IF(COUNTIFS($Z$452,"&lt;&gt;"&amp;""),ROUND($AE$454/14,1),"")</f>
        <v>0</v>
      </c>
      <c r="BF1016" s="102">
        <f>IF(COUNTIFS($Z$452,"&lt;&gt;"&amp;""),ROUND(($AF$454+$AG$454+$AH$454)/14,1),"")</f>
        <v>2</v>
      </c>
      <c r="BG1016" s="102">
        <f>IF(COUNTIFS($Z$452,"&lt;&gt;"&amp;""),ROUND(($AE$454+$AF$454+$AG$454+$AH$454)/14,1),"")</f>
        <v>2</v>
      </c>
      <c r="BH1016" s="102">
        <f>IF(COUNTIFS($Z$452,"&lt;&gt;"&amp;""),ROUND($AE$454,1),"")</f>
        <v>0</v>
      </c>
      <c r="BI1016" s="102">
        <f>IF(COUNTIFS($Z$452,"&lt;&gt;"&amp;""),ROUND(($AF$454+$AG$454+$AH$454),1),"")</f>
        <v>28</v>
      </c>
      <c r="BJ1016" s="102">
        <f>IF(COUNTIFS($Z$452,"&lt;&gt;"&amp;""),ROUND(($AE$454+$AF$454+$AG$454+$AH$454),1),"")</f>
        <v>28</v>
      </c>
      <c r="BK1016" s="98"/>
      <c r="BL1016" s="102"/>
      <c r="BM1016" s="102"/>
      <c r="BN1016" s="98"/>
      <c r="BO1016" s="102"/>
      <c r="BP1016" s="102"/>
      <c r="BQ1016" s="102">
        <f>IF(COUNTIFS($Z$452,"&lt;&gt;"&amp;""),IF($AK$454&lt;&gt;"",ROUND($AK$454/14,1),""),"")</f>
        <v>1.6</v>
      </c>
      <c r="BR1016" s="102">
        <f>IF(COUNTIFS($Z$452,"&lt;&gt;"&amp;""),IF($AK$454&lt;&gt;"",ROUND($AK$454,1),""),"")</f>
        <v>22</v>
      </c>
      <c r="BS1016" s="102">
        <f>IF($AZ1016="","",$AC$454)</f>
        <v>2</v>
      </c>
      <c r="BT1016" s="101" t="str">
        <f>IF(COUNTIFS($Z$452,"&lt;&gt;"&amp;""),$AJ$454,"")</f>
        <v>DC</v>
      </c>
      <c r="BU1016" s="101">
        <f t="shared" si="423"/>
        <v>3.6</v>
      </c>
      <c r="BV1016" s="102">
        <f t="shared" si="424"/>
        <v>50</v>
      </c>
      <c r="BW1016" s="98" t="str">
        <f t="shared" si="416"/>
        <v>2025</v>
      </c>
      <c r="BY1016" s="4"/>
      <c r="BZ1016" s="4"/>
      <c r="CA1016" s="4"/>
      <c r="CB1016" s="4"/>
      <c r="CC1016" s="4"/>
      <c r="CD1016" s="4"/>
      <c r="CE1016" s="4"/>
      <c r="CF1016" s="4"/>
      <c r="CG1016" s="5"/>
      <c r="CH1016" s="5"/>
      <c r="CI1016" s="5"/>
      <c r="CJ1016" s="4"/>
      <c r="CK1016" s="4"/>
      <c r="CL1016" s="4"/>
      <c r="CM1016" s="4"/>
      <c r="CN1016" s="4"/>
      <c r="CO1016" s="4"/>
      <c r="CP1016" s="4"/>
      <c r="CQ1016" s="4"/>
      <c r="CR1016" s="4"/>
      <c r="CS1016" s="5"/>
      <c r="CT1016" s="5"/>
    </row>
    <row r="1017" spans="50:98" ht="21" customHeight="1" x14ac:dyDescent="0.2">
      <c r="AX1017" s="215" t="str">
        <f>$Z$457</f>
        <v>L061.24.03.C13-05</v>
      </c>
      <c r="AY1017" s="98">
        <v>5</v>
      </c>
      <c r="AZ1017" s="102" t="str">
        <f>IF(COUNTIFS($Z$455,"&lt;&gt;"&amp;""),$Z$455,"")</f>
        <v>Limbi straine 3</v>
      </c>
      <c r="BA1017" s="102">
        <f>IF($AZ1017="","",ROUND(RIGHT($Z$442,1)/2,0))</f>
        <v>2</v>
      </c>
      <c r="BB1017" s="102" t="str">
        <f>IF($AZ1017="","",RIGHT($Z$442,1))</f>
        <v>3</v>
      </c>
      <c r="BC1017" s="102" t="str">
        <f>IF($AZ1017="","",$AD$457)</f>
        <v>E</v>
      </c>
      <c r="BD1017" s="102" t="str">
        <f>IF($AZ1017="","","DF")</f>
        <v>DF</v>
      </c>
      <c r="BE1017" s="102">
        <f>IF(COUNTIFS($Z$455,"&lt;&gt;"&amp;""),ROUND($AE$457/14,1),"")</f>
        <v>0</v>
      </c>
      <c r="BF1017" s="102">
        <f>IF(COUNTIFS($Z$455,"&lt;&gt;"&amp;""),ROUND(($AF$457+$AG$457+$AH$457)/14,1),"")</f>
        <v>2</v>
      </c>
      <c r="BG1017" s="102">
        <f>IF(COUNTIFS($Z$455,"&lt;&gt;"&amp;""),ROUND(($AE$457+$AF$457+$AG$457+$AH$457)/14,1),"")</f>
        <v>2</v>
      </c>
      <c r="BH1017" s="102">
        <f>IF(COUNTIFS($Z$455,"&lt;&gt;"&amp;""),ROUND($AE$457,1),"")</f>
        <v>0</v>
      </c>
      <c r="BI1017" s="102">
        <f>IF(COUNTIFS($Z$455,"&lt;&gt;"&amp;""),ROUND(($AF$457+$AG$457+$AH$457),1),"")</f>
        <v>28</v>
      </c>
      <c r="BJ1017" s="102">
        <f>IF(COUNTIFS($Z$455,"&lt;&gt;"&amp;""),ROUND(($AE$457+$AF$457+$AG$457+$AH$457),1),"")</f>
        <v>28</v>
      </c>
      <c r="BK1017" s="98"/>
      <c r="BL1017" s="102"/>
      <c r="BM1017" s="102"/>
      <c r="BN1017" s="98"/>
      <c r="BO1017" s="102"/>
      <c r="BP1017" s="102"/>
      <c r="BQ1017" s="102">
        <f>IF(COUNTIFS($Z$455,"&lt;&gt;"&amp;""),IF($AK$457&lt;&gt;"",ROUND($AK$457/14,1),""),"")</f>
        <v>1.6</v>
      </c>
      <c r="BR1017" s="102">
        <f>IF(COUNTIFS($Z$455,"&lt;&gt;"&amp;""),IF($AK$457&lt;&gt;"",ROUND($AK$457,1),""),"")</f>
        <v>22</v>
      </c>
      <c r="BS1017" s="102">
        <f>IF($AZ1017="","",$AC$457)</f>
        <v>2</v>
      </c>
      <c r="BT1017" s="101" t="str">
        <f>IF(COUNTIFS($Z$455,"&lt;&gt;"&amp;""),$AJ$457,"")</f>
        <v>DC</v>
      </c>
      <c r="BU1017" s="101">
        <f t="shared" si="423"/>
        <v>3.6</v>
      </c>
      <c r="BV1017" s="102">
        <f t="shared" si="424"/>
        <v>50</v>
      </c>
      <c r="BW1017" s="98" t="str">
        <f t="shared" ref="BW1017" si="425">IF($AZ1017="","",CONCATENATE("20",G$12+BA1017-1))</f>
        <v>2025</v>
      </c>
      <c r="BY1017" s="4"/>
      <c r="BZ1017" s="4"/>
      <c r="CA1017" s="4"/>
      <c r="CB1017" s="4"/>
      <c r="CC1017" s="4"/>
      <c r="CD1017" s="4"/>
      <c r="CE1017" s="4"/>
      <c r="CF1017" s="4"/>
      <c r="CG1017" s="5"/>
      <c r="CH1017" s="5"/>
      <c r="CI1017" s="5"/>
      <c r="CJ1017" s="4"/>
      <c r="CK1017" s="4"/>
      <c r="CL1017" s="4"/>
      <c r="CM1017" s="4"/>
      <c r="CN1017" s="4"/>
      <c r="CO1017" s="4"/>
      <c r="CP1017" s="4"/>
      <c r="CQ1017" s="4"/>
      <c r="CR1017" s="4"/>
      <c r="CS1017" s="5"/>
      <c r="CT1017" s="5"/>
    </row>
    <row r="1018" spans="50:98" ht="21" customHeight="1" x14ac:dyDescent="0.25">
      <c r="AX1018" s="492" t="s">
        <v>349</v>
      </c>
      <c r="AY1018" s="493"/>
      <c r="AZ1018" s="493"/>
      <c r="BA1018" s="493"/>
      <c r="BB1018" s="493"/>
      <c r="BC1018" s="493"/>
      <c r="BD1018" s="493"/>
      <c r="BE1018" s="493"/>
      <c r="BF1018" s="493"/>
      <c r="BG1018" s="493"/>
      <c r="BH1018" s="493"/>
      <c r="BI1018" s="493"/>
      <c r="BJ1018" s="493"/>
      <c r="BK1018" s="493"/>
      <c r="BL1018" s="493"/>
      <c r="BM1018" s="493"/>
      <c r="BN1018" s="493"/>
      <c r="BO1018" s="493"/>
      <c r="BP1018" s="493"/>
      <c r="BQ1018" s="493"/>
      <c r="BR1018" s="493"/>
      <c r="BS1018" s="493"/>
      <c r="BT1018" s="493"/>
      <c r="BU1018" s="493"/>
      <c r="BV1018" s="494"/>
      <c r="BW1018" s="98" t="str">
        <f t="shared" si="416"/>
        <v/>
      </c>
      <c r="BY1018" s="4"/>
      <c r="BZ1018" s="4"/>
      <c r="CA1018" s="4"/>
      <c r="CB1018" s="4"/>
      <c r="CC1018" s="4"/>
      <c r="CD1018" s="4"/>
      <c r="CE1018" s="4"/>
      <c r="CF1018" s="4"/>
      <c r="CG1018" s="5"/>
      <c r="CH1018" s="5"/>
      <c r="CI1018" s="5"/>
      <c r="CJ1018" s="4"/>
      <c r="CK1018" s="4"/>
      <c r="CL1018" s="4"/>
      <c r="CM1018" s="4"/>
      <c r="CN1018" s="4"/>
      <c r="CO1018" s="4"/>
      <c r="CP1018" s="4"/>
      <c r="CQ1018" s="4"/>
      <c r="CR1018" s="4"/>
      <c r="CS1018" s="5"/>
      <c r="CT1018" s="5"/>
    </row>
    <row r="1019" spans="50:98" ht="21" customHeight="1" x14ac:dyDescent="0.2">
      <c r="AX1019" s="215" t="str">
        <f>$AL$445</f>
        <v>L061.24.04.f13-01</v>
      </c>
      <c r="AY1019" s="102">
        <v>1</v>
      </c>
      <c r="AZ1019" s="102" t="str">
        <f>IF(COUNTIFS($AL$443,"&lt;&gt;"&amp;""),$AL$443,"")</f>
        <v>Responsabilitate socială şi activism civic</v>
      </c>
      <c r="BA1019" s="102">
        <f>IF($AZ1019="","",ROUND(RIGHT($AL$442,1)/2,0))</f>
        <v>2</v>
      </c>
      <c r="BB1019" s="102" t="str">
        <f>IF($AZ1019="","",RIGHT($AL$442,1))</f>
        <v>4</v>
      </c>
      <c r="BC1019" s="102" t="str">
        <f>IF($AZ1019="","",$AP$445)</f>
        <v>E</v>
      </c>
      <c r="BD1019" s="102" t="str">
        <f>IF($AZ1019="","","DF")</f>
        <v>DF</v>
      </c>
      <c r="BE1019" s="102">
        <f>IF(COUNTIFS($AL$443,"&lt;&gt;"&amp;""),ROUND($AQ$445/14,1),"")</f>
        <v>2</v>
      </c>
      <c r="BF1019" s="102">
        <f>IF(COUNTIFS($AL$443,"&lt;&gt;"&amp;""),ROUND(($AR$445+$AS$445+$AT$445)/14,1),"")</f>
        <v>2</v>
      </c>
      <c r="BG1019" s="102">
        <f>IF(COUNTIFS($AL$443,"&lt;&gt;"&amp;""),ROUND(($AQ$445+$AR$445+$AS$445+$AT$445)/14,1),"")</f>
        <v>4</v>
      </c>
      <c r="BH1019" s="102">
        <f>IF(COUNTIFS($AL$443,"&lt;&gt;"&amp;""),ROUND($AQ$445,1),"")</f>
        <v>28</v>
      </c>
      <c r="BI1019" s="102">
        <f>IF(COUNTIFS($AL$443,"&lt;&gt;"&amp;""),ROUND(($AR$445+$AS$445+$AT$445),1),"")</f>
        <v>28</v>
      </c>
      <c r="BJ1019" s="102">
        <f>IF(COUNTIFS($AL$443,"&lt;&gt;"&amp;""),ROUND(($AQ$445+$AR$445+$AS$445+$AT$445),1),"")</f>
        <v>56</v>
      </c>
      <c r="BK1019" s="102"/>
      <c r="BL1019" s="102"/>
      <c r="BM1019" s="102"/>
      <c r="BN1019" s="102"/>
      <c r="BO1019" s="102"/>
      <c r="BP1019" s="102"/>
      <c r="BQ1019" s="102" t="str">
        <f>IF(COUNTIFS($AL$443,"&lt;&gt;"&amp;""),IF($AW$445&lt;&gt;"",ROUND($AW$445/14,1),""),"")</f>
        <v/>
      </c>
      <c r="BR1019" s="102" t="str">
        <f>IF(COUNTIFS($AL$443,"&lt;&gt;"&amp;""),IF($AW$445&lt;&gt;"",ROUND($AW$445,1),""),"")</f>
        <v/>
      </c>
      <c r="BS1019" s="102">
        <f>IF($AZ1019="","",$AO$445)</f>
        <v>2</v>
      </c>
      <c r="BT1019" s="101" t="str">
        <f>IF(COUNTIFS($AL$443,"&lt;&gt;"&amp;""),$AV$445,"")</f>
        <v>f</v>
      </c>
      <c r="BU1019" s="101">
        <f>IF($AZ1019="","",IF($BG1019&lt;&gt;"",$BG1019,0)+IF($BM1019&lt;&gt;"",$BM1019,0)+IF($BQ1019&lt;&gt;"",$BQ1019,0))</f>
        <v>4</v>
      </c>
      <c r="BV1019" s="102">
        <f>IF($AZ1019="","",IF($BJ1019&lt;&gt;"",$BJ1019,0)+IF($BP1019&lt;&gt;"",$BP1019,0)+IF($BR1019&lt;&gt;"",$BR1019,0))</f>
        <v>56</v>
      </c>
      <c r="BW1019" s="98" t="str">
        <f t="shared" si="416"/>
        <v>2025</v>
      </c>
      <c r="BY1019" s="4"/>
      <c r="BZ1019" s="4"/>
      <c r="CA1019" s="4"/>
      <c r="CB1019" s="4"/>
      <c r="CC1019" s="4"/>
      <c r="CD1019" s="4"/>
      <c r="CE1019" s="4"/>
      <c r="CF1019" s="4"/>
      <c r="CG1019" s="5"/>
      <c r="CH1019" s="5"/>
      <c r="CI1019" s="5"/>
      <c r="CJ1019" s="4"/>
      <c r="CK1019" s="4"/>
      <c r="CL1019" s="4"/>
      <c r="CM1019" s="4"/>
      <c r="CN1019" s="4"/>
      <c r="CO1019" s="4"/>
      <c r="CP1019" s="4"/>
      <c r="CQ1019" s="4"/>
      <c r="CR1019" s="4"/>
      <c r="CS1019" s="5"/>
      <c r="CT1019" s="5"/>
    </row>
    <row r="1020" spans="50:98" ht="21" customHeight="1" x14ac:dyDescent="0.2">
      <c r="AX1020" s="215" t="str">
        <f>$AL$448</f>
        <v>L061.24.04.f13-02</v>
      </c>
      <c r="AY1020" s="98">
        <v>2</v>
      </c>
      <c r="AZ1020" s="102" t="str">
        <f>IF(COUNTIFS($AL$446,"&lt;&gt;"&amp;""),$AL$446,"")</f>
        <v>Didactica specialităţii</v>
      </c>
      <c r="BA1020" s="102">
        <f>IF($AZ1020="","",ROUND(RIGHT($AL$442,1)/2,0))</f>
        <v>2</v>
      </c>
      <c r="BB1020" s="102" t="str">
        <f>IF($AZ1020="","",RIGHT($AL$442,1))</f>
        <v>4</v>
      </c>
      <c r="BC1020" s="102" t="str">
        <f>IF($AZ1020="","",$AP$448)</f>
        <v>E</v>
      </c>
      <c r="BD1020" s="102" t="str">
        <f>IF($AZ1020="","","DF")</f>
        <v>DF</v>
      </c>
      <c r="BE1020" s="102">
        <f>IF(COUNTIFS($AL$446,"&lt;&gt;"&amp;""),ROUND($AQ$448/14,1),"")</f>
        <v>2</v>
      </c>
      <c r="BF1020" s="102">
        <f>IF(COUNTIFS($AL$446,"&lt;&gt;"&amp;""),ROUND(($AR$448+$AS$448+$AT$448)/14,1),"")</f>
        <v>2</v>
      </c>
      <c r="BG1020" s="102">
        <f>IF(COUNTIFS($AL$446,"&lt;&gt;"&amp;""),ROUND(($AQ$448+$AR$448+$AS$448+$AT$448)/14,1),"")</f>
        <v>4</v>
      </c>
      <c r="BH1020" s="102">
        <f>IF(COUNTIFS($AL$446,"&lt;&gt;"&amp;""),ROUND($AQ$448,1),"")</f>
        <v>28</v>
      </c>
      <c r="BI1020" s="102">
        <f>IF(COUNTIFS($AL$446,"&lt;&gt;"&amp;""),ROUND(($AR$448+$AS$448+$AT$448),1),"")</f>
        <v>28</v>
      </c>
      <c r="BJ1020" s="102">
        <f>IF(COUNTIFS($AL$446,"&lt;&gt;"&amp;""),ROUND(($AQ$448+$AR$448+$AS$448+$AT$448),1),"")</f>
        <v>56</v>
      </c>
      <c r="BK1020" s="98"/>
      <c r="BL1020" s="102"/>
      <c r="BM1020" s="102"/>
      <c r="BN1020" s="98"/>
      <c r="BO1020" s="102"/>
      <c r="BP1020" s="102"/>
      <c r="BQ1020" s="102" t="str">
        <f>IF(COUNTIFS($AL$446,"&lt;&gt;"&amp;""),IF($AW$448&lt;&gt;"",ROUND($AW$448/14,1),""),"")</f>
        <v/>
      </c>
      <c r="BR1020" s="102" t="str">
        <f>IF(COUNTIFS($AL$446,"&lt;&gt;"&amp;""),IF($AW$448&lt;&gt;"",ROUND($AW$448,1),""),"")</f>
        <v/>
      </c>
      <c r="BS1020" s="102">
        <f>IF($AZ1020="","",$AO$448)</f>
        <v>2</v>
      </c>
      <c r="BT1020" s="101" t="str">
        <f>IF(COUNTIFS($AL$446,"&lt;&gt;"&amp;""),$AV$448,"")</f>
        <v>f</v>
      </c>
      <c r="BU1020" s="101">
        <f t="shared" ref="BU1020:BU1023" si="426">IF($AZ1020="","",IF($BG1020&lt;&gt;"",$BG1020,0)+IF($BM1020&lt;&gt;"",$BM1020,0)+IF($BQ1020&lt;&gt;"",$BQ1020,0))</f>
        <v>4</v>
      </c>
      <c r="BV1020" s="102">
        <f t="shared" ref="BV1020:BV1023" si="427">IF($AZ1020="","",IF($BJ1020&lt;&gt;"",$BJ1020,0)+IF($BP1020&lt;&gt;"",$BP1020,0)+IF($BR1020&lt;&gt;"",$BR1020,0))</f>
        <v>56</v>
      </c>
      <c r="BW1020" s="98" t="str">
        <f t="shared" si="416"/>
        <v>2025</v>
      </c>
      <c r="BY1020" s="4"/>
      <c r="BZ1020" s="4"/>
      <c r="CA1020" s="4"/>
      <c r="CB1020" s="4"/>
      <c r="CC1020" s="4"/>
      <c r="CD1020" s="4"/>
      <c r="CE1020" s="4"/>
      <c r="CF1020" s="4"/>
      <c r="CG1020" s="5"/>
      <c r="CH1020" s="5"/>
      <c r="CI1020" s="5"/>
      <c r="CJ1020" s="4"/>
      <c r="CK1020" s="4"/>
      <c r="CL1020" s="4"/>
      <c r="CM1020" s="4"/>
      <c r="CN1020" s="4"/>
      <c r="CO1020" s="4"/>
      <c r="CP1020" s="4"/>
      <c r="CQ1020" s="4"/>
      <c r="CR1020" s="4"/>
      <c r="CS1020" s="5"/>
      <c r="CT1020" s="5"/>
    </row>
    <row r="1021" spans="50:98" ht="21" customHeight="1" x14ac:dyDescent="0.2">
      <c r="AX1021" s="215" t="str">
        <f>$AL$451</f>
        <v>L061.24.04.f13-03</v>
      </c>
      <c r="AY1021" s="98">
        <v>3</v>
      </c>
      <c r="AZ1021" s="102" t="str">
        <f>IF(COUNTIFS($AL$449,"&lt;&gt;"&amp;""),$AL$449,"")</f>
        <v>Voluntariat</v>
      </c>
      <c r="BA1021" s="102">
        <f>IF($AZ1021="","",ROUND(RIGHT($AL$442,1)/2,0))</f>
        <v>2</v>
      </c>
      <c r="BB1021" s="102" t="str">
        <f>IF($AZ1021="","",RIGHT($AL$442,1))</f>
        <v>4</v>
      </c>
      <c r="BC1021" s="102" t="str">
        <f>IF($AZ1021="","",$AP$451)</f>
        <v>C</v>
      </c>
      <c r="BD1021" s="102" t="str">
        <f>IF($AZ1021="","","DF")</f>
        <v>DF</v>
      </c>
      <c r="BE1021" s="102">
        <f>IF(COUNTIFS($AL$449,"&lt;&gt;"&amp;""),ROUND($AQ$451/14,1),"")</f>
        <v>0</v>
      </c>
      <c r="BF1021" s="102">
        <f>IF(COUNTIFS($AL$449,"&lt;&gt;"&amp;""),ROUND(($AR$451+$AS$451+$AT$451)/14,1),"")</f>
        <v>2</v>
      </c>
      <c r="BG1021" s="102">
        <f>IF(COUNTIFS($AL$449,"&lt;&gt;"&amp;""),ROUND(($AQ$451+$AR$451+$AS$451+$AT$451)/14,1),"")</f>
        <v>2</v>
      </c>
      <c r="BH1021" s="102">
        <f>IF(COUNTIFS($AL$449,"&lt;&gt;"&amp;""),ROUND($AQ$451,1),"")</f>
        <v>0</v>
      </c>
      <c r="BI1021" s="102">
        <f>IF(COUNTIFS($AL$449,"&lt;&gt;"&amp;""),ROUND(($AR$451+$AS$451+$AT$451),1),"")</f>
        <v>28</v>
      </c>
      <c r="BJ1021" s="102">
        <f>IF(COUNTIFS($AL$449,"&lt;&gt;"&amp;""),ROUND(($AQ$451+$AR$451+$AS$451+$AT$451),1),"")</f>
        <v>28</v>
      </c>
      <c r="BK1021" s="98"/>
      <c r="BL1021" s="102"/>
      <c r="BM1021" s="102"/>
      <c r="BN1021" s="98"/>
      <c r="BO1021" s="102"/>
      <c r="BP1021" s="102"/>
      <c r="BQ1021" s="102" t="str">
        <f>IF(COUNTIFS($AL$449,"&lt;&gt;"&amp;""),IF($AW$451&lt;&gt;"",ROUND($AW$451/14,1),""),"")</f>
        <v/>
      </c>
      <c r="BR1021" s="102" t="str">
        <f>IF(COUNTIFS($AL$449,"&lt;&gt;"&amp;""),IF($AW$451&lt;&gt;"",ROUND($AW$451,1),""),"")</f>
        <v/>
      </c>
      <c r="BS1021" s="102">
        <f>IF($AZ1021="","",$AO$451)</f>
        <v>2</v>
      </c>
      <c r="BT1021" s="101" t="str">
        <f>IF(COUNTIFS($AL$449,"&lt;&gt;"&amp;""),$AV$451,"")</f>
        <v>f</v>
      </c>
      <c r="BU1021" s="101">
        <f t="shared" si="426"/>
        <v>2</v>
      </c>
      <c r="BV1021" s="102">
        <f t="shared" si="427"/>
        <v>28</v>
      </c>
      <c r="BW1021" s="98" t="str">
        <f t="shared" si="416"/>
        <v>2025</v>
      </c>
      <c r="BY1021" s="4"/>
      <c r="BZ1021" s="4"/>
      <c r="CA1021" s="4"/>
      <c r="CB1021" s="4"/>
      <c r="CC1021" s="4"/>
      <c r="CD1021" s="4"/>
      <c r="CE1021" s="4"/>
      <c r="CF1021" s="4"/>
      <c r="CG1021" s="5"/>
      <c r="CH1021" s="5"/>
      <c r="CI1021" s="5"/>
      <c r="CJ1021" s="4"/>
      <c r="CK1021" s="4"/>
      <c r="CL1021" s="4"/>
      <c r="CM1021" s="4"/>
      <c r="CN1021" s="4"/>
      <c r="CO1021" s="4"/>
      <c r="CP1021" s="4"/>
      <c r="CQ1021" s="4"/>
      <c r="CR1021" s="4"/>
      <c r="CS1021" s="5"/>
      <c r="CT1021" s="5"/>
    </row>
    <row r="1022" spans="50:98" ht="21" customHeight="1" x14ac:dyDescent="0.2">
      <c r="AX1022" s="215" t="str">
        <f>$AL$454</f>
        <v>L061.24.04.C13-04</v>
      </c>
      <c r="AY1022" s="98">
        <v>4</v>
      </c>
      <c r="AZ1022" s="102" t="str">
        <f>IF(COUNTIFS($AL$452,"&lt;&gt;"&amp;""),$AL$452,"")</f>
        <v>Limbi straine 4</v>
      </c>
      <c r="BA1022" s="102">
        <f>IF($AZ1022="","",ROUND(RIGHT($AL$442,1)/2,0))</f>
        <v>2</v>
      </c>
      <c r="BB1022" s="102" t="str">
        <f>IF($AZ1022="","",RIGHT($AL$442,1))</f>
        <v>4</v>
      </c>
      <c r="BC1022" s="102" t="str">
        <f>IF($AZ1022="","",$AP$454)</f>
        <v>D</v>
      </c>
      <c r="BD1022" s="102" t="str">
        <f>IF($AZ1022="","","DF")</f>
        <v>DF</v>
      </c>
      <c r="BE1022" s="102">
        <f>IF(COUNTIFS($AL$452,"&lt;&gt;"&amp;""),ROUND($AQ$454/14,1),"")</f>
        <v>0</v>
      </c>
      <c r="BF1022" s="102">
        <f>IF(COUNTIFS($AL$452,"&lt;&gt;"&amp;""),ROUND(($AR$454+$AS$454+$AT$454)/14,1),"")</f>
        <v>2</v>
      </c>
      <c r="BG1022" s="102">
        <f>IF(COUNTIFS($AL$452,"&lt;&gt;"&amp;""),ROUND(($AQ$454+$AR$454+$AS$454+$AT$454)/14,1),"")</f>
        <v>2</v>
      </c>
      <c r="BH1022" s="102">
        <f>IF(COUNTIFS($AL$452,"&lt;&gt;"&amp;""),ROUND($AQ$454,1),"")</f>
        <v>0</v>
      </c>
      <c r="BI1022" s="102">
        <f>IF(COUNTIFS($AL$452,"&lt;&gt;"&amp;""),ROUND(($AR$454+$AS$454+$AT$454),1),"")</f>
        <v>28</v>
      </c>
      <c r="BJ1022" s="102">
        <f>IF(COUNTIFS($AL$452,"&lt;&gt;"&amp;""),ROUND(($AQ$454+$AR$454+$AS$454+$AT$454),1),"")</f>
        <v>28</v>
      </c>
      <c r="BK1022" s="98"/>
      <c r="BL1022" s="102"/>
      <c r="BM1022" s="102"/>
      <c r="BN1022" s="98"/>
      <c r="BO1022" s="102"/>
      <c r="BP1022" s="102"/>
      <c r="BQ1022" s="102">
        <f>IF(COUNTIFS($AL$452,"&lt;&gt;"&amp;""),IF($AW$454&lt;&gt;"",ROUND($AW$454/14,1),""),"")</f>
        <v>1.6</v>
      </c>
      <c r="BR1022" s="102">
        <f>IF(COUNTIFS($AL$452,"&lt;&gt;"&amp;""),IF($AW$454&lt;&gt;"",ROUND($AW$454,1),""),"")</f>
        <v>22</v>
      </c>
      <c r="BS1022" s="102">
        <f>IF($AZ1022="","",$AO$454)</f>
        <v>2</v>
      </c>
      <c r="BT1022" s="101" t="str">
        <f>IF(COUNTIFS($AL$452,"&lt;&gt;"&amp;""),$AV$454,"")</f>
        <v>DC</v>
      </c>
      <c r="BU1022" s="101">
        <f t="shared" si="426"/>
        <v>3.6</v>
      </c>
      <c r="BV1022" s="102">
        <f t="shared" si="427"/>
        <v>50</v>
      </c>
      <c r="BW1022" s="98" t="str">
        <f t="shared" si="416"/>
        <v>2025</v>
      </c>
      <c r="BY1022" s="4"/>
      <c r="BZ1022" s="4"/>
      <c r="CA1022" s="4"/>
      <c r="CB1022" s="4"/>
      <c r="CC1022" s="4"/>
      <c r="CD1022" s="4"/>
      <c r="CE1022" s="4"/>
      <c r="CF1022" s="4"/>
      <c r="CG1022" s="5"/>
      <c r="CH1022" s="5"/>
      <c r="CI1022" s="5"/>
      <c r="CJ1022" s="4"/>
      <c r="CK1022" s="4"/>
      <c r="CL1022" s="4"/>
      <c r="CM1022" s="4"/>
      <c r="CN1022" s="4"/>
      <c r="CO1022" s="4"/>
      <c r="CP1022" s="4"/>
      <c r="CQ1022" s="4"/>
      <c r="CR1022" s="4"/>
      <c r="CS1022" s="5"/>
      <c r="CT1022" s="5"/>
    </row>
    <row r="1023" spans="50:98" ht="21" customHeight="1" x14ac:dyDescent="0.2">
      <c r="AX1023" s="215" t="str">
        <f>$AL$457</f>
        <v>L061.24.04.C13-05</v>
      </c>
      <c r="AY1023" s="98">
        <v>5</v>
      </c>
      <c r="AZ1023" s="102" t="str">
        <f>IF(COUNTIFS($AL$455,"&lt;&gt;"&amp;""),$AL$455,"")</f>
        <v>Limbi straine 4</v>
      </c>
      <c r="BA1023" s="102">
        <f>IF($AZ1023="","",ROUND(RIGHT($AL$442,1)/2,0))</f>
        <v>2</v>
      </c>
      <c r="BB1023" s="102" t="str">
        <f>IF($AZ1023="","",RIGHT($AL$442,1))</f>
        <v>4</v>
      </c>
      <c r="BC1023" s="102" t="str">
        <f>IF($AZ1023="","",$AP$457)</f>
        <v>E</v>
      </c>
      <c r="BD1023" s="102" t="str">
        <f>IF($AZ1023="","","DF")</f>
        <v>DF</v>
      </c>
      <c r="BE1023" s="102">
        <f>IF(COUNTIFS($AL$455,"&lt;&gt;"&amp;""),ROUND($AQ$457/14,1),"")</f>
        <v>0</v>
      </c>
      <c r="BF1023" s="102">
        <f>IF(COUNTIFS($AL$455,"&lt;&gt;"&amp;""),ROUND(($AR$457+$AS$457+$AT$457)/14,1),"")</f>
        <v>2</v>
      </c>
      <c r="BG1023" s="102">
        <f>IF(COUNTIFS($AL$455,"&lt;&gt;"&amp;""),ROUND(($AQ$457+$AR$457+$AS$457+$AT$457)/14,1),"")</f>
        <v>2</v>
      </c>
      <c r="BH1023" s="102">
        <f>IF(COUNTIFS($AL$455,"&lt;&gt;"&amp;""),ROUND($AQ$457,1),"")</f>
        <v>0</v>
      </c>
      <c r="BI1023" s="102">
        <f>IF(COUNTIFS($AL$455,"&lt;&gt;"&amp;""),ROUND(($AR$457+$AS$457+$AT$457),1),"")</f>
        <v>28</v>
      </c>
      <c r="BJ1023" s="102">
        <f>IF(COUNTIFS($AL$455,"&lt;&gt;"&amp;""),ROUND(($AQ$457+$AR$457+$AS$457+$AT$457),1),"")</f>
        <v>28</v>
      </c>
      <c r="BK1023" s="98"/>
      <c r="BL1023" s="102"/>
      <c r="BM1023" s="102"/>
      <c r="BN1023" s="98"/>
      <c r="BO1023" s="102"/>
      <c r="BP1023" s="102"/>
      <c r="BQ1023" s="102">
        <f>IF(COUNTIFS($AL$455,"&lt;&gt;"&amp;""),IF($AW$457&lt;&gt;"",ROUND($AW$457/14,1),""),"")</f>
        <v>1.6</v>
      </c>
      <c r="BR1023" s="102">
        <f>IF(COUNTIFS($AL$455,"&lt;&gt;"&amp;""),IF($AW$457&lt;&gt;"",ROUND($AW$457,1),""),"")</f>
        <v>22</v>
      </c>
      <c r="BS1023" s="102">
        <f>IF($AZ1023="","",$AO$457)</f>
        <v>2</v>
      </c>
      <c r="BT1023" s="101" t="str">
        <f>IF(COUNTIFS($AL$455,"&lt;&gt;"&amp;""),$AV$457,"")</f>
        <v>DC</v>
      </c>
      <c r="BU1023" s="101">
        <f t="shared" si="426"/>
        <v>3.6</v>
      </c>
      <c r="BV1023" s="102">
        <f t="shared" si="427"/>
        <v>50</v>
      </c>
      <c r="BW1023" s="98" t="str">
        <f t="shared" ref="BW1023" si="428">IF($AZ1023="","",CONCATENATE("20",G$12+BA1023-1))</f>
        <v>2025</v>
      </c>
      <c r="BY1023" s="4"/>
      <c r="BZ1023" s="4"/>
      <c r="CA1023" s="4"/>
      <c r="CB1023" s="4"/>
      <c r="CC1023" s="4"/>
      <c r="CD1023" s="4"/>
      <c r="CE1023" s="4"/>
      <c r="CF1023" s="4"/>
      <c r="CG1023" s="5"/>
      <c r="CH1023" s="5"/>
      <c r="CI1023" s="5"/>
      <c r="CJ1023" s="4"/>
      <c r="CK1023" s="4"/>
      <c r="CL1023" s="4"/>
      <c r="CM1023" s="4"/>
      <c r="CN1023" s="4"/>
      <c r="CO1023" s="4"/>
      <c r="CP1023" s="4"/>
      <c r="CQ1023" s="4"/>
      <c r="CR1023" s="4"/>
      <c r="CS1023" s="5"/>
      <c r="CT1023" s="5"/>
    </row>
    <row r="1024" spans="50:98" ht="21" customHeight="1" x14ac:dyDescent="0.25">
      <c r="AX1024" s="492" t="s">
        <v>350</v>
      </c>
      <c r="AY1024" s="493"/>
      <c r="AZ1024" s="493"/>
      <c r="BA1024" s="493"/>
      <c r="BB1024" s="493"/>
      <c r="BC1024" s="493"/>
      <c r="BD1024" s="493"/>
      <c r="BE1024" s="493"/>
      <c r="BF1024" s="493"/>
      <c r="BG1024" s="493"/>
      <c r="BH1024" s="493"/>
      <c r="BI1024" s="493"/>
      <c r="BJ1024" s="493"/>
      <c r="BK1024" s="493"/>
      <c r="BL1024" s="493"/>
      <c r="BM1024" s="493"/>
      <c r="BN1024" s="493"/>
      <c r="BO1024" s="493"/>
      <c r="BP1024" s="493"/>
      <c r="BQ1024" s="493"/>
      <c r="BR1024" s="493"/>
      <c r="BS1024" s="493"/>
      <c r="BT1024" s="493"/>
      <c r="BU1024" s="493"/>
      <c r="BV1024" s="494"/>
      <c r="BW1024" s="98" t="str">
        <f t="shared" si="416"/>
        <v/>
      </c>
      <c r="BY1024" s="4"/>
      <c r="BZ1024" s="4"/>
      <c r="CA1024" s="4"/>
      <c r="CB1024" s="4"/>
      <c r="CC1024" s="4"/>
      <c r="CD1024" s="4"/>
      <c r="CE1024" s="4"/>
      <c r="CF1024" s="4"/>
      <c r="CG1024" s="5"/>
      <c r="CH1024" s="5"/>
      <c r="CI1024" s="5"/>
      <c r="CJ1024" s="4"/>
      <c r="CK1024" s="4"/>
      <c r="CL1024" s="4"/>
      <c r="CM1024" s="4"/>
      <c r="CN1024" s="4"/>
      <c r="CO1024" s="4"/>
      <c r="CP1024" s="4"/>
      <c r="CQ1024" s="4"/>
      <c r="CR1024" s="4"/>
      <c r="CS1024" s="5"/>
      <c r="CT1024" s="5"/>
    </row>
    <row r="1025" spans="50:98" ht="21" customHeight="1" x14ac:dyDescent="0.2">
      <c r="AX1025" s="215" t="str">
        <f>$B$471</f>
        <v>L061.24.05.f11-01</v>
      </c>
      <c r="AY1025" s="102">
        <v>1</v>
      </c>
      <c r="AZ1025" s="102" t="str">
        <f>IF(COUNTIFS($B$469,"&lt;&gt;"&amp;""),$B$469,"")</f>
        <v>Instruire asistată de calculator</v>
      </c>
      <c r="BA1025" s="102">
        <f>IF($AZ1025="","",ROUND(RIGHT($B$468,1)/2,0))</f>
        <v>3</v>
      </c>
      <c r="BB1025" s="102" t="str">
        <f>IF($AZ1025="","",RIGHT($B$468,1))</f>
        <v>5</v>
      </c>
      <c r="BC1025" s="102" t="str">
        <f>IF($AZ1025="","",$F$471)</f>
        <v>C</v>
      </c>
      <c r="BD1025" s="102" t="str">
        <f>IF($AZ1025="","","DF")</f>
        <v>DF</v>
      </c>
      <c r="BE1025" s="102">
        <f>IF(COUNTIFS($B$469,"&lt;&gt;"&amp;""),ROUND($G$471/14,1),"")</f>
        <v>1</v>
      </c>
      <c r="BF1025" s="102">
        <f>IF(COUNTIFS($B$469,"&lt;&gt;"&amp;""),ROUND(($H$471+$I$471+$J$471)/14,1),"")</f>
        <v>1</v>
      </c>
      <c r="BG1025" s="102">
        <f>IF(COUNTIFS($B$469,"&lt;&gt;"&amp;""),ROUND(($G$471+$H$471+$I$471+$J$471)/14,1),"")</f>
        <v>2</v>
      </c>
      <c r="BH1025" s="102">
        <f>IF(COUNTIFS($B$469,"&lt;&gt;"&amp;""),ROUND($G$471,1),"")</f>
        <v>14</v>
      </c>
      <c r="BI1025" s="102">
        <f>IF(COUNTIFS($B$469,"&lt;&gt;"&amp;""),ROUND(($H$471+$I$471+$J$471),1),"")</f>
        <v>14</v>
      </c>
      <c r="BJ1025" s="102">
        <f>IF(COUNTIFS($B$469,"&lt;&gt;"&amp;""),ROUND(($G$471+$H$471+$I$471+$J$471),1),"")</f>
        <v>28</v>
      </c>
      <c r="BK1025" s="102"/>
      <c r="BL1025" s="102"/>
      <c r="BM1025" s="102"/>
      <c r="BN1025" s="102"/>
      <c r="BO1025" s="102"/>
      <c r="BP1025" s="102"/>
      <c r="BQ1025" s="102" t="str">
        <f>IF(COUNTIFS($B$469,"&lt;&gt;"&amp;""),IF($M$471&lt;&gt;"",ROUND($M$471/14,1),""),"")</f>
        <v/>
      </c>
      <c r="BR1025" s="102" t="str">
        <f>IF(COUNTIFS($B$469,"&lt;&gt;"&amp;""),IF($M$471&lt;&gt;"",ROUND($M$471,1),""),"")</f>
        <v/>
      </c>
      <c r="BS1025" s="102">
        <f>IF($AZ1025="","",$E$471)</f>
        <v>2</v>
      </c>
      <c r="BT1025" s="101" t="str">
        <f>IF(COUNTIFS($B$469,"&lt;&gt;"&amp;""),$L$471,"")</f>
        <v>f</v>
      </c>
      <c r="BU1025" s="101">
        <f>IF($AZ1025="","",IF($BG1025&lt;&gt;"",$BG1025,0)+IF($BM1025&lt;&gt;"",$BM1025,0)+IF($BQ1025&lt;&gt;"",$BQ1025,0))</f>
        <v>2</v>
      </c>
      <c r="BV1025" s="102">
        <f>IF($AZ1025="","",IF($BJ1025&lt;&gt;"",$BJ1025,0)+IF($BP1025&lt;&gt;"",$BP1025,0)+IF($BR1025&lt;&gt;"",$BR1025,0))</f>
        <v>28</v>
      </c>
      <c r="BW1025" s="98" t="str">
        <f t="shared" si="416"/>
        <v>2026</v>
      </c>
      <c r="BY1025" s="4"/>
      <c r="BZ1025" s="4"/>
      <c r="CA1025" s="4"/>
      <c r="CB1025" s="4"/>
      <c r="CC1025" s="4"/>
      <c r="CD1025" s="4"/>
      <c r="CE1025" s="4"/>
      <c r="CF1025" s="4"/>
      <c r="CG1025" s="5"/>
      <c r="CH1025" s="5"/>
      <c r="CI1025" s="5"/>
      <c r="CJ1025" s="4"/>
      <c r="CK1025" s="4"/>
      <c r="CL1025" s="4"/>
      <c r="CM1025" s="4"/>
      <c r="CN1025" s="4"/>
      <c r="CO1025" s="4"/>
      <c r="CP1025" s="4"/>
      <c r="CQ1025" s="4"/>
      <c r="CR1025" s="4"/>
      <c r="CS1025" s="5"/>
      <c r="CT1025" s="5"/>
    </row>
    <row r="1026" spans="50:98" ht="21" customHeight="1" x14ac:dyDescent="0.2">
      <c r="AX1026" s="215" t="str">
        <f>$B$474</f>
        <v>L061.24.05.f11-02</v>
      </c>
      <c r="AY1026" s="98">
        <v>2</v>
      </c>
      <c r="AZ1026" s="102" t="str">
        <f>IF(COUNTIFS($B$472,"&lt;&gt;"&amp;""),$B$472,"")</f>
        <v>Practică pedagogică în învăţământul preuniversitar obligatoriu 1</v>
      </c>
      <c r="BA1026" s="102">
        <f>IF($AZ1026="","",ROUND(RIGHT($B$468,1)/2,0))</f>
        <v>3</v>
      </c>
      <c r="BB1026" s="102" t="str">
        <f>IF($AZ1026="","",RIGHT($B$468,1))</f>
        <v>5</v>
      </c>
      <c r="BC1026" s="102" t="str">
        <f>IF($AZ1026="","",$F$474)</f>
        <v>C</v>
      </c>
      <c r="BD1026" s="102" t="str">
        <f>IF($AZ1026="","","DF")</f>
        <v>DF</v>
      </c>
      <c r="BE1026" s="102">
        <f>IF(COUNTIFS($B$472,"&lt;&gt;"&amp;""),ROUND($G$474/14,1),"")</f>
        <v>0</v>
      </c>
      <c r="BF1026" s="102">
        <f>IF(COUNTIFS($B$472,"&lt;&gt;"&amp;""),ROUND(($H$474+$I$474+$J$474)/14,1),"")</f>
        <v>3</v>
      </c>
      <c r="BG1026" s="102">
        <f>IF(COUNTIFS($B$472,"&lt;&gt;"&amp;""),ROUND(($G$474+$H$474+$I$474+$J$474)/14,1),"")</f>
        <v>3</v>
      </c>
      <c r="BH1026" s="102">
        <f>IF(COUNTIFS($B$472,"&lt;&gt;"&amp;""),ROUND($G$474,1),"")</f>
        <v>0</v>
      </c>
      <c r="BI1026" s="102">
        <f>IF(COUNTIFS($B$472,"&lt;&gt;"&amp;""),ROUND(($H$474+$I$474+$J$474),1),"")</f>
        <v>42</v>
      </c>
      <c r="BJ1026" s="102">
        <f>IF(COUNTIFS($B$472,"&lt;&gt;"&amp;""),ROUND(($G$474+$H$474+$I$474+$J$474),1),"")</f>
        <v>42</v>
      </c>
      <c r="BK1026" s="98"/>
      <c r="BL1026" s="102"/>
      <c r="BM1026" s="102"/>
      <c r="BN1026" s="98"/>
      <c r="BO1026" s="102"/>
      <c r="BP1026" s="102"/>
      <c r="BQ1026" s="102" t="str">
        <f>IF(COUNTIFS($B$472,"&lt;&gt;"&amp;""),IF($M$474&lt;&gt;"",ROUND($M$474/14,1),""),"")</f>
        <v/>
      </c>
      <c r="BR1026" s="102" t="str">
        <f>IF(COUNTIFS($B$472,"&lt;&gt;"&amp;""),IF($M$474&lt;&gt;"",ROUND($M$474,1),""),"")</f>
        <v/>
      </c>
      <c r="BS1026" s="102">
        <f>IF($AZ1026="","",$E$474)</f>
        <v>3</v>
      </c>
      <c r="BT1026" s="101" t="str">
        <f>IF(COUNTIFS($B$472,"&lt;&gt;"&amp;""),$L$474,"")</f>
        <v>f</v>
      </c>
      <c r="BU1026" s="101">
        <f t="shared" ref="BU1026:BU1029" si="429">IF($AZ1026="","",IF($BG1026&lt;&gt;"",$BG1026,0)+IF($BM1026&lt;&gt;"",$BM1026,0)+IF($BQ1026&lt;&gt;"",$BQ1026,0))</f>
        <v>3</v>
      </c>
      <c r="BV1026" s="102">
        <f t="shared" ref="BV1026:BV1029" si="430">IF($AZ1026="","",IF($BJ1026&lt;&gt;"",$BJ1026,0)+IF($BP1026&lt;&gt;"",$BP1026,0)+IF($BR1026&lt;&gt;"",$BR1026,0))</f>
        <v>42</v>
      </c>
      <c r="BW1026" s="98" t="str">
        <f t="shared" si="416"/>
        <v>2026</v>
      </c>
      <c r="BY1026" s="4"/>
      <c r="BZ1026" s="4"/>
      <c r="CA1026" s="4"/>
      <c r="CB1026" s="4"/>
      <c r="CC1026" s="4"/>
      <c r="CD1026" s="4"/>
      <c r="CE1026" s="4"/>
      <c r="CF1026" s="4"/>
      <c r="CG1026" s="5"/>
      <c r="CH1026" s="5"/>
      <c r="CI1026" s="5"/>
      <c r="CJ1026" s="4"/>
      <c r="CK1026" s="4"/>
      <c r="CL1026" s="4"/>
      <c r="CM1026" s="4"/>
      <c r="CN1026" s="4"/>
      <c r="CO1026" s="4"/>
      <c r="CP1026" s="4"/>
      <c r="CQ1026" s="4"/>
      <c r="CR1026" s="4"/>
      <c r="CS1026" s="5"/>
      <c r="CT1026" s="5"/>
    </row>
    <row r="1027" spans="50:98" ht="21" customHeight="1" x14ac:dyDescent="0.2">
      <c r="AX1027" s="215" t="str">
        <f>$B$477</f>
        <v>L061.24.05.f11-03</v>
      </c>
      <c r="AY1027" s="98">
        <v>3</v>
      </c>
      <c r="AZ1027" s="102" t="str">
        <f>IF(COUNTIFS($B$475,"&lt;&gt;"&amp;""),$B$475,"")</f>
        <v>Reprezentare digitala asistata de calculator</v>
      </c>
      <c r="BA1027" s="102">
        <f>IF($AZ1027="","",ROUND(RIGHT($B$468,1)/2,0))</f>
        <v>3</v>
      </c>
      <c r="BB1027" s="102" t="str">
        <f>IF($AZ1027="","",RIGHT($B$468,1))</f>
        <v>5</v>
      </c>
      <c r="BC1027" s="102" t="str">
        <f>IF($AZ1027="","",$F$477)</f>
        <v>C</v>
      </c>
      <c r="BD1027" s="102" t="str">
        <f>IF($AZ1027="","","DF")</f>
        <v>DF</v>
      </c>
      <c r="BE1027" s="102">
        <f>IF(COUNTIFS($B$475,"&lt;&gt;"&amp;""),ROUND($G$477/14,1),"")</f>
        <v>1</v>
      </c>
      <c r="BF1027" s="102">
        <f>IF(COUNTIFS($B$475,"&lt;&gt;"&amp;""),ROUND(($H$477+$I$477+$J$477)/14,1),"")</f>
        <v>1</v>
      </c>
      <c r="BG1027" s="102">
        <f>IF(COUNTIFS($B$475,"&lt;&gt;"&amp;""),ROUND(($G$477+$H$477+$I$477+$J$477)/14,1),"")</f>
        <v>2</v>
      </c>
      <c r="BH1027" s="102">
        <f>IF(COUNTIFS($B$475,"&lt;&gt;"&amp;""),ROUND($G$477,1),"")</f>
        <v>14</v>
      </c>
      <c r="BI1027" s="102">
        <f>IF(COUNTIFS($B$475,"&lt;&gt;"&amp;""),ROUND(($H$477+$I$477+$J$477),1),"")</f>
        <v>14</v>
      </c>
      <c r="BJ1027" s="102">
        <f>IF(COUNTIFS($B$475,"&lt;&gt;"&amp;""),ROUND(($G$477+$H$477+$I$477+$J$477),1),"")</f>
        <v>28</v>
      </c>
      <c r="BK1027" s="98"/>
      <c r="BL1027" s="102"/>
      <c r="BM1027" s="102"/>
      <c r="BN1027" s="98"/>
      <c r="BO1027" s="102"/>
      <c r="BP1027" s="102"/>
      <c r="BQ1027" s="102">
        <f>IF(COUNTIFS($B$475,"&lt;&gt;"&amp;""),IF($M$477&lt;&gt;"",ROUND($M$477/14,1),""),"")</f>
        <v>1.6</v>
      </c>
      <c r="BR1027" s="102">
        <f>IF(COUNTIFS($B$475,"&lt;&gt;"&amp;""),IF($M$477&lt;&gt;"",ROUND($M$477,1),""),"")</f>
        <v>22</v>
      </c>
      <c r="BS1027" s="102">
        <f>IF($AZ1027="","",$E$477)</f>
        <v>2</v>
      </c>
      <c r="BT1027" s="101" t="str">
        <f>IF(COUNTIFS($B$475,"&lt;&gt;"&amp;""),$L$477,"")</f>
        <v>f</v>
      </c>
      <c r="BU1027" s="101">
        <f t="shared" si="429"/>
        <v>3.6</v>
      </c>
      <c r="BV1027" s="102">
        <f t="shared" si="430"/>
        <v>50</v>
      </c>
      <c r="BW1027" s="98" t="str">
        <f t="shared" si="416"/>
        <v>2026</v>
      </c>
      <c r="BY1027" s="4"/>
      <c r="BZ1027" s="4"/>
      <c r="CA1027" s="4"/>
      <c r="CB1027" s="4"/>
      <c r="CC1027" s="4"/>
      <c r="CD1027" s="4"/>
      <c r="CE1027" s="4"/>
      <c r="CF1027" s="4"/>
      <c r="CG1027" s="5"/>
      <c r="CH1027" s="5"/>
      <c r="CI1027" s="5"/>
      <c r="CJ1027" s="4"/>
      <c r="CK1027" s="4"/>
      <c r="CL1027" s="4"/>
      <c r="CM1027" s="4"/>
      <c r="CN1027" s="4"/>
      <c r="CO1027" s="4"/>
      <c r="CP1027" s="4"/>
      <c r="CQ1027" s="4"/>
      <c r="CR1027" s="4"/>
      <c r="CS1027" s="5"/>
      <c r="CT1027" s="5"/>
    </row>
    <row r="1028" spans="50:98" ht="21" customHeight="1" x14ac:dyDescent="0.2">
      <c r="AX1028" s="215" t="str">
        <f>$B$480</f>
        <v>L061.24.05.f11-04</v>
      </c>
      <c r="AY1028" s="98">
        <v>4</v>
      </c>
      <c r="AZ1028" s="102" t="str">
        <f>IF(COUNTIFS($B$478,"&lt;&gt;"&amp;""),$B$478,"")</f>
        <v>Geometria formelor arhitecturale</v>
      </c>
      <c r="BA1028" s="102">
        <f>IF($AZ1028="","",ROUND(RIGHT($B$468,1)/2,0))</f>
        <v>3</v>
      </c>
      <c r="BB1028" s="102" t="str">
        <f>IF($AZ1028="","",RIGHT($B$468,1))</f>
        <v>5</v>
      </c>
      <c r="BC1028" s="102" t="str">
        <f>IF($AZ1028="","",$F$480)</f>
        <v>C</v>
      </c>
      <c r="BD1028" s="102" t="str">
        <f>IF($AZ1028="","","DF")</f>
        <v>DF</v>
      </c>
      <c r="BE1028" s="102">
        <f>IF(COUNTIFS($B$478,"&lt;&gt;"&amp;""),ROUND($G$480/14,1),"")</f>
        <v>0</v>
      </c>
      <c r="BF1028" s="102">
        <f>IF(COUNTIFS($B$478,"&lt;&gt;"&amp;""),ROUND(($H$480+$I$480+$J$480)/14,1),"")</f>
        <v>1</v>
      </c>
      <c r="BG1028" s="102">
        <f>IF(COUNTIFS($B$478,"&lt;&gt;"&amp;""),ROUND(($G$480+$H$480+$I$480+$J$480)/14,1),"")</f>
        <v>1</v>
      </c>
      <c r="BH1028" s="102">
        <f>IF(COUNTIFS($B$478,"&lt;&gt;"&amp;""),ROUND($G$480,1),"")</f>
        <v>0</v>
      </c>
      <c r="BI1028" s="102">
        <f>IF(COUNTIFS($B$478,"&lt;&gt;"&amp;""),ROUND(($H$480+$I$480+$J$480),1),"")</f>
        <v>14</v>
      </c>
      <c r="BJ1028" s="102">
        <f>IF(COUNTIFS($B$478,"&lt;&gt;"&amp;""),ROUND(($G$480+$H$480+$I$480+$J$480),1),"")</f>
        <v>14</v>
      </c>
      <c r="BK1028" s="98"/>
      <c r="BL1028" s="102"/>
      <c r="BM1028" s="102"/>
      <c r="BN1028" s="98"/>
      <c r="BO1028" s="102"/>
      <c r="BP1028" s="102"/>
      <c r="BQ1028" s="102">
        <f>IF(COUNTIFS($B$478,"&lt;&gt;"&amp;""),IF($M$480&lt;&gt;"",ROUND($M$480/14,1),""),"")</f>
        <v>0.8</v>
      </c>
      <c r="BR1028" s="102">
        <f>IF(COUNTIFS($B$478,"&lt;&gt;"&amp;""),IF($M$480&lt;&gt;"",ROUND($M$480,1),""),"")</f>
        <v>11</v>
      </c>
      <c r="BS1028" s="102">
        <f>IF($AZ1028="","",$E$480)</f>
        <v>1</v>
      </c>
      <c r="BT1028" s="101" t="str">
        <f>IF(COUNTIFS($B$478,"&lt;&gt;"&amp;""),$L$480,"")</f>
        <v>f</v>
      </c>
      <c r="BU1028" s="101">
        <f t="shared" si="429"/>
        <v>1.8</v>
      </c>
      <c r="BV1028" s="102">
        <f t="shared" si="430"/>
        <v>25</v>
      </c>
      <c r="BW1028" s="98" t="str">
        <f t="shared" si="416"/>
        <v>2026</v>
      </c>
      <c r="BY1028" s="4"/>
      <c r="BZ1028" s="4"/>
      <c r="CA1028" s="4"/>
      <c r="CB1028" s="4"/>
      <c r="CC1028" s="4"/>
      <c r="CD1028" s="4"/>
      <c r="CE1028" s="4"/>
      <c r="CF1028" s="4"/>
      <c r="CG1028" s="5"/>
      <c r="CH1028" s="5"/>
      <c r="CI1028" s="5"/>
      <c r="CJ1028" s="4"/>
      <c r="CK1028" s="4"/>
      <c r="CL1028" s="4"/>
      <c r="CM1028" s="4"/>
      <c r="CN1028" s="4"/>
      <c r="CO1028" s="4"/>
      <c r="CP1028" s="4"/>
      <c r="CQ1028" s="4"/>
      <c r="CR1028" s="4"/>
      <c r="CS1028" s="5"/>
      <c r="CT1028" s="5"/>
    </row>
    <row r="1029" spans="50:98" ht="21" customHeight="1" x14ac:dyDescent="0.2">
      <c r="AX1029" s="215" t="str">
        <f>$B$483</f>
        <v>L061.24.05.f11-05</v>
      </c>
      <c r="AY1029" s="98">
        <v>5</v>
      </c>
      <c r="AZ1029" s="102" t="str">
        <f>IF(COUNTIFS($B$481,"&lt;&gt;"&amp;""),$B$481,"")</f>
        <v>Geometria formelor arhitecturale</v>
      </c>
      <c r="BA1029" s="102">
        <f>IF($AZ1029="","",ROUND(RIGHT($B$468,1)/2,0))</f>
        <v>3</v>
      </c>
      <c r="BB1029" s="102" t="str">
        <f>IF($AZ1029="","",RIGHT($B$468,1))</f>
        <v>5</v>
      </c>
      <c r="BC1029" s="102" t="str">
        <f>IF($AZ1029="","",$F$483)</f>
        <v>E</v>
      </c>
      <c r="BD1029" s="102" t="str">
        <f>IF($AZ1029="","","DF")</f>
        <v>DF</v>
      </c>
      <c r="BE1029" s="102">
        <f>IF(COUNTIFS($B$481,"&lt;&gt;"&amp;""),ROUND($G$483/14,1),"")</f>
        <v>0</v>
      </c>
      <c r="BF1029" s="102">
        <f>IF(COUNTIFS($B$481,"&lt;&gt;"&amp;""),ROUND(($H$483+$I$483+$J$483)/14,1),"")</f>
        <v>1</v>
      </c>
      <c r="BG1029" s="102">
        <f>IF(COUNTIFS($B$481,"&lt;&gt;"&amp;""),ROUND(($G$483+$H$483+$I$483+$J$483)/14,1),"")</f>
        <v>1</v>
      </c>
      <c r="BH1029" s="102">
        <f>IF(COUNTIFS($B$481,"&lt;&gt;"&amp;""),ROUND($G$483,1),"")</f>
        <v>0</v>
      </c>
      <c r="BI1029" s="102">
        <f>IF(COUNTIFS($B$481,"&lt;&gt;"&amp;""),ROUND(($H$483+$I$483+$J$483),1),"")</f>
        <v>14</v>
      </c>
      <c r="BJ1029" s="102">
        <f>IF(COUNTIFS($B$481,"&lt;&gt;"&amp;""),ROUND(($G$483+$H$483+$I$483+$J$483),1),"")</f>
        <v>14</v>
      </c>
      <c r="BK1029" s="98"/>
      <c r="BL1029" s="102"/>
      <c r="BM1029" s="102"/>
      <c r="BN1029" s="98"/>
      <c r="BO1029" s="102"/>
      <c r="BP1029" s="102"/>
      <c r="BQ1029" s="102">
        <f>IF(COUNTIFS($B$481,"&lt;&gt;"&amp;""),IF($M$483&lt;&gt;"",ROUND($M$483/14,1),""),"")</f>
        <v>0.8</v>
      </c>
      <c r="BR1029" s="102">
        <f>IF(COUNTIFS($B$481,"&lt;&gt;"&amp;""),IF($M$483&lt;&gt;"",ROUND($M$483,1),""),"")</f>
        <v>11</v>
      </c>
      <c r="BS1029" s="102">
        <f>IF($AZ1029="","",$E$483)</f>
        <v>1</v>
      </c>
      <c r="BT1029" s="101" t="str">
        <f>IF(COUNTIFS($B$481,"&lt;&gt;"&amp;""),$L$483,"")</f>
        <v>f</v>
      </c>
      <c r="BU1029" s="101">
        <f t="shared" si="429"/>
        <v>1.8</v>
      </c>
      <c r="BV1029" s="102">
        <f t="shared" si="430"/>
        <v>25</v>
      </c>
      <c r="BW1029" s="98" t="str">
        <f t="shared" ref="BW1029" si="431">IF($AZ1029="","",CONCATENATE("20",G$12+BA1029-1))</f>
        <v>2026</v>
      </c>
      <c r="BY1029" s="4"/>
      <c r="BZ1029" s="4"/>
      <c r="CA1029" s="4"/>
      <c r="CB1029" s="4"/>
      <c r="CC1029" s="4"/>
      <c r="CD1029" s="4"/>
      <c r="CE1029" s="4"/>
      <c r="CF1029" s="4"/>
      <c r="CG1029" s="5"/>
      <c r="CH1029" s="5"/>
      <c r="CI1029" s="5"/>
      <c r="CJ1029" s="4"/>
      <c r="CK1029" s="4"/>
      <c r="CL1029" s="4"/>
      <c r="CM1029" s="4"/>
      <c r="CN1029" s="4"/>
      <c r="CO1029" s="4"/>
      <c r="CP1029" s="4"/>
      <c r="CQ1029" s="4"/>
      <c r="CR1029" s="4"/>
      <c r="CS1029" s="5"/>
      <c r="CT1029" s="5"/>
    </row>
    <row r="1030" spans="50:98" ht="21" customHeight="1" x14ac:dyDescent="0.25">
      <c r="AX1030" s="492" t="s">
        <v>351</v>
      </c>
      <c r="AY1030" s="493"/>
      <c r="AZ1030" s="493"/>
      <c r="BA1030" s="493"/>
      <c r="BB1030" s="493"/>
      <c r="BC1030" s="493"/>
      <c r="BD1030" s="493"/>
      <c r="BE1030" s="493"/>
      <c r="BF1030" s="493"/>
      <c r="BG1030" s="493"/>
      <c r="BH1030" s="493"/>
      <c r="BI1030" s="493"/>
      <c r="BJ1030" s="493"/>
      <c r="BK1030" s="493"/>
      <c r="BL1030" s="493"/>
      <c r="BM1030" s="493"/>
      <c r="BN1030" s="493"/>
      <c r="BO1030" s="493"/>
      <c r="BP1030" s="493"/>
      <c r="BQ1030" s="493"/>
      <c r="BR1030" s="493"/>
      <c r="BS1030" s="493"/>
      <c r="BT1030" s="493"/>
      <c r="BU1030" s="493"/>
      <c r="BV1030" s="494"/>
      <c r="BW1030" s="98" t="str">
        <f t="shared" si="416"/>
        <v/>
      </c>
      <c r="BY1030" s="4"/>
      <c r="BZ1030" s="4"/>
      <c r="CA1030" s="4"/>
      <c r="CB1030" s="4"/>
      <c r="CC1030" s="4"/>
      <c r="CD1030" s="4"/>
      <c r="CE1030" s="4"/>
      <c r="CF1030" s="4"/>
      <c r="CG1030" s="5"/>
      <c r="CH1030" s="5"/>
      <c r="CI1030" s="5"/>
      <c r="CJ1030" s="4"/>
      <c r="CK1030" s="4"/>
      <c r="CL1030" s="4"/>
      <c r="CM1030" s="4"/>
      <c r="CN1030" s="4"/>
      <c r="CO1030" s="4"/>
      <c r="CP1030" s="4"/>
      <c r="CQ1030" s="4"/>
      <c r="CR1030" s="4"/>
      <c r="CS1030" s="5"/>
      <c r="CT1030" s="5"/>
    </row>
    <row r="1031" spans="50:98" ht="21" customHeight="1" x14ac:dyDescent="0.2">
      <c r="AX1031" s="215" t="str">
        <f>$N$471</f>
        <v>L061.24.06.f11-01</v>
      </c>
      <c r="AY1031" s="102">
        <v>1</v>
      </c>
      <c r="AZ1031" s="102" t="str">
        <f>IF(COUNTIFS($N$469,"&lt;&gt;"&amp;""),$N$469,"")</f>
        <v>Managementul clasei de elevi</v>
      </c>
      <c r="BA1031" s="102">
        <f>IF($AZ1031="","",ROUND(RIGHT($N$468,1)/2,0))</f>
        <v>3</v>
      </c>
      <c r="BB1031" s="102" t="str">
        <f>IF($AZ1031="","",RIGHT($N$468,1))</f>
        <v>6</v>
      </c>
      <c r="BC1031" s="102" t="str">
        <f>IF($AZ1031="","",$R$471)</f>
        <v>E</v>
      </c>
      <c r="BD1031" s="102" t="str">
        <f>IF($AZ1031="","","DF")</f>
        <v>DF</v>
      </c>
      <c r="BE1031" s="102">
        <f>IF(COUNTIFS($N$469,"&lt;&gt;"&amp;""),ROUND($S$471/14,1),"")</f>
        <v>1</v>
      </c>
      <c r="BF1031" s="102">
        <f>IF(COUNTIFS($N$469,"&lt;&gt;"&amp;""),ROUND(($T$471+$U$471+$V$471)/14,1),"")</f>
        <v>1</v>
      </c>
      <c r="BG1031" s="102">
        <f>IF(COUNTIFS($N$469,"&lt;&gt;"&amp;""),ROUND(($S$471+$T$471+$U$471+$V$471)/14,1),"")</f>
        <v>2</v>
      </c>
      <c r="BH1031" s="102">
        <f>IF(COUNTIFS($N$469,"&lt;&gt;"&amp;""),ROUND($S$471,1),"")</f>
        <v>14</v>
      </c>
      <c r="BI1031" s="102">
        <f>IF(COUNTIFS($N$469,"&lt;&gt;"&amp;""),ROUND(($T$471+$U$471+$V$471),1),"")</f>
        <v>14</v>
      </c>
      <c r="BJ1031" s="102">
        <f>IF(COUNTIFS($N$469,"&lt;&gt;"&amp;""),ROUND(($S$471+$T$471+$U$471+$V$471),1),"")</f>
        <v>28</v>
      </c>
      <c r="BK1031" s="102"/>
      <c r="BL1031" s="102"/>
      <c r="BM1031" s="102"/>
      <c r="BN1031" s="102"/>
      <c r="BO1031" s="102"/>
      <c r="BP1031" s="102"/>
      <c r="BQ1031" s="102" t="str">
        <f>IF(COUNTIFS($N$469,"&lt;&gt;"&amp;""),IF($Y$471&lt;&gt;"",ROUND($Y$471/14,1),""),"")</f>
        <v/>
      </c>
      <c r="BR1031" s="102" t="str">
        <f>IF(COUNTIFS($N$469,"&lt;&gt;"&amp;""),IF($Y$471&lt;&gt;"",ROUND($Y$471,1),""),"")</f>
        <v/>
      </c>
      <c r="BS1031" s="102">
        <f>IF($AZ1031="","",$Q$471)</f>
        <v>3</v>
      </c>
      <c r="BT1031" s="101" t="str">
        <f>IF(COUNTIFS($N$469,"&lt;&gt;"&amp;""),$X$471,"")</f>
        <v>f</v>
      </c>
      <c r="BU1031" s="101">
        <f>IF($AZ1031="","",IF($BG1031&lt;&gt;"",$BG1031,0)+IF($BM1031&lt;&gt;"",$BM1031,0)+IF($BQ1031&lt;&gt;"",$BQ1031,0))</f>
        <v>2</v>
      </c>
      <c r="BV1031" s="102">
        <f>IF($AZ1031="","",IF($BJ1031&lt;&gt;"",$BJ1031,0)+IF($BP1031&lt;&gt;"",$BP1031,0)+IF($BR1031&lt;&gt;"",$BR1031,0))</f>
        <v>28</v>
      </c>
      <c r="BW1031" s="98" t="str">
        <f t="shared" si="416"/>
        <v>2026</v>
      </c>
      <c r="BY1031" s="4"/>
      <c r="BZ1031" s="4"/>
      <c r="CA1031" s="4"/>
      <c r="CB1031" s="4"/>
      <c r="CC1031" s="4"/>
      <c r="CD1031" s="4"/>
      <c r="CE1031" s="4"/>
      <c r="CF1031" s="4"/>
      <c r="CG1031" s="5"/>
      <c r="CH1031" s="5"/>
      <c r="CI1031" s="5"/>
      <c r="CJ1031" s="4"/>
      <c r="CK1031" s="4"/>
      <c r="CL1031" s="4"/>
      <c r="CM1031" s="4"/>
      <c r="CN1031" s="4"/>
      <c r="CO1031" s="4"/>
      <c r="CP1031" s="4"/>
      <c r="CQ1031" s="4"/>
      <c r="CR1031" s="4"/>
      <c r="CS1031" s="5"/>
      <c r="CT1031" s="5"/>
    </row>
    <row r="1032" spans="50:98" ht="21" customHeight="1" x14ac:dyDescent="0.2">
      <c r="AX1032" s="215" t="str">
        <f>$N$474</f>
        <v>L061.24.06.f11-02</v>
      </c>
      <c r="AY1032" s="98">
        <v>2</v>
      </c>
      <c r="AZ1032" s="102" t="str">
        <f>IF(COUNTIFS($N$472,"&lt;&gt;"&amp;""),$N$472,"")</f>
        <v>Practică pedagogică în învăţământul preuniversitar obligatoriu 2</v>
      </c>
      <c r="BA1032" s="102">
        <f>IF($AZ1032="","",ROUND(RIGHT($N$468,1)/2,0))</f>
        <v>3</v>
      </c>
      <c r="BB1032" s="102" t="str">
        <f>IF($AZ1032="","",RIGHT($N$468,1))</f>
        <v>6</v>
      </c>
      <c r="BC1032" s="102" t="str">
        <f>IF($AZ1032="","",$R$474)</f>
        <v>C</v>
      </c>
      <c r="BD1032" s="102" t="str">
        <f>IF($AZ1032="","","DF")</f>
        <v>DF</v>
      </c>
      <c r="BE1032" s="102">
        <f>IF(COUNTIFS($N$472,"&lt;&gt;"&amp;""),ROUND($S$474/14,1),"")</f>
        <v>0</v>
      </c>
      <c r="BF1032" s="102">
        <f>IF(COUNTIFS($N$472,"&lt;&gt;"&amp;""),ROUND(($T$474+$U$474+$V$474)/14,1),"")</f>
        <v>2.5</v>
      </c>
      <c r="BG1032" s="102">
        <f>IF(COUNTIFS($N$472,"&lt;&gt;"&amp;""),ROUND(($S$474+$T$474+$U$474+$V$474)/14,1),"")</f>
        <v>2.5</v>
      </c>
      <c r="BH1032" s="102">
        <f>IF(COUNTIFS($N$472,"&lt;&gt;"&amp;""),ROUND($S$474,1),"")</f>
        <v>0</v>
      </c>
      <c r="BI1032" s="102">
        <f>IF(COUNTIFS($N$472,"&lt;&gt;"&amp;""),ROUND(($T$474+$U$474+$V$474),1),"")</f>
        <v>35</v>
      </c>
      <c r="BJ1032" s="102">
        <f>IF(COUNTIFS($N$472,"&lt;&gt;"&amp;""),ROUND(($S$474+$T$474+$U$474+$V$474),1),"")</f>
        <v>35</v>
      </c>
      <c r="BK1032" s="98"/>
      <c r="BL1032" s="102"/>
      <c r="BM1032" s="102"/>
      <c r="BN1032" s="98"/>
      <c r="BO1032" s="102"/>
      <c r="BP1032" s="102"/>
      <c r="BQ1032" s="102" t="str">
        <f>IF(COUNTIFS($N$472,"&lt;&gt;"&amp;""),IF($Y$474&lt;&gt;"",ROUND($Y$474/14,1),""),"")</f>
        <v/>
      </c>
      <c r="BR1032" s="102" t="str">
        <f>IF(COUNTIFS($N$472,"&lt;&gt;"&amp;""),IF($Y$474&lt;&gt;"",ROUND($Y$474,1),""),"")</f>
        <v/>
      </c>
      <c r="BS1032" s="102">
        <f>IF($AZ1032="","",$Q$474)</f>
        <v>2</v>
      </c>
      <c r="BT1032" s="101" t="str">
        <f>IF(COUNTIFS($N$472,"&lt;&gt;"&amp;""),$X$474,"")</f>
        <v>f</v>
      </c>
      <c r="BU1032" s="101">
        <f t="shared" ref="BU1032:BU1035" si="432">IF($AZ1032="","",IF($BG1032&lt;&gt;"",$BG1032,0)+IF($BM1032&lt;&gt;"",$BM1032,0)+IF($BQ1032&lt;&gt;"",$BQ1032,0))</f>
        <v>2.5</v>
      </c>
      <c r="BV1032" s="102">
        <f t="shared" ref="BV1032:BV1035" si="433">IF($AZ1032="","",IF($BJ1032&lt;&gt;"",$BJ1032,0)+IF($BP1032&lt;&gt;"",$BP1032,0)+IF($BR1032&lt;&gt;"",$BR1032,0))</f>
        <v>35</v>
      </c>
      <c r="BW1032" s="98" t="str">
        <f t="shared" si="416"/>
        <v>2026</v>
      </c>
      <c r="BY1032" s="4"/>
      <c r="BZ1032" s="4"/>
      <c r="CA1032" s="4"/>
      <c r="CB1032" s="4"/>
      <c r="CC1032" s="4"/>
      <c r="CD1032" s="4"/>
      <c r="CE1032" s="4"/>
      <c r="CF1032" s="4"/>
      <c r="CG1032" s="5"/>
      <c r="CH1032" s="5"/>
      <c r="CI1032" s="5"/>
      <c r="CJ1032" s="4"/>
      <c r="CK1032" s="4"/>
      <c r="CL1032" s="4"/>
      <c r="CM1032" s="4"/>
      <c r="CN1032" s="4"/>
      <c r="CO1032" s="4"/>
      <c r="CP1032" s="4"/>
      <c r="CQ1032" s="4"/>
      <c r="CR1032" s="4"/>
      <c r="CS1032" s="5"/>
      <c r="CT1032" s="5"/>
    </row>
    <row r="1033" spans="50:98" ht="21" customHeight="1" x14ac:dyDescent="0.2">
      <c r="AX1033" s="215" t="str">
        <f>$N$477</f>
        <v>L061.24.06.f11-03</v>
      </c>
      <c r="AY1033" s="98">
        <v>3</v>
      </c>
      <c r="AZ1033" s="102" t="str">
        <f>IF(COUNTIFS($N$475,"&lt;&gt;"&amp;""),$N$475,"")</f>
        <v>Examen de absolvire NIVEL I</v>
      </c>
      <c r="BA1033" s="102">
        <f>IF($AZ1033="","",ROUND(RIGHT($N$468,1)/2,0))</f>
        <v>3</v>
      </c>
      <c r="BB1033" s="102" t="str">
        <f>IF($AZ1033="","",RIGHT($N$468,1))</f>
        <v>6</v>
      </c>
      <c r="BC1033" s="102" t="str">
        <f>IF($AZ1033="","",$R$477)</f>
        <v>E</v>
      </c>
      <c r="BD1033" s="102" t="str">
        <f>IF($AZ1033="","","DF")</f>
        <v>DF</v>
      </c>
      <c r="BE1033" s="102">
        <f>IF(COUNTIFS($N$475,"&lt;&gt;"&amp;""),ROUND($S$477/14,1),"")</f>
        <v>0</v>
      </c>
      <c r="BF1033" s="102">
        <f>IF(COUNTIFS($N$475,"&lt;&gt;"&amp;""),ROUND(($T$477+$U$477+$V$477)/14,1),"")</f>
        <v>0</v>
      </c>
      <c r="BG1033" s="102">
        <f>IF(COUNTIFS($N$475,"&lt;&gt;"&amp;""),ROUND(($S$477+$T$477+$U$477+$V$477)/14,1),"")</f>
        <v>0</v>
      </c>
      <c r="BH1033" s="102">
        <f>IF(COUNTIFS($N$475,"&lt;&gt;"&amp;""),ROUND($S$477,1),"")</f>
        <v>0</v>
      </c>
      <c r="BI1033" s="102">
        <f>IF(COUNTIFS($N$475,"&lt;&gt;"&amp;""),ROUND(($T$477+$U$477+$V$477),1),"")</f>
        <v>0</v>
      </c>
      <c r="BJ1033" s="102">
        <f>IF(COUNTIFS($N$475,"&lt;&gt;"&amp;""),ROUND(($S$477+$T$477+$U$477+$V$477),1),"")</f>
        <v>0</v>
      </c>
      <c r="BK1033" s="98"/>
      <c r="BL1033" s="102"/>
      <c r="BM1033" s="102"/>
      <c r="BN1033" s="98"/>
      <c r="BO1033" s="102"/>
      <c r="BP1033" s="102"/>
      <c r="BQ1033" s="102" t="str">
        <f>IF(COUNTIFS($N$475,"&lt;&gt;"&amp;""),IF($Y$477&lt;&gt;"",ROUND($Y$477/14,1),""),"")</f>
        <v/>
      </c>
      <c r="BR1033" s="102" t="str">
        <f>IF(COUNTIFS($N$475,"&lt;&gt;"&amp;""),IF($Y$477&lt;&gt;"",ROUND($Y$477,1),""),"")</f>
        <v/>
      </c>
      <c r="BS1033" s="102">
        <f>IF($AZ1033="","",$Q$477)</f>
        <v>5</v>
      </c>
      <c r="BT1033" s="101" t="str">
        <f>IF(COUNTIFS($N$475,"&lt;&gt;"&amp;""),$X$477,"")</f>
        <v>f</v>
      </c>
      <c r="BU1033" s="101">
        <f t="shared" si="432"/>
        <v>0</v>
      </c>
      <c r="BV1033" s="102">
        <f t="shared" si="433"/>
        <v>0</v>
      </c>
      <c r="BW1033" s="98" t="str">
        <f t="shared" si="416"/>
        <v>2026</v>
      </c>
      <c r="BY1033" s="4"/>
      <c r="BZ1033" s="4"/>
      <c r="CA1033" s="4"/>
      <c r="CB1033" s="4"/>
      <c r="CC1033" s="4"/>
      <c r="CD1033" s="4"/>
      <c r="CE1033" s="4"/>
      <c r="CF1033" s="4"/>
      <c r="CG1033" s="5"/>
      <c r="CH1033" s="5"/>
      <c r="CI1033" s="5"/>
      <c r="CJ1033" s="4"/>
      <c r="CK1033" s="4"/>
      <c r="CL1033" s="4"/>
      <c r="CM1033" s="4"/>
      <c r="CN1033" s="4"/>
      <c r="CO1033" s="4"/>
      <c r="CP1033" s="4"/>
      <c r="CQ1033" s="4"/>
      <c r="CR1033" s="4"/>
      <c r="CS1033" s="5"/>
      <c r="CT1033" s="5"/>
    </row>
    <row r="1034" spans="50:98" ht="21" customHeight="1" x14ac:dyDescent="0.2">
      <c r="AX1034" s="215" t="str">
        <f>$N$480</f>
        <v>L061.24.06.f11-04</v>
      </c>
      <c r="AY1034" s="98">
        <v>4</v>
      </c>
      <c r="AZ1034" s="102" t="str">
        <f>IF(COUNTIFS($N$478,"&lt;&gt;"&amp;""),$N$478,"")</f>
        <v>Voluntariat</v>
      </c>
      <c r="BA1034" s="102">
        <f>IF($AZ1034="","",ROUND(RIGHT($N$468,1)/2,0))</f>
        <v>3</v>
      </c>
      <c r="BB1034" s="102" t="str">
        <f>IF($AZ1034="","",RIGHT($N$468,1))</f>
        <v>6</v>
      </c>
      <c r="BC1034" s="102" t="str">
        <f>IF($AZ1034="","",$R$480)</f>
        <v>C</v>
      </c>
      <c r="BD1034" s="102" t="str">
        <f>IF($AZ1034="","","DF")</f>
        <v>DF</v>
      </c>
      <c r="BE1034" s="102">
        <f>IF(COUNTIFS($N$478,"&lt;&gt;"&amp;""),ROUND($S$480/14,1),"")</f>
        <v>0</v>
      </c>
      <c r="BF1034" s="102">
        <f>IF(COUNTIFS($N$478,"&lt;&gt;"&amp;""),ROUND(($T$480+$U$480+$V$480)/14,1),"")</f>
        <v>2</v>
      </c>
      <c r="BG1034" s="102">
        <f>IF(COUNTIFS($N$478,"&lt;&gt;"&amp;""),ROUND(($S$480+$T$480+$U$480+$V$480)/14,1),"")</f>
        <v>2</v>
      </c>
      <c r="BH1034" s="102">
        <f>IF(COUNTIFS($N$478,"&lt;&gt;"&amp;""),ROUND($S$480,1),"")</f>
        <v>0</v>
      </c>
      <c r="BI1034" s="102">
        <f>IF(COUNTIFS($N$478,"&lt;&gt;"&amp;""),ROUND(($T$480+$U$480+$V$480),1),"")</f>
        <v>28</v>
      </c>
      <c r="BJ1034" s="102">
        <f>IF(COUNTIFS($N$478,"&lt;&gt;"&amp;""),ROUND(($S$480+$T$480+$U$480+$V$480),1),"")</f>
        <v>28</v>
      </c>
      <c r="BK1034" s="98"/>
      <c r="BL1034" s="102"/>
      <c r="BM1034" s="102"/>
      <c r="BN1034" s="98"/>
      <c r="BO1034" s="102"/>
      <c r="BP1034" s="102"/>
      <c r="BQ1034" s="102" t="str">
        <f>IF(COUNTIFS($N$478,"&lt;&gt;"&amp;""),IF($Y$480&lt;&gt;"",ROUND($Y$480/14,1),""),"")</f>
        <v/>
      </c>
      <c r="BR1034" s="102" t="str">
        <f>IF(COUNTIFS($N$478,"&lt;&gt;"&amp;""),IF($Y$480&lt;&gt;"",ROUND($Y$480,1),""),"")</f>
        <v/>
      </c>
      <c r="BS1034" s="102">
        <f>IF($AZ1034="","",$Q$480)</f>
        <v>2</v>
      </c>
      <c r="BT1034" s="101" t="str">
        <f>IF(COUNTIFS($N$478,"&lt;&gt;"&amp;""),$X$480,"")</f>
        <v>f</v>
      </c>
      <c r="BU1034" s="101">
        <f t="shared" si="432"/>
        <v>2</v>
      </c>
      <c r="BV1034" s="102">
        <f t="shared" si="433"/>
        <v>28</v>
      </c>
      <c r="BW1034" s="98" t="str">
        <f t="shared" si="416"/>
        <v>2026</v>
      </c>
      <c r="BY1034" s="4"/>
      <c r="BZ1034" s="4"/>
      <c r="CA1034" s="4"/>
      <c r="CB1034" s="4"/>
      <c r="CC1034" s="4"/>
      <c r="CD1034" s="4"/>
      <c r="CE1034" s="4"/>
      <c r="CF1034" s="4"/>
      <c r="CG1034" s="5"/>
      <c r="CH1034" s="5"/>
      <c r="CI1034" s="5"/>
      <c r="CJ1034" s="4"/>
      <c r="CK1034" s="4"/>
      <c r="CL1034" s="4"/>
      <c r="CM1034" s="4"/>
      <c r="CN1034" s="4"/>
      <c r="CO1034" s="4"/>
      <c r="CP1034" s="4"/>
      <c r="CQ1034" s="4"/>
      <c r="CR1034" s="4"/>
      <c r="CS1034" s="5"/>
      <c r="CT1034" s="5"/>
    </row>
    <row r="1035" spans="50:98" ht="21" customHeight="1" x14ac:dyDescent="0.2">
      <c r="AX1035" s="215" t="str">
        <f>$N$483</f>
        <v>L061.24.06.f11-05</v>
      </c>
      <c r="AY1035" s="98">
        <v>5</v>
      </c>
      <c r="AZ1035" s="102" t="str">
        <f>IF(COUNTIFS($N$481,"&lt;&gt;"&amp;""),$N$481,"")</f>
        <v>Voluntariat</v>
      </c>
      <c r="BA1035" s="102">
        <f>IF($AZ1035="","",ROUND(RIGHT($N$468,1)/2,0))</f>
        <v>3</v>
      </c>
      <c r="BB1035" s="102" t="str">
        <f>IF($AZ1035="","",RIGHT($N$468,1))</f>
        <v>6</v>
      </c>
      <c r="BC1035" s="102" t="str">
        <f>IF($AZ1035="","",$R$483)</f>
        <v>D</v>
      </c>
      <c r="BD1035" s="102" t="str">
        <f>IF($AZ1035="","","DF")</f>
        <v>DF</v>
      </c>
      <c r="BE1035" s="102">
        <f>IF(COUNTIFS($N$481,"&lt;&gt;"&amp;""),ROUND($S$483/14,1),"")</f>
        <v>0</v>
      </c>
      <c r="BF1035" s="102">
        <f>IF(COUNTIFS($N$481,"&lt;&gt;"&amp;""),ROUND(($T$483+$U$483+$V$483)/14,1),"")</f>
        <v>2</v>
      </c>
      <c r="BG1035" s="102">
        <f>IF(COUNTIFS($N$481,"&lt;&gt;"&amp;""),ROUND(($S$483+$T$483+$U$483+$V$483)/14,1),"")</f>
        <v>2</v>
      </c>
      <c r="BH1035" s="102">
        <f>IF(COUNTIFS($N$481,"&lt;&gt;"&amp;""),ROUND($S$483,1),"")</f>
        <v>0</v>
      </c>
      <c r="BI1035" s="102">
        <f>IF(COUNTIFS($N$481,"&lt;&gt;"&amp;""),ROUND(($T$483+$U$483+$V$483),1),"")</f>
        <v>28</v>
      </c>
      <c r="BJ1035" s="102">
        <f>IF(COUNTIFS($N$481,"&lt;&gt;"&amp;""),ROUND(($S$483+$T$483+$U$483+$V$483),1),"")</f>
        <v>28</v>
      </c>
      <c r="BK1035" s="98"/>
      <c r="BL1035" s="102"/>
      <c r="BM1035" s="102"/>
      <c r="BN1035" s="98"/>
      <c r="BO1035" s="102"/>
      <c r="BP1035" s="102"/>
      <c r="BQ1035" s="102" t="str">
        <f>IF(COUNTIFS($N$481,"&lt;&gt;"&amp;""),IF($Y$483&lt;&gt;"",ROUND($Y$483/14,1),""),"")</f>
        <v/>
      </c>
      <c r="BR1035" s="102" t="str">
        <f>IF(COUNTIFS($N$481,"&lt;&gt;"&amp;""),IF($Y$483&lt;&gt;"",ROUND($Y$483,1),""),"")</f>
        <v/>
      </c>
      <c r="BS1035" s="102">
        <f>IF($AZ1035="","",$Q$483)</f>
        <v>2</v>
      </c>
      <c r="BT1035" s="101" t="str">
        <f>IF(COUNTIFS($N$481,"&lt;&gt;"&amp;""),$X$483,"")</f>
        <v>f</v>
      </c>
      <c r="BU1035" s="101">
        <f t="shared" si="432"/>
        <v>2</v>
      </c>
      <c r="BV1035" s="102">
        <f t="shared" si="433"/>
        <v>28</v>
      </c>
      <c r="BW1035" s="98" t="str">
        <f t="shared" ref="BW1035" si="434">IF($AZ1035="","",CONCATENATE("20",G$12+BA1035-1))</f>
        <v>2026</v>
      </c>
      <c r="BY1035" s="4"/>
      <c r="BZ1035" s="4"/>
      <c r="CA1035" s="4"/>
      <c r="CB1035" s="4"/>
      <c r="CC1035" s="4"/>
      <c r="CD1035" s="4"/>
      <c r="CE1035" s="4"/>
      <c r="CF1035" s="4"/>
      <c r="CG1035" s="5"/>
      <c r="CH1035" s="5"/>
      <c r="CI1035" s="5"/>
      <c r="CJ1035" s="4"/>
      <c r="CK1035" s="4"/>
      <c r="CL1035" s="4"/>
      <c r="CM1035" s="4"/>
      <c r="CN1035" s="4"/>
      <c r="CO1035" s="4"/>
      <c r="CP1035" s="4"/>
      <c r="CQ1035" s="4"/>
      <c r="CR1035" s="4"/>
      <c r="CS1035" s="5"/>
      <c r="CT1035" s="5"/>
    </row>
    <row r="1036" spans="50:98" ht="21" customHeight="1" x14ac:dyDescent="0.25">
      <c r="AX1036" s="492" t="s">
        <v>352</v>
      </c>
      <c r="AY1036" s="493"/>
      <c r="AZ1036" s="493"/>
      <c r="BA1036" s="493"/>
      <c r="BB1036" s="493"/>
      <c r="BC1036" s="493"/>
      <c r="BD1036" s="493"/>
      <c r="BE1036" s="493"/>
      <c r="BF1036" s="493"/>
      <c r="BG1036" s="493"/>
      <c r="BH1036" s="493"/>
      <c r="BI1036" s="493"/>
      <c r="BJ1036" s="493"/>
      <c r="BK1036" s="493"/>
      <c r="BL1036" s="493"/>
      <c r="BM1036" s="493"/>
      <c r="BN1036" s="493"/>
      <c r="BO1036" s="493"/>
      <c r="BP1036" s="493"/>
      <c r="BQ1036" s="493"/>
      <c r="BR1036" s="493"/>
      <c r="BS1036" s="493"/>
      <c r="BT1036" s="493"/>
      <c r="BU1036" s="493"/>
      <c r="BV1036" s="494"/>
      <c r="BW1036" s="98" t="str">
        <f t="shared" si="416"/>
        <v/>
      </c>
      <c r="BY1036" s="4"/>
      <c r="BZ1036" s="4"/>
      <c r="CA1036" s="4"/>
      <c r="CB1036" s="4"/>
      <c r="CC1036" s="4"/>
      <c r="CD1036" s="4"/>
      <c r="CE1036" s="4"/>
      <c r="CF1036" s="4"/>
      <c r="CG1036" s="5"/>
      <c r="CH1036" s="5"/>
      <c r="CI1036" s="5"/>
      <c r="CJ1036" s="4"/>
      <c r="CK1036" s="4"/>
      <c r="CL1036" s="4"/>
      <c r="CM1036" s="4"/>
      <c r="CN1036" s="4"/>
      <c r="CO1036" s="4"/>
      <c r="CP1036" s="4"/>
      <c r="CQ1036" s="4"/>
      <c r="CR1036" s="4"/>
      <c r="CS1036" s="5"/>
      <c r="CT1036" s="5"/>
    </row>
    <row r="1037" spans="50:98" ht="21" customHeight="1" x14ac:dyDescent="0.2">
      <c r="AX1037" s="215" t="str">
        <f>$Z$471</f>
        <v/>
      </c>
      <c r="AY1037" s="102">
        <v>1</v>
      </c>
      <c r="AZ1037" s="102" t="str">
        <f>IF(COUNTIFS($Z$469,"&lt;&gt;"&amp;""),$Z$469,"")</f>
        <v/>
      </c>
      <c r="BA1037" s="102" t="str">
        <f>IF($AZ1037="","",ROUND(RIGHT($Z$468,1)/2,0))</f>
        <v/>
      </c>
      <c r="BB1037" s="102" t="str">
        <f>IF($AZ1037="","",RIGHT($Z$468,1))</f>
        <v/>
      </c>
      <c r="BC1037" s="102" t="str">
        <f>IF($AZ1037="","",$AD$471)</f>
        <v/>
      </c>
      <c r="BD1037" s="102" t="str">
        <f>IF($AZ1037="","","DF")</f>
        <v/>
      </c>
      <c r="BE1037" s="102" t="str">
        <f>IF(COUNTIFS($Z$469,"&lt;&gt;"&amp;""),ROUND($AE$471/14,1),"")</f>
        <v/>
      </c>
      <c r="BF1037" s="102" t="str">
        <f>IF(COUNTIFS($Z$469,"&lt;&gt;"&amp;""),ROUND(($AF$471+$AG$471+$AH$471)/14,1),"")</f>
        <v/>
      </c>
      <c r="BG1037" s="102" t="str">
        <f>IF(COUNTIFS($Z$469,"&lt;&gt;"&amp;""),ROUND(($AE$471+$AF$471+$AG$471+$AH$471)/14,1),"")</f>
        <v/>
      </c>
      <c r="BH1037" s="102" t="str">
        <f>IF(COUNTIFS($Z$469,"&lt;&gt;"&amp;""),ROUND($AE$471,1),"")</f>
        <v/>
      </c>
      <c r="BI1037" s="102" t="str">
        <f>IF(COUNTIFS($Z$469,"&lt;&gt;"&amp;""),ROUND(($AF$471+$AG$471+$AH$471),1),"")</f>
        <v/>
      </c>
      <c r="BJ1037" s="102" t="str">
        <f>IF(COUNTIFS($Z$469,"&lt;&gt;"&amp;""),ROUND(($AE$471+$AF$471+$AG$471+$AH$471),1),"")</f>
        <v/>
      </c>
      <c r="BK1037" s="102"/>
      <c r="BL1037" s="102"/>
      <c r="BM1037" s="102"/>
      <c r="BN1037" s="102"/>
      <c r="BO1037" s="102"/>
      <c r="BP1037" s="102"/>
      <c r="BQ1037" s="102" t="str">
        <f>IF(COUNTIFS($Z$469,"&lt;&gt;"&amp;""),IF($AK$471&lt;&gt;"",ROUND($AK$471/14,1),""),"")</f>
        <v/>
      </c>
      <c r="BR1037" s="102" t="str">
        <f>IF(COUNTIFS($Z$469,"&lt;&gt;"&amp;""),IF($AK$471&lt;&gt;"",ROUND($AK$471,1),""),"")</f>
        <v/>
      </c>
      <c r="BS1037" s="102" t="str">
        <f>IF($AZ1037="","",$AC$471)</f>
        <v/>
      </c>
      <c r="BT1037" s="101" t="str">
        <f>IF(COUNTIFS($Z$469,"&lt;&gt;"&amp;""),$AJ$471,"")</f>
        <v/>
      </c>
      <c r="BU1037" s="101" t="str">
        <f>IF($AZ1037="","",IF($BG1037&lt;&gt;"",$BG1037,0)+IF($BM1037&lt;&gt;"",$BM1037,0)+IF($BQ1037&lt;&gt;"",$BQ1037,0))</f>
        <v/>
      </c>
      <c r="BV1037" s="102" t="str">
        <f>IF($AZ1037="","",IF($BJ1037&lt;&gt;"",$BJ1037,0)+IF($BP1037&lt;&gt;"",$BP1037,0)+IF($BR1037&lt;&gt;"",$BR1037,0))</f>
        <v/>
      </c>
      <c r="BW1037" s="98" t="str">
        <f t="shared" si="416"/>
        <v/>
      </c>
      <c r="BY1037" s="4"/>
      <c r="BZ1037" s="4"/>
      <c r="CA1037" s="4"/>
      <c r="CB1037" s="4"/>
      <c r="CC1037" s="4"/>
      <c r="CD1037" s="4"/>
      <c r="CE1037" s="4"/>
      <c r="CF1037" s="4"/>
      <c r="CG1037" s="5"/>
      <c r="CH1037" s="5"/>
      <c r="CI1037" s="5"/>
      <c r="CJ1037" s="4"/>
      <c r="CK1037" s="4"/>
      <c r="CL1037" s="4"/>
      <c r="CM1037" s="4"/>
      <c r="CN1037" s="4"/>
      <c r="CO1037" s="4"/>
      <c r="CP1037" s="4"/>
      <c r="CQ1037" s="4"/>
      <c r="CR1037" s="4"/>
      <c r="CS1037" s="5"/>
      <c r="CT1037" s="5"/>
    </row>
    <row r="1038" spans="50:98" ht="21" customHeight="1" x14ac:dyDescent="0.2">
      <c r="AX1038" s="215" t="str">
        <f>$Z$474</f>
        <v/>
      </c>
      <c r="AY1038" s="98">
        <v>2</v>
      </c>
      <c r="AZ1038" s="102" t="str">
        <f>IF(COUNTIFS($Z$472,"&lt;&gt;"&amp;""),$Z$472,"")</f>
        <v/>
      </c>
      <c r="BA1038" s="102" t="str">
        <f>IF($AZ1038="","",ROUND(RIGHT($Z$468,1)/2,0))</f>
        <v/>
      </c>
      <c r="BB1038" s="102" t="str">
        <f>IF($AZ1038="","",RIGHT($Z$468,1))</f>
        <v/>
      </c>
      <c r="BC1038" s="102" t="str">
        <f>IF($AZ1038="","",$AD$474)</f>
        <v/>
      </c>
      <c r="BD1038" s="102" t="str">
        <f>IF($AZ1038="","","DF")</f>
        <v/>
      </c>
      <c r="BE1038" s="102" t="str">
        <f>IF(COUNTIFS($Z$472,"&lt;&gt;"&amp;""),ROUND($AE$474/14,1),"")</f>
        <v/>
      </c>
      <c r="BF1038" s="102" t="str">
        <f>IF(COUNTIFS($Z$472,"&lt;&gt;"&amp;""),ROUND(($AF$474+$AG$474+$AH$474)/14,1),"")</f>
        <v/>
      </c>
      <c r="BG1038" s="102" t="str">
        <f>IF(COUNTIFS($Z$472,"&lt;&gt;"&amp;""),ROUND(($AE$474+$AF$474+$AG$474+$AH$474)/14,1),"")</f>
        <v/>
      </c>
      <c r="BH1038" s="102" t="str">
        <f>IF(COUNTIFS($Z$472,"&lt;&gt;"&amp;""),ROUND($AE$474,1),"")</f>
        <v/>
      </c>
      <c r="BI1038" s="102" t="str">
        <f>IF(COUNTIFS($Z$472,"&lt;&gt;"&amp;""),ROUND(($AF$474+$AG$474+$AH$474),1),"")</f>
        <v/>
      </c>
      <c r="BJ1038" s="102" t="str">
        <f>IF(COUNTIFS($Z$472,"&lt;&gt;"&amp;""),ROUND(($AE$474+$AF$474+$AG$474+$AH$474),1),"")</f>
        <v/>
      </c>
      <c r="BK1038" s="98"/>
      <c r="BL1038" s="102"/>
      <c r="BM1038" s="102"/>
      <c r="BN1038" s="98"/>
      <c r="BO1038" s="102"/>
      <c r="BP1038" s="102"/>
      <c r="BQ1038" s="102" t="str">
        <f>IF(COUNTIFS($Z$472,"&lt;&gt;"&amp;""),IF($AK$474&lt;&gt;"",ROUND($AK$474/14,1),""),"")</f>
        <v/>
      </c>
      <c r="BR1038" s="102" t="str">
        <f>IF(COUNTIFS($Z$472,"&lt;&gt;"&amp;""),IF($AK$474&lt;&gt;"",ROUND($AK$474,1),""),"")</f>
        <v/>
      </c>
      <c r="BS1038" s="102" t="str">
        <f>IF($AZ1038="","",$AC$474)</f>
        <v/>
      </c>
      <c r="BT1038" s="101" t="str">
        <f>IF(COUNTIFS($Z$472,"&lt;&gt;"&amp;""),$AJ$474,"")</f>
        <v/>
      </c>
      <c r="BU1038" s="101" t="str">
        <f t="shared" ref="BU1038:BU1041" si="435">IF($AZ1038="","",IF($BG1038&lt;&gt;"",$BG1038,0)+IF($BM1038&lt;&gt;"",$BM1038,0)+IF($BQ1038&lt;&gt;"",$BQ1038,0))</f>
        <v/>
      </c>
      <c r="BV1038" s="102" t="str">
        <f t="shared" ref="BV1038:BV1041" si="436">IF($AZ1038="","",IF($BJ1038&lt;&gt;"",$BJ1038,0)+IF($BP1038&lt;&gt;"",$BP1038,0)+IF($BR1038&lt;&gt;"",$BR1038,0))</f>
        <v/>
      </c>
      <c r="BW1038" s="98" t="str">
        <f t="shared" si="416"/>
        <v/>
      </c>
      <c r="BY1038" s="4"/>
      <c r="BZ1038" s="4"/>
      <c r="CA1038" s="4"/>
      <c r="CB1038" s="4"/>
      <c r="CC1038" s="4"/>
      <c r="CD1038" s="4"/>
      <c r="CE1038" s="4"/>
      <c r="CF1038" s="4"/>
      <c r="CG1038" s="5"/>
      <c r="CH1038" s="5"/>
      <c r="CI1038" s="5"/>
      <c r="CJ1038" s="4"/>
      <c r="CK1038" s="4"/>
      <c r="CL1038" s="4"/>
      <c r="CM1038" s="4"/>
      <c r="CN1038" s="4"/>
      <c r="CO1038" s="4"/>
      <c r="CP1038" s="4"/>
      <c r="CQ1038" s="4"/>
      <c r="CR1038" s="4"/>
      <c r="CS1038" s="5"/>
      <c r="CT1038" s="5"/>
    </row>
    <row r="1039" spans="50:98" ht="21" customHeight="1" x14ac:dyDescent="0.2">
      <c r="AX1039" s="215" t="str">
        <f>$Z$477</f>
        <v/>
      </c>
      <c r="AY1039" s="98">
        <v>3</v>
      </c>
      <c r="AZ1039" s="102" t="str">
        <f>IF(COUNTIFS($Z$475,"&lt;&gt;"&amp;""),$Z$475,"")</f>
        <v/>
      </c>
      <c r="BA1039" s="102" t="str">
        <f>IF($AZ1039="","",ROUND(RIGHT($Z$468,1)/2,0))</f>
        <v/>
      </c>
      <c r="BB1039" s="102" t="str">
        <f>IF($AZ1039="","",RIGHT($Z$468,1))</f>
        <v/>
      </c>
      <c r="BC1039" s="102" t="str">
        <f>IF($AZ1039="","",$AD$477)</f>
        <v/>
      </c>
      <c r="BD1039" s="102" t="str">
        <f>IF($AZ1039="","","DF")</f>
        <v/>
      </c>
      <c r="BE1039" s="102" t="str">
        <f>IF(COUNTIFS($Z$475,"&lt;&gt;"&amp;""),ROUND($AE$477/14,1),"")</f>
        <v/>
      </c>
      <c r="BF1039" s="102" t="str">
        <f>IF(COUNTIFS($Z$475,"&lt;&gt;"&amp;""),ROUND(($AF$477+$AG$477+$AH$477)/14,1),"")</f>
        <v/>
      </c>
      <c r="BG1039" s="102" t="str">
        <f>IF(COUNTIFS($Z$475,"&lt;&gt;"&amp;""),ROUND(($AE$477+$AF$477+$AG$477+$AH$477)/14,1),"")</f>
        <v/>
      </c>
      <c r="BH1039" s="102" t="str">
        <f>IF(COUNTIFS($Z$475,"&lt;&gt;"&amp;""),ROUND($AE$477,1),"")</f>
        <v/>
      </c>
      <c r="BI1039" s="102" t="str">
        <f>IF(COUNTIFS($Z$475,"&lt;&gt;"&amp;""),ROUND(($AF$477+$AG$477+$AH$477),1),"")</f>
        <v/>
      </c>
      <c r="BJ1039" s="102" t="str">
        <f>IF(COUNTIFS($Z$475,"&lt;&gt;"&amp;""),ROUND(($AE$477+$AF$477+$AG$477+$AH$477),1),"")</f>
        <v/>
      </c>
      <c r="BK1039" s="98"/>
      <c r="BL1039" s="102"/>
      <c r="BM1039" s="102"/>
      <c r="BN1039" s="98"/>
      <c r="BO1039" s="102"/>
      <c r="BP1039" s="102"/>
      <c r="BQ1039" s="102" t="str">
        <f>IF(COUNTIFS($Z$475,"&lt;&gt;"&amp;""),IF($AK$477&lt;&gt;"",ROUND($AK$477/14,1),""),"")</f>
        <v/>
      </c>
      <c r="BR1039" s="102" t="str">
        <f>IF(COUNTIFS($Z$475,"&lt;&gt;"&amp;""),IF($AK$477&lt;&gt;"",ROUND($AK$477,1),""),"")</f>
        <v/>
      </c>
      <c r="BS1039" s="102" t="str">
        <f>IF($AZ1039="","",$AC$477)</f>
        <v/>
      </c>
      <c r="BT1039" s="101" t="str">
        <f>IF(COUNTIFS($Z$475,"&lt;&gt;"&amp;""),$AJ$477,"")</f>
        <v/>
      </c>
      <c r="BU1039" s="101" t="str">
        <f t="shared" si="435"/>
        <v/>
      </c>
      <c r="BV1039" s="102" t="str">
        <f t="shared" si="436"/>
        <v/>
      </c>
      <c r="BW1039" s="98" t="str">
        <f t="shared" si="416"/>
        <v/>
      </c>
      <c r="BY1039" s="4"/>
      <c r="BZ1039" s="4"/>
      <c r="CA1039" s="4"/>
      <c r="CB1039" s="4"/>
      <c r="CC1039" s="4"/>
      <c r="CD1039" s="4"/>
      <c r="CE1039" s="4"/>
      <c r="CF1039" s="4"/>
      <c r="CG1039" s="5"/>
      <c r="CH1039" s="5"/>
      <c r="CI1039" s="5"/>
      <c r="CJ1039" s="4"/>
      <c r="CK1039" s="4"/>
      <c r="CL1039" s="4"/>
      <c r="CM1039" s="4"/>
      <c r="CN1039" s="4"/>
      <c r="CO1039" s="4"/>
      <c r="CP1039" s="4"/>
      <c r="CQ1039" s="4"/>
      <c r="CR1039" s="4"/>
      <c r="CS1039" s="5"/>
      <c r="CT1039" s="5"/>
    </row>
    <row r="1040" spans="50:98" ht="21" customHeight="1" x14ac:dyDescent="0.2">
      <c r="AX1040" s="215" t="str">
        <f>$Z$480</f>
        <v/>
      </c>
      <c r="AY1040" s="98">
        <v>4</v>
      </c>
      <c r="AZ1040" s="102" t="str">
        <f>IF(COUNTIFS($Z$478,"&lt;&gt;"&amp;""),$Z$478,"")</f>
        <v/>
      </c>
      <c r="BA1040" s="102" t="str">
        <f>IF($AZ1040="","",ROUND(RIGHT($Z$468,1)/2,0))</f>
        <v/>
      </c>
      <c r="BB1040" s="102" t="str">
        <f>IF($AZ1040="","",RIGHT($Z$468,1))</f>
        <v/>
      </c>
      <c r="BC1040" s="102" t="str">
        <f>IF($AZ1040="","",$AD$480)</f>
        <v/>
      </c>
      <c r="BD1040" s="102" t="str">
        <f>IF($AZ1040="","","DF")</f>
        <v/>
      </c>
      <c r="BE1040" s="102" t="str">
        <f>IF(COUNTIFS($Z$478,"&lt;&gt;"&amp;""),ROUND($AE$480/14,1),"")</f>
        <v/>
      </c>
      <c r="BF1040" s="102" t="str">
        <f>IF(COUNTIFS($Z$478,"&lt;&gt;"&amp;""),ROUND(($AF$480+$AG$480+$AH$480)/14,1),"")</f>
        <v/>
      </c>
      <c r="BG1040" s="102" t="str">
        <f>IF(COUNTIFS($Z$478,"&lt;&gt;"&amp;""),ROUND(($AE$480+$AF$480+$AG$480+$AH$480)/14,1),"")</f>
        <v/>
      </c>
      <c r="BH1040" s="102" t="str">
        <f>IF(COUNTIFS($Z$478,"&lt;&gt;"&amp;""),ROUND($AE$480,1),"")</f>
        <v/>
      </c>
      <c r="BI1040" s="102" t="str">
        <f>IF(COUNTIFS($Z$478,"&lt;&gt;"&amp;""),ROUND(($AF$480+$AG$480+$AH$480),1),"")</f>
        <v/>
      </c>
      <c r="BJ1040" s="102" t="str">
        <f>IF(COUNTIFS($Z$478,"&lt;&gt;"&amp;""),ROUND(($AE$480+$AF$480+$AG$480+$AH$480),1),"")</f>
        <v/>
      </c>
      <c r="BK1040" s="98"/>
      <c r="BL1040" s="102"/>
      <c r="BM1040" s="102"/>
      <c r="BN1040" s="98"/>
      <c r="BO1040" s="102"/>
      <c r="BP1040" s="102"/>
      <c r="BQ1040" s="102" t="str">
        <f>IF(COUNTIFS($Z$478,"&lt;&gt;"&amp;""),IF($AK$480&lt;&gt;"",ROUND($AK$480/14,1),""),"")</f>
        <v/>
      </c>
      <c r="BR1040" s="102" t="str">
        <f>IF(COUNTIFS($Z$478,"&lt;&gt;"&amp;""),IF($AK$480&lt;&gt;"",ROUND($AK$480,1),""),"")</f>
        <v/>
      </c>
      <c r="BS1040" s="102" t="str">
        <f>IF($AZ1040="","",$AC$480)</f>
        <v/>
      </c>
      <c r="BT1040" s="101" t="str">
        <f>IF(COUNTIFS($Z$478,"&lt;&gt;"&amp;""),$AJ$480,"")</f>
        <v/>
      </c>
      <c r="BU1040" s="101" t="str">
        <f t="shared" si="435"/>
        <v/>
      </c>
      <c r="BV1040" s="102" t="str">
        <f t="shared" si="436"/>
        <v/>
      </c>
      <c r="BW1040" s="98" t="str">
        <f t="shared" si="416"/>
        <v/>
      </c>
      <c r="BY1040" s="4"/>
      <c r="BZ1040" s="4"/>
      <c r="CA1040" s="4"/>
      <c r="CB1040" s="4"/>
      <c r="CC1040" s="4"/>
      <c r="CD1040" s="4"/>
      <c r="CE1040" s="4"/>
      <c r="CF1040" s="4"/>
      <c r="CG1040" s="5"/>
      <c r="CH1040" s="5"/>
      <c r="CI1040" s="5"/>
      <c r="CJ1040" s="4"/>
      <c r="CK1040" s="4"/>
      <c r="CL1040" s="4"/>
      <c r="CM1040" s="4"/>
      <c r="CN1040" s="4"/>
      <c r="CO1040" s="4"/>
      <c r="CP1040" s="4"/>
      <c r="CQ1040" s="4"/>
      <c r="CR1040" s="4"/>
      <c r="CS1040" s="5"/>
      <c r="CT1040" s="5"/>
    </row>
    <row r="1041" spans="50:98" ht="21" customHeight="1" x14ac:dyDescent="0.2">
      <c r="AX1041" s="215" t="str">
        <f>$Z$483</f>
        <v/>
      </c>
      <c r="AY1041" s="98">
        <v>5</v>
      </c>
      <c r="AZ1041" s="102" t="str">
        <f>IF(COUNTIFS($Z$481,"&lt;&gt;"&amp;""),$Z$481,"")</f>
        <v/>
      </c>
      <c r="BA1041" s="102" t="str">
        <f>IF($AZ1041="","",ROUND(RIGHT($Z$468,1)/2,0))</f>
        <v/>
      </c>
      <c r="BB1041" s="102" t="str">
        <f>IF($AZ1041="","",RIGHT($Z$468,1))</f>
        <v/>
      </c>
      <c r="BC1041" s="102" t="str">
        <f>IF($AZ1041="","",$AD$483)</f>
        <v/>
      </c>
      <c r="BD1041" s="102" t="str">
        <f>IF($AZ1041="","","DF")</f>
        <v/>
      </c>
      <c r="BE1041" s="102" t="str">
        <f>IF(COUNTIFS($Z$481,"&lt;&gt;"&amp;""),ROUND($AE$483/14,1),"")</f>
        <v/>
      </c>
      <c r="BF1041" s="102" t="str">
        <f>IF(COUNTIFS($Z$481,"&lt;&gt;"&amp;""),ROUND(($AF$483+$AG$483+$AH$483)/14,1),"")</f>
        <v/>
      </c>
      <c r="BG1041" s="102" t="str">
        <f>IF(COUNTIFS($Z$481,"&lt;&gt;"&amp;""),ROUND(($AE$483+$AF$483+$AG$483+$AH$483)/14,1),"")</f>
        <v/>
      </c>
      <c r="BH1041" s="102" t="str">
        <f>IF(COUNTIFS($Z$481,"&lt;&gt;"&amp;""),ROUND($AE$483,1),"")</f>
        <v/>
      </c>
      <c r="BI1041" s="102" t="str">
        <f>IF(COUNTIFS($Z$481,"&lt;&gt;"&amp;""),ROUND(($AF$483+$AG$483+$AH$483),1),"")</f>
        <v/>
      </c>
      <c r="BJ1041" s="102" t="str">
        <f>IF(COUNTIFS($Z$481,"&lt;&gt;"&amp;""),ROUND(($AE$483+$AF$483+$AG$483+$AH$483),1),"")</f>
        <v/>
      </c>
      <c r="BK1041" s="98"/>
      <c r="BL1041" s="102"/>
      <c r="BM1041" s="102"/>
      <c r="BN1041" s="98"/>
      <c r="BO1041" s="102"/>
      <c r="BP1041" s="102"/>
      <c r="BQ1041" s="102" t="str">
        <f>IF(COUNTIFS($Z$481,"&lt;&gt;"&amp;""),IF($AK$483&lt;&gt;"",ROUND($AK$483/14,1),""),"")</f>
        <v/>
      </c>
      <c r="BR1041" s="102" t="str">
        <f>IF(COUNTIFS($Z$481,"&lt;&gt;"&amp;""),IF($AK$483&lt;&gt;"",ROUND($AK$483,1),""),"")</f>
        <v/>
      </c>
      <c r="BS1041" s="102" t="str">
        <f>IF($AZ1041="","",$AC$483)</f>
        <v/>
      </c>
      <c r="BT1041" s="101" t="str">
        <f>IF(COUNTIFS($Z$481,"&lt;&gt;"&amp;""),$AJ$483,"")</f>
        <v/>
      </c>
      <c r="BU1041" s="101" t="str">
        <f t="shared" si="435"/>
        <v/>
      </c>
      <c r="BV1041" s="102" t="str">
        <f t="shared" si="436"/>
        <v/>
      </c>
      <c r="BW1041" s="98" t="str">
        <f t="shared" ref="BW1041" si="437">IF($AZ1041="","",CONCATENATE("20",G$12+BA1041-1))</f>
        <v/>
      </c>
      <c r="BY1041" s="4"/>
      <c r="BZ1041" s="4"/>
      <c r="CA1041" s="4"/>
      <c r="CB1041" s="4"/>
      <c r="CC1041" s="4"/>
      <c r="CD1041" s="4"/>
      <c r="CE1041" s="4"/>
      <c r="CF1041" s="4"/>
      <c r="CG1041" s="5"/>
      <c r="CH1041" s="5"/>
      <c r="CI1041" s="5"/>
      <c r="CJ1041" s="4"/>
      <c r="CK1041" s="4"/>
      <c r="CL1041" s="4"/>
      <c r="CM1041" s="4"/>
      <c r="CN1041" s="4"/>
      <c r="CO1041" s="4"/>
      <c r="CP1041" s="4"/>
      <c r="CQ1041" s="4"/>
      <c r="CR1041" s="4"/>
      <c r="CS1041" s="5"/>
      <c r="CT1041" s="5"/>
    </row>
    <row r="1042" spans="50:98" ht="21" customHeight="1" x14ac:dyDescent="0.25">
      <c r="AX1042" s="492" t="s">
        <v>353</v>
      </c>
      <c r="AY1042" s="493"/>
      <c r="AZ1042" s="493"/>
      <c r="BA1042" s="493"/>
      <c r="BB1042" s="493"/>
      <c r="BC1042" s="493"/>
      <c r="BD1042" s="493"/>
      <c r="BE1042" s="493"/>
      <c r="BF1042" s="493"/>
      <c r="BG1042" s="493"/>
      <c r="BH1042" s="493"/>
      <c r="BI1042" s="493"/>
      <c r="BJ1042" s="493"/>
      <c r="BK1042" s="493"/>
      <c r="BL1042" s="493"/>
      <c r="BM1042" s="493"/>
      <c r="BN1042" s="493"/>
      <c r="BO1042" s="493"/>
      <c r="BP1042" s="493"/>
      <c r="BQ1042" s="493"/>
      <c r="BR1042" s="493"/>
      <c r="BS1042" s="493"/>
      <c r="BT1042" s="493"/>
      <c r="BU1042" s="493"/>
      <c r="BV1042" s="494"/>
      <c r="BW1042" s="98" t="str">
        <f t="shared" si="416"/>
        <v/>
      </c>
      <c r="BY1042" s="4"/>
      <c r="BZ1042" s="4"/>
      <c r="CA1042" s="4"/>
      <c r="CB1042" s="4"/>
      <c r="CC1042" s="4"/>
      <c r="CD1042" s="4"/>
      <c r="CE1042" s="4"/>
      <c r="CF1042" s="4"/>
      <c r="CG1042" s="5"/>
      <c r="CH1042" s="5"/>
      <c r="CI1042" s="5"/>
      <c r="CJ1042" s="4"/>
      <c r="CK1042" s="4"/>
      <c r="CL1042" s="4"/>
      <c r="CM1042" s="4"/>
      <c r="CN1042" s="4"/>
      <c r="CO1042" s="4"/>
      <c r="CP1042" s="4"/>
      <c r="CQ1042" s="4"/>
      <c r="CR1042" s="4"/>
      <c r="CS1042" s="5"/>
      <c r="CT1042" s="5"/>
    </row>
    <row r="1043" spans="50:98" ht="21" customHeight="1" x14ac:dyDescent="0.2">
      <c r="AX1043" s="215" t="str">
        <f>$AL$471</f>
        <v>L061.24.08.f11-01</v>
      </c>
      <c r="AY1043" s="102">
        <v>1</v>
      </c>
      <c r="AZ1043" s="102" t="str">
        <f>IF(COUNTIFS($AL$469,"&lt;&gt;"&amp;""),$AL$469,"")</f>
        <v>Voluntariat</v>
      </c>
      <c r="BA1043" s="102">
        <f>IF($AZ1043="","",ROUND(RIGHT($AL$468,1)/2,0))</f>
        <v>4</v>
      </c>
      <c r="BB1043" s="102" t="str">
        <f>IF($AZ1043="","",RIGHT($AL$468,1))</f>
        <v>8</v>
      </c>
      <c r="BC1043" s="102" t="str">
        <f>IF($AZ1043="","",$AP$471)</f>
        <v>C</v>
      </c>
      <c r="BD1043" s="102" t="str">
        <f>IF($AZ1043="","","DF")</f>
        <v>DF</v>
      </c>
      <c r="BE1043" s="102">
        <f>IF(COUNTIFS($AL$469,"&lt;&gt;"&amp;""),ROUND($AQ$471/14,1),"")</f>
        <v>0</v>
      </c>
      <c r="BF1043" s="102">
        <f>IF(COUNTIFS($AL$469,"&lt;&gt;"&amp;""),ROUND(($AR$471+$AS$471+$AT$471)/14,1),"")</f>
        <v>2</v>
      </c>
      <c r="BG1043" s="102">
        <f>IF(COUNTIFS($AL$469,"&lt;&gt;"&amp;""),ROUND(($AQ$471+$AR$471+$AS$471+$AT$471)/14,1),"")</f>
        <v>2</v>
      </c>
      <c r="BH1043" s="102">
        <f>IF(COUNTIFS($AL$469,"&lt;&gt;"&amp;""),ROUND($AQ$471,1),"")</f>
        <v>0</v>
      </c>
      <c r="BI1043" s="102">
        <f>IF(COUNTIFS($AL$469,"&lt;&gt;"&amp;""),ROUND(($AR$471+$AS$471+$AT$471),1),"")</f>
        <v>28</v>
      </c>
      <c r="BJ1043" s="102">
        <f>IF(COUNTIFS($AL$469,"&lt;&gt;"&amp;""),ROUND(($AQ$471+$AR$471+$AS$471+$AT$471),1),"")</f>
        <v>28</v>
      </c>
      <c r="BK1043" s="102"/>
      <c r="BL1043" s="102"/>
      <c r="BM1043" s="102"/>
      <c r="BN1043" s="102"/>
      <c r="BO1043" s="102"/>
      <c r="BP1043" s="102"/>
      <c r="BQ1043" s="102" t="str">
        <f>IF(COUNTIFS($AL$469,"&lt;&gt;"&amp;""),IF($AW$471&lt;&gt;"",ROUND($AW$471/14,1),""),"")</f>
        <v/>
      </c>
      <c r="BR1043" s="102" t="str">
        <f>IF(COUNTIFS($AL$469,"&lt;&gt;"&amp;""),IF($AW$471&lt;&gt;"",ROUND($AW$471,1),""),"")</f>
        <v/>
      </c>
      <c r="BS1043" s="102">
        <f>IF($AZ1043="","",$AO$471)</f>
        <v>2</v>
      </c>
      <c r="BT1043" s="101" t="str">
        <f>IF(COUNTIFS($AL$469,"&lt;&gt;"&amp;""),$AV$471,"")</f>
        <v>f</v>
      </c>
      <c r="BU1043" s="101">
        <f>IF($AZ1043="","",IF($BG1043&lt;&gt;"",$BG1043,0)+IF($BM1043&lt;&gt;"",$BM1043,0)+IF($BQ1043&lt;&gt;"",$BQ1043,0))</f>
        <v>2</v>
      </c>
      <c r="BV1043" s="102">
        <f>IF($AZ1043="","",IF($BJ1043&lt;&gt;"",$BJ1043,0)+IF($BP1043&lt;&gt;"",$BP1043,0)+IF($BR1043&lt;&gt;"",$BR1043,0))</f>
        <v>28</v>
      </c>
      <c r="BW1043" s="98" t="str">
        <f t="shared" si="416"/>
        <v>2027</v>
      </c>
      <c r="BY1043" s="4"/>
      <c r="BZ1043" s="4"/>
      <c r="CA1043" s="4"/>
      <c r="CB1043" s="4"/>
      <c r="CC1043" s="4"/>
      <c r="CD1043" s="4"/>
      <c r="CE1043" s="4"/>
      <c r="CF1043" s="4"/>
      <c r="CG1043" s="5"/>
      <c r="CH1043" s="5"/>
      <c r="CI1043" s="5"/>
      <c r="CJ1043" s="4"/>
      <c r="CK1043" s="4"/>
      <c r="CL1043" s="4"/>
      <c r="CM1043" s="4"/>
      <c r="CN1043" s="4"/>
      <c r="CO1043" s="4"/>
      <c r="CP1043" s="4"/>
      <c r="CQ1043" s="4"/>
      <c r="CR1043" s="4"/>
      <c r="CS1043" s="5"/>
      <c r="CT1043" s="5"/>
    </row>
    <row r="1044" spans="50:98" ht="21" customHeight="1" x14ac:dyDescent="0.2">
      <c r="AX1044" s="215" t="str">
        <f>$AL$474</f>
        <v>L061.24.08.f11-02</v>
      </c>
      <c r="AY1044" s="98">
        <v>2</v>
      </c>
      <c r="AZ1044" s="102" t="str">
        <f>IF(COUNTIFS($AL$472,"&lt;&gt;"&amp;""),$AL$472,"")</f>
        <v>Practică Erasmus+  (90 ore)</v>
      </c>
      <c r="BA1044" s="102">
        <f>IF($AZ1044="","",ROUND(RIGHT($AL$468,1)/2,0))</f>
        <v>4</v>
      </c>
      <c r="BB1044" s="102" t="str">
        <f>IF($AZ1044="","",RIGHT($AL$468,1))</f>
        <v>8</v>
      </c>
      <c r="BC1044" s="102" t="str">
        <f>IF($AZ1044="","",$AP$474)</f>
        <v>C</v>
      </c>
      <c r="BD1044" s="102" t="str">
        <f>IF($AZ1044="","","DF")</f>
        <v>DF</v>
      </c>
      <c r="BE1044" s="102">
        <f>IF(COUNTIFS($AL$472,"&lt;&gt;"&amp;""),ROUND($AQ$474/14,1),"")</f>
        <v>0</v>
      </c>
      <c r="BF1044" s="102">
        <f>IF(COUNTIFS($AL$472,"&lt;&gt;"&amp;""),ROUND(($AR$474+$AS$474+$AT$474)/14,1),"")</f>
        <v>0</v>
      </c>
      <c r="BG1044" s="102">
        <f>IF(COUNTIFS($AL$472,"&lt;&gt;"&amp;""),ROUND(($AQ$474+$AR$474+$AS$474+$AT$474)/14,1),"")</f>
        <v>0</v>
      </c>
      <c r="BH1044" s="102">
        <f>IF(COUNTIFS($AL$472,"&lt;&gt;"&amp;""),ROUND($AQ$474,1),"")</f>
        <v>0</v>
      </c>
      <c r="BI1044" s="102">
        <f>IF(COUNTIFS($AL$472,"&lt;&gt;"&amp;""),ROUND(($AR$474+$AS$474+$AT$474),1),"")</f>
        <v>0</v>
      </c>
      <c r="BJ1044" s="102">
        <f>IF(COUNTIFS($AL$472,"&lt;&gt;"&amp;""),ROUND(($AQ$474+$AR$474+$AS$474+$AT$474),1),"")</f>
        <v>0</v>
      </c>
      <c r="BK1044" s="98"/>
      <c r="BL1044" s="102"/>
      <c r="BM1044" s="102"/>
      <c r="BN1044" s="98"/>
      <c r="BO1044" s="102"/>
      <c r="BP1044" s="102"/>
      <c r="BQ1044" s="102" t="str">
        <f>IF(COUNTIFS($AL$472,"&lt;&gt;"&amp;""),IF($AW$474&lt;&gt;"",ROUND($AW$474/14,1),""),"")</f>
        <v/>
      </c>
      <c r="BR1044" s="102" t="str">
        <f>IF(COUNTIFS($AL$472,"&lt;&gt;"&amp;""),IF($AW$474&lt;&gt;"",ROUND($AW$474,1),""),"")</f>
        <v/>
      </c>
      <c r="BS1044" s="102">
        <f>IF($AZ1044="","",$AO$474)</f>
        <v>5</v>
      </c>
      <c r="BT1044" s="101" t="str">
        <f>IF(COUNTIFS($AL$472,"&lt;&gt;"&amp;""),$AV$474,"")</f>
        <v>f</v>
      </c>
      <c r="BU1044" s="101">
        <f t="shared" ref="BU1044:BU1047" si="438">IF($AZ1044="","",IF($BG1044&lt;&gt;"",$BG1044,0)+IF($BM1044&lt;&gt;"",$BM1044,0)+IF($BQ1044&lt;&gt;"",$BQ1044,0))</f>
        <v>0</v>
      </c>
      <c r="BV1044" s="102">
        <f t="shared" ref="BV1044:BV1047" si="439">IF($AZ1044="","",IF($BJ1044&lt;&gt;"",$BJ1044,0)+IF($BP1044&lt;&gt;"",$BP1044,0)+IF($BR1044&lt;&gt;"",$BR1044,0))</f>
        <v>0</v>
      </c>
      <c r="BW1044" s="98" t="str">
        <f t="shared" si="416"/>
        <v>2027</v>
      </c>
      <c r="BY1044" s="4"/>
      <c r="BZ1044" s="4"/>
      <c r="CA1044" s="4"/>
      <c r="CB1044" s="4"/>
      <c r="CC1044" s="4"/>
      <c r="CD1044" s="4"/>
      <c r="CE1044" s="4"/>
      <c r="CF1044" s="4"/>
      <c r="CG1044" s="5"/>
      <c r="CH1044" s="5"/>
      <c r="CI1044" s="5"/>
      <c r="CJ1044" s="4"/>
      <c r="CK1044" s="4"/>
      <c r="CL1044" s="4"/>
      <c r="CM1044" s="4"/>
      <c r="CN1044" s="4"/>
      <c r="CO1044" s="4"/>
      <c r="CP1044" s="4"/>
      <c r="CQ1044" s="4"/>
      <c r="CR1044" s="4"/>
      <c r="CS1044" s="5"/>
      <c r="CT1044" s="5"/>
    </row>
    <row r="1045" spans="50:98" ht="21" customHeight="1" x14ac:dyDescent="0.2">
      <c r="AX1045" s="215" t="str">
        <f>$AL$477</f>
        <v/>
      </c>
      <c r="AY1045" s="98">
        <v>3</v>
      </c>
      <c r="AZ1045" s="102" t="str">
        <f>IF(COUNTIFS($AL$475,"&lt;&gt;"&amp;""),$AL$475,"")</f>
        <v/>
      </c>
      <c r="BA1045" s="102" t="str">
        <f>IF($AZ1045="","",ROUND(RIGHT($AL$468,1)/2,0))</f>
        <v/>
      </c>
      <c r="BB1045" s="102" t="str">
        <f>IF($AZ1045="","",RIGHT($AL$468,1))</f>
        <v/>
      </c>
      <c r="BC1045" s="102" t="str">
        <f>IF($AZ1045="","",$AP$477)</f>
        <v/>
      </c>
      <c r="BD1045" s="102" t="str">
        <f>IF($AZ1045="","","DF")</f>
        <v/>
      </c>
      <c r="BE1045" s="102" t="str">
        <f>IF(COUNTIFS($AL$475,"&lt;&gt;"&amp;""),ROUND($AQ$477/14,1),"")</f>
        <v/>
      </c>
      <c r="BF1045" s="102" t="str">
        <f>IF(COUNTIFS($AL$475,"&lt;&gt;"&amp;""),ROUND(($AR$477+$AS$477+$AT$477)/14,1),"")</f>
        <v/>
      </c>
      <c r="BG1045" s="102" t="str">
        <f>IF(COUNTIFS($AL$475,"&lt;&gt;"&amp;""),ROUND(($AQ$477+$AR$477+$AS$477+$AT$477)/14,1),"")</f>
        <v/>
      </c>
      <c r="BH1045" s="102" t="str">
        <f>IF(COUNTIFS($AL$475,"&lt;&gt;"&amp;""),ROUND($AQ$477,1),"")</f>
        <v/>
      </c>
      <c r="BI1045" s="102" t="str">
        <f>IF(COUNTIFS($AL$475,"&lt;&gt;"&amp;""),ROUND(($AR$477+$AS$477+$AT$477),1),"")</f>
        <v/>
      </c>
      <c r="BJ1045" s="102" t="str">
        <f>IF(COUNTIFS($AL$475,"&lt;&gt;"&amp;""),ROUND(($AQ$477+$AR$477+$AS$477+$AT$477),1),"")</f>
        <v/>
      </c>
      <c r="BK1045" s="98"/>
      <c r="BL1045" s="102"/>
      <c r="BM1045" s="102"/>
      <c r="BN1045" s="98"/>
      <c r="BO1045" s="102"/>
      <c r="BP1045" s="102"/>
      <c r="BQ1045" s="102" t="str">
        <f>IF(COUNTIFS($AL$475,"&lt;&gt;"&amp;""),IF($AW$477&lt;&gt;"",ROUND($AW$477/14,1),""),"")</f>
        <v/>
      </c>
      <c r="BR1045" s="102" t="str">
        <f>IF(COUNTIFS($AL$475,"&lt;&gt;"&amp;""),IF($AW$477&lt;&gt;"",ROUND($AW$477,1),""),"")</f>
        <v/>
      </c>
      <c r="BS1045" s="102" t="str">
        <f>IF($AZ1045="","",$AO$477)</f>
        <v/>
      </c>
      <c r="BT1045" s="101" t="str">
        <f>IF(COUNTIFS($AL$475,"&lt;&gt;"&amp;""),$AV$477,"")</f>
        <v/>
      </c>
      <c r="BU1045" s="101" t="str">
        <f t="shared" si="438"/>
        <v/>
      </c>
      <c r="BV1045" s="102" t="str">
        <f t="shared" si="439"/>
        <v/>
      </c>
      <c r="BW1045" s="98" t="str">
        <f t="shared" si="416"/>
        <v/>
      </c>
      <c r="BY1045" s="4"/>
      <c r="BZ1045" s="4"/>
      <c r="CA1045" s="4"/>
      <c r="CB1045" s="4"/>
      <c r="CC1045" s="4"/>
      <c r="CD1045" s="4"/>
      <c r="CE1045" s="4"/>
      <c r="CF1045" s="4"/>
      <c r="CG1045" s="5"/>
      <c r="CH1045" s="5"/>
      <c r="CI1045" s="5"/>
      <c r="CJ1045" s="4"/>
      <c r="CK1045" s="4"/>
      <c r="CL1045" s="4"/>
      <c r="CM1045" s="4"/>
      <c r="CN1045" s="4"/>
      <c r="CO1045" s="4"/>
      <c r="CP1045" s="4"/>
      <c r="CQ1045" s="4"/>
      <c r="CR1045" s="4"/>
      <c r="CS1045" s="5"/>
      <c r="CT1045" s="5"/>
    </row>
    <row r="1046" spans="50:98" ht="21" customHeight="1" x14ac:dyDescent="0.2">
      <c r="AX1046" s="215" t="str">
        <f>$AL$480</f>
        <v/>
      </c>
      <c r="AY1046" s="98">
        <v>4</v>
      </c>
      <c r="AZ1046" s="102" t="str">
        <f>IF(COUNTIFS($AL$478,"&lt;&gt;"&amp;""),$AL$478,"")</f>
        <v/>
      </c>
      <c r="BA1046" s="102" t="str">
        <f>IF($AZ1046="","",ROUND(RIGHT($AL$468,1)/2,0))</f>
        <v/>
      </c>
      <c r="BB1046" s="102" t="str">
        <f>IF($AZ1046="","",RIGHT($AL$468,1))</f>
        <v/>
      </c>
      <c r="BC1046" s="102" t="str">
        <f>IF($AZ1046="","",$AP$480)</f>
        <v/>
      </c>
      <c r="BD1046" s="102" t="str">
        <f>IF($AZ1046="","","DF")</f>
        <v/>
      </c>
      <c r="BE1046" s="102" t="str">
        <f>IF(COUNTIFS($AL$478,"&lt;&gt;"&amp;""),ROUND($AQ$480/14,1),"")</f>
        <v/>
      </c>
      <c r="BF1046" s="102" t="str">
        <f>IF(COUNTIFS($AL$478,"&lt;&gt;"&amp;""),ROUND(($AR$480+$AS$480+$AT$480)/14,1),"")</f>
        <v/>
      </c>
      <c r="BG1046" s="102" t="str">
        <f>IF(COUNTIFS($AL$478,"&lt;&gt;"&amp;""),ROUND(($AQ$480+$AR$480+$AS$480+$AT$480)/14,1),"")</f>
        <v/>
      </c>
      <c r="BH1046" s="102" t="str">
        <f>IF(COUNTIFS($AL$478,"&lt;&gt;"&amp;""),ROUND($AQ$480,1),"")</f>
        <v/>
      </c>
      <c r="BI1046" s="102" t="str">
        <f>IF(COUNTIFS($AL$478,"&lt;&gt;"&amp;""),ROUND(($AR$480+$AS$480+$AT$480),1),"")</f>
        <v/>
      </c>
      <c r="BJ1046" s="102" t="str">
        <f>IF(COUNTIFS($AL$478,"&lt;&gt;"&amp;""),ROUND(($AQ$480+$AR$480+$AS$480+$AT$480),1),"")</f>
        <v/>
      </c>
      <c r="BK1046" s="98"/>
      <c r="BL1046" s="102"/>
      <c r="BM1046" s="102"/>
      <c r="BN1046" s="98"/>
      <c r="BO1046" s="102"/>
      <c r="BP1046" s="102"/>
      <c r="BQ1046" s="102" t="str">
        <f>IF(COUNTIFS($AL$478,"&lt;&gt;"&amp;""),IF($AW$480&lt;&gt;"",ROUND($AW$480/14,1),""),"")</f>
        <v/>
      </c>
      <c r="BR1046" s="102" t="str">
        <f>IF(COUNTIFS($AL$478,"&lt;&gt;"&amp;""),IF($AW$480&lt;&gt;"",ROUND($AW$480,1),""),"")</f>
        <v/>
      </c>
      <c r="BS1046" s="102" t="str">
        <f>IF($AZ1046="","",$AO$480)</f>
        <v/>
      </c>
      <c r="BT1046" s="101" t="str">
        <f>IF(COUNTIFS($AL$478,"&lt;&gt;"&amp;""),$AV$480,"")</f>
        <v/>
      </c>
      <c r="BU1046" s="101" t="str">
        <f t="shared" si="438"/>
        <v/>
      </c>
      <c r="BV1046" s="102" t="str">
        <f t="shared" si="439"/>
        <v/>
      </c>
      <c r="BW1046" s="98" t="str">
        <f t="shared" si="416"/>
        <v/>
      </c>
      <c r="BY1046" s="4"/>
      <c r="BZ1046" s="4"/>
      <c r="CA1046" s="4"/>
      <c r="CB1046" s="4"/>
      <c r="CC1046" s="4"/>
      <c r="CD1046" s="4"/>
      <c r="CE1046" s="4"/>
      <c r="CF1046" s="4"/>
      <c r="CG1046" s="5"/>
      <c r="CH1046" s="5"/>
      <c r="CI1046" s="5"/>
      <c r="CJ1046" s="4"/>
      <c r="CK1046" s="4"/>
      <c r="CL1046" s="4"/>
      <c r="CM1046" s="4"/>
      <c r="CN1046" s="4"/>
      <c r="CO1046" s="4"/>
      <c r="CP1046" s="4"/>
      <c r="CQ1046" s="4"/>
      <c r="CR1046" s="4"/>
      <c r="CS1046" s="5"/>
      <c r="CT1046" s="5"/>
    </row>
    <row r="1047" spans="50:98" ht="21" customHeight="1" x14ac:dyDescent="0.2">
      <c r="AX1047" s="215" t="str">
        <f>$AL$483</f>
        <v/>
      </c>
      <c r="AY1047" s="98">
        <v>5</v>
      </c>
      <c r="AZ1047" s="102" t="str">
        <f>IF(COUNTIFS($AL$481,"&lt;&gt;"&amp;""),$AL$481,"")</f>
        <v/>
      </c>
      <c r="BA1047" s="102" t="str">
        <f>IF($AZ1047="","",ROUND(RIGHT($AL$468,1)/2,0))</f>
        <v/>
      </c>
      <c r="BB1047" s="102" t="str">
        <f>IF($AZ1047="","",RIGHT($AL$468,1))</f>
        <v/>
      </c>
      <c r="BC1047" s="102" t="str">
        <f>IF($AZ1047="","",$AP$483)</f>
        <v/>
      </c>
      <c r="BD1047" s="102" t="str">
        <f>IF($AZ1047="","","DF")</f>
        <v/>
      </c>
      <c r="BE1047" s="102" t="str">
        <f>IF(COUNTIFS($AL$481,"&lt;&gt;"&amp;""),ROUND($AQ$483/14,1),"")</f>
        <v/>
      </c>
      <c r="BF1047" s="102" t="str">
        <f>IF(COUNTIFS($AL$481,"&lt;&gt;"&amp;""),ROUND(($AR$483+$AS$483+$AT$483)/14,1),"")</f>
        <v/>
      </c>
      <c r="BG1047" s="102" t="str">
        <f>IF(COUNTIFS($AL$481,"&lt;&gt;"&amp;""),ROUND(($AQ$483+$AR$483+$AS$483+$AT$483)/14,1),"")</f>
        <v/>
      </c>
      <c r="BH1047" s="102" t="str">
        <f>IF(COUNTIFS($AL$481,"&lt;&gt;"&amp;""),ROUND($AQ$483,1),"")</f>
        <v/>
      </c>
      <c r="BI1047" s="102" t="str">
        <f>IF(COUNTIFS($AL$481,"&lt;&gt;"&amp;""),ROUND(($AR$483+$AS$483+$AT$483),1),"")</f>
        <v/>
      </c>
      <c r="BJ1047" s="102" t="str">
        <f>IF(COUNTIFS($AL$481,"&lt;&gt;"&amp;""),ROUND(($AQ$483+$AR$483+$AS$483+$AT$483),1),"")</f>
        <v/>
      </c>
      <c r="BK1047" s="98"/>
      <c r="BL1047" s="102"/>
      <c r="BM1047" s="102"/>
      <c r="BN1047" s="98"/>
      <c r="BO1047" s="102"/>
      <c r="BP1047" s="102"/>
      <c r="BQ1047" s="102" t="str">
        <f>IF(COUNTIFS($AL$481,"&lt;&gt;"&amp;""),IF($AW$483&lt;&gt;"",ROUND($AW$483/14,1),""),"")</f>
        <v/>
      </c>
      <c r="BR1047" s="102" t="str">
        <f>IF(COUNTIFS($AL$481,"&lt;&gt;"&amp;""),IF($AW$483&lt;&gt;"",ROUND($AW$483,1),""),"")</f>
        <v/>
      </c>
      <c r="BS1047" s="102" t="str">
        <f>IF($AZ1047="","",$AO$483)</f>
        <v/>
      </c>
      <c r="BT1047" s="101" t="str">
        <f>IF(COUNTIFS($AL$481,"&lt;&gt;"&amp;""),$AV$483,"")</f>
        <v/>
      </c>
      <c r="BU1047" s="101" t="str">
        <f t="shared" si="438"/>
        <v/>
      </c>
      <c r="BV1047" s="102" t="str">
        <f t="shared" si="439"/>
        <v/>
      </c>
      <c r="BW1047" s="98" t="str">
        <f t="shared" ref="BW1047" si="440">IF($AZ1047="","",CONCATENATE("20",G$12+BA1047-1))</f>
        <v/>
      </c>
      <c r="BY1047" s="4"/>
      <c r="BZ1047" s="4"/>
      <c r="CA1047" s="4"/>
      <c r="CB1047" s="4"/>
      <c r="CC1047" s="4"/>
      <c r="CD1047" s="4"/>
      <c r="CE1047" s="4"/>
      <c r="CF1047" s="4"/>
      <c r="CG1047" s="5"/>
      <c r="CH1047" s="5"/>
      <c r="CI1047" s="5"/>
      <c r="CJ1047" s="4"/>
      <c r="CK1047" s="4"/>
      <c r="CL1047" s="4"/>
      <c r="CM1047" s="4"/>
      <c r="CN1047" s="4"/>
      <c r="CO1047" s="4"/>
      <c r="CP1047" s="4"/>
      <c r="CQ1047" s="4"/>
      <c r="CR1047" s="4"/>
      <c r="CS1047" s="5"/>
      <c r="CT1047" s="5"/>
    </row>
    <row r="1048" spans="50:98" ht="21" customHeight="1" x14ac:dyDescent="0.25">
      <c r="AX1048" s="492" t="s">
        <v>354</v>
      </c>
      <c r="AY1048" s="493"/>
      <c r="AZ1048" s="493"/>
      <c r="BA1048" s="493"/>
      <c r="BB1048" s="493"/>
      <c r="BC1048" s="493"/>
      <c r="BD1048" s="493"/>
      <c r="BE1048" s="493"/>
      <c r="BF1048" s="493"/>
      <c r="BG1048" s="493"/>
      <c r="BH1048" s="493"/>
      <c r="BI1048" s="493"/>
      <c r="BJ1048" s="493"/>
      <c r="BK1048" s="493"/>
      <c r="BL1048" s="493"/>
      <c r="BM1048" s="493"/>
      <c r="BN1048" s="493"/>
      <c r="BO1048" s="493"/>
      <c r="BP1048" s="493"/>
      <c r="BQ1048" s="493"/>
      <c r="BR1048" s="493"/>
      <c r="BS1048" s="493"/>
      <c r="BT1048" s="493"/>
      <c r="BU1048" s="493"/>
      <c r="BV1048" s="494"/>
      <c r="BW1048" s="98" t="str">
        <f t="shared" si="416"/>
        <v/>
      </c>
      <c r="BY1048" s="4"/>
      <c r="BZ1048" s="4"/>
      <c r="CA1048" s="4"/>
      <c r="CB1048" s="4"/>
      <c r="CC1048" s="4"/>
      <c r="CD1048" s="4"/>
      <c r="CE1048" s="4"/>
      <c r="CF1048" s="4"/>
      <c r="CG1048" s="5"/>
      <c r="CH1048" s="5"/>
      <c r="CI1048" s="5"/>
      <c r="CJ1048" s="4"/>
      <c r="CK1048" s="4"/>
      <c r="CL1048" s="4"/>
      <c r="CM1048" s="4"/>
      <c r="CN1048" s="4"/>
      <c r="CO1048" s="4"/>
      <c r="CP1048" s="4"/>
      <c r="CQ1048" s="4"/>
      <c r="CR1048" s="4"/>
      <c r="CS1048" s="5"/>
      <c r="CT1048" s="5"/>
    </row>
    <row r="1049" spans="50:98" ht="21" customHeight="1" x14ac:dyDescent="0.2">
      <c r="AX1049" s="215" t="str">
        <f>$B$505</f>
        <v>L061.24.09.f11-01</v>
      </c>
      <c r="AY1049" s="102">
        <v>1</v>
      </c>
      <c r="AZ1049" s="102" t="str">
        <f>IF(COUNTIFS($B$503,"&lt;&gt;"&amp;""),$B$503,"")</f>
        <v>GIS</v>
      </c>
      <c r="BA1049" s="102">
        <f>IF($AZ1049="","",ROUND(RIGHT($B$502,1)/2,0))</f>
        <v>5</v>
      </c>
      <c r="BB1049" s="102" t="str">
        <f>IF($AZ1049="","",RIGHT($B$502,1))</f>
        <v>9</v>
      </c>
      <c r="BC1049" s="102" t="str">
        <f>IF($AZ1049="","",$F$505)</f>
        <v>E</v>
      </c>
      <c r="BD1049" s="102" t="str">
        <f>IF($AZ1049="","","DF")</f>
        <v>DF</v>
      </c>
      <c r="BE1049" s="102">
        <f>IF(COUNTIFS($B$503,"&lt;&gt;"&amp;""),ROUND($G$505/14,1),"")</f>
        <v>1</v>
      </c>
      <c r="BF1049" s="102">
        <f>IF(COUNTIFS($B$503,"&lt;&gt;"&amp;""),ROUND(($H$505+$I$505+$J$505)/14,1),"")</f>
        <v>1</v>
      </c>
      <c r="BG1049" s="102">
        <f>IF(COUNTIFS($B$503,"&lt;&gt;"&amp;""),ROUND(($G$505+$H$505+$I$505+$J$505)/14,1),"")</f>
        <v>2</v>
      </c>
      <c r="BH1049" s="102">
        <f>IF(COUNTIFS($B$503,"&lt;&gt;"&amp;""),ROUND($G$505,1),"")</f>
        <v>14</v>
      </c>
      <c r="BI1049" s="102">
        <f>IF(COUNTIFS($B$503,"&lt;&gt;"&amp;""),ROUND(($H$505+$I$505+$J$505),1),"")</f>
        <v>14</v>
      </c>
      <c r="BJ1049" s="102">
        <f>IF(COUNTIFS($B$503,"&lt;&gt;"&amp;""),ROUND(($G$505+$H$505+$I$505+$J$505),1),"")</f>
        <v>28</v>
      </c>
      <c r="BK1049" s="102"/>
      <c r="BL1049" s="102"/>
      <c r="BM1049" s="102"/>
      <c r="BN1049" s="102"/>
      <c r="BO1049" s="102"/>
      <c r="BP1049" s="102"/>
      <c r="BQ1049" s="102" t="str">
        <f>IF(COUNTIFS($B$503,"&lt;&gt;"&amp;""),IF($M$505&lt;&gt;"",ROUND($M$505/14,1),""),"")</f>
        <v/>
      </c>
      <c r="BR1049" s="102" t="str">
        <f>IF(COUNTIFS($B$503,"&lt;&gt;"&amp;""),IF($M$505&lt;&gt;"",ROUND($M$505,1),""),"")</f>
        <v/>
      </c>
      <c r="BS1049" s="102">
        <f>IF($AZ1049="","",$E$505)</f>
        <v>2</v>
      </c>
      <c r="BT1049" s="101" t="str">
        <f>IF(COUNTIFS($B$503,"&lt;&gt;"&amp;""),$L$505,"")</f>
        <v>f</v>
      </c>
      <c r="BU1049" s="101">
        <f>IF($AZ1049="","",IF($BG1049&lt;&gt;"",$BG1049,0)+IF($BM1049&lt;&gt;"",$BM1049,0)+IF($BQ1049&lt;&gt;"",$BQ1049,0))</f>
        <v>2</v>
      </c>
      <c r="BV1049" s="102">
        <f>IF($AZ1049="","",IF($BJ1049&lt;&gt;"",$BJ1049,0)+IF($BP1049&lt;&gt;"",$BP1049,0)+IF($BR1049&lt;&gt;"",$BR1049,0))</f>
        <v>28</v>
      </c>
      <c r="BW1049" s="98" t="str">
        <f t="shared" si="416"/>
        <v>2028</v>
      </c>
      <c r="BY1049" s="4"/>
      <c r="BZ1049" s="4"/>
      <c r="CA1049" s="4"/>
      <c r="CB1049" s="4"/>
      <c r="CC1049" s="4"/>
      <c r="CD1049" s="4"/>
      <c r="CE1049" s="4"/>
      <c r="CF1049" s="4"/>
      <c r="CG1049" s="5"/>
      <c r="CH1049" s="5"/>
      <c r="CI1049" s="5"/>
      <c r="CJ1049" s="4"/>
      <c r="CK1049" s="4"/>
      <c r="CL1049" s="4"/>
      <c r="CM1049" s="4"/>
      <c r="CN1049" s="4"/>
      <c r="CO1049" s="4"/>
      <c r="CP1049" s="4"/>
      <c r="CQ1049" s="4"/>
      <c r="CR1049" s="4"/>
      <c r="CS1049" s="5"/>
      <c r="CT1049" s="5"/>
    </row>
    <row r="1050" spans="50:98" ht="21" customHeight="1" x14ac:dyDescent="0.2">
      <c r="AX1050" s="215" t="str">
        <f>$B$508</f>
        <v/>
      </c>
      <c r="AY1050" s="98">
        <v>2</v>
      </c>
      <c r="AZ1050" s="102" t="str">
        <f>IF(COUNTIFS($B$506,"&lt;&gt;"&amp;""),$B$506,"")</f>
        <v/>
      </c>
      <c r="BA1050" s="102" t="str">
        <f t="shared" ref="BA1050:BA1054" si="441">IF($AZ1050="","",ROUND(RIGHT($B$502,1)/2,0))</f>
        <v/>
      </c>
      <c r="BB1050" s="102" t="str">
        <f t="shared" ref="BB1050:BB1054" si="442">IF($AZ1050="","",RIGHT($B$502,1))</f>
        <v/>
      </c>
      <c r="BC1050" s="102" t="str">
        <f>IF($AZ1050="","",$F$508)</f>
        <v/>
      </c>
      <c r="BD1050" s="102" t="str">
        <f>IF($AZ1050="","","DF")</f>
        <v/>
      </c>
      <c r="BE1050" s="102" t="str">
        <f>IF(COUNTIFS($B$506,"&lt;&gt;"&amp;""),ROUND($G$508/14,1),"")</f>
        <v/>
      </c>
      <c r="BF1050" s="102" t="str">
        <f>IF(COUNTIFS($B$506,"&lt;&gt;"&amp;""),ROUND(($H$508+$I$508+$J$508)/14,1),"")</f>
        <v/>
      </c>
      <c r="BG1050" s="102" t="str">
        <f>IF(COUNTIFS($B$506,"&lt;&gt;"&amp;""),ROUND(($G$508+$H$508+$I$508+$J$508)/14,1),"")</f>
        <v/>
      </c>
      <c r="BH1050" s="102" t="str">
        <f>IF(COUNTIFS($B$506,"&lt;&gt;"&amp;""),ROUND($G$508,1),"")</f>
        <v/>
      </c>
      <c r="BI1050" s="102" t="str">
        <f>IF(COUNTIFS($B$506,"&lt;&gt;"&amp;""),ROUND(($H$508+$I$508+$J$508),1),"")</f>
        <v/>
      </c>
      <c r="BJ1050" s="102" t="str">
        <f>IF(COUNTIFS($B$506,"&lt;&gt;"&amp;""),ROUND(($G$508+$H$508+$I$508+$J$508),1),"")</f>
        <v/>
      </c>
      <c r="BK1050" s="98"/>
      <c r="BL1050" s="102"/>
      <c r="BM1050" s="102"/>
      <c r="BN1050" s="98"/>
      <c r="BO1050" s="102"/>
      <c r="BP1050" s="102"/>
      <c r="BQ1050" s="102" t="str">
        <f>IF(COUNTIFS($B$506,"&lt;&gt;"&amp;""),IF($M$508&lt;&gt;"",ROUND($M$508/14,1),""),"")</f>
        <v/>
      </c>
      <c r="BR1050" s="102" t="str">
        <f>IF(COUNTIFS($B$506,"&lt;&gt;"&amp;""),IF($M$508&lt;&gt;"",ROUND($M$508,1),""),"")</f>
        <v/>
      </c>
      <c r="BS1050" s="102" t="str">
        <f>IF($AZ1050="","",$E$508)</f>
        <v/>
      </c>
      <c r="BT1050" s="101" t="str">
        <f>IF(COUNTIFS($B$506,"&lt;&gt;"&amp;""),$L$508,"")</f>
        <v/>
      </c>
      <c r="BU1050" s="101" t="str">
        <f t="shared" ref="BU1050:BU1054" si="443">IF($AZ1050="","",IF($BG1050&lt;&gt;"",$BG1050,0)+IF($BM1050&lt;&gt;"",$BM1050,0)+IF($BQ1050&lt;&gt;"",$BQ1050,0))</f>
        <v/>
      </c>
      <c r="BV1050" s="102" t="str">
        <f t="shared" ref="BV1050:BV1054" si="444">IF($AZ1050="","",IF($BJ1050&lt;&gt;"",$BJ1050,0)+IF($BP1050&lt;&gt;"",$BP1050,0)+IF($BR1050&lt;&gt;"",$BR1050,0))</f>
        <v/>
      </c>
      <c r="BW1050" s="98" t="str">
        <f t="shared" si="416"/>
        <v/>
      </c>
      <c r="BY1050" s="4"/>
      <c r="BZ1050" s="4"/>
      <c r="CA1050" s="4"/>
      <c r="CB1050" s="4"/>
      <c r="CC1050" s="4"/>
      <c r="CD1050" s="4"/>
      <c r="CE1050" s="4"/>
      <c r="CF1050" s="4"/>
      <c r="CG1050" s="5"/>
      <c r="CH1050" s="5"/>
      <c r="CI1050" s="5"/>
      <c r="CJ1050" s="4"/>
      <c r="CK1050" s="4"/>
      <c r="CL1050" s="4"/>
      <c r="CM1050" s="4"/>
      <c r="CN1050" s="4"/>
      <c r="CO1050" s="4"/>
      <c r="CP1050" s="4"/>
      <c r="CQ1050" s="4"/>
      <c r="CR1050" s="4"/>
      <c r="CS1050" s="5"/>
      <c r="CT1050" s="5"/>
    </row>
    <row r="1051" spans="50:98" ht="21" customHeight="1" x14ac:dyDescent="0.2">
      <c r="AX1051" s="215" t="str">
        <f>$B$511</f>
        <v/>
      </c>
      <c r="AY1051" s="98">
        <v>3</v>
      </c>
      <c r="AZ1051" s="102" t="str">
        <f>IF(COUNTIFS($B$509,"&lt;&gt;"&amp;""),$B$509,"")</f>
        <v/>
      </c>
      <c r="BA1051" s="102" t="str">
        <f t="shared" si="441"/>
        <v/>
      </c>
      <c r="BB1051" s="102" t="str">
        <f t="shared" si="442"/>
        <v/>
      </c>
      <c r="BC1051" s="102" t="str">
        <f>IF($AZ1051="","",$F$511)</f>
        <v/>
      </c>
      <c r="BD1051" s="102" t="str">
        <f>IF($AZ1051="","","DF")</f>
        <v/>
      </c>
      <c r="BE1051" s="102" t="str">
        <f>IF(COUNTIFS($B$509,"&lt;&gt;"&amp;""),ROUND($G$511/14,1),"")</f>
        <v/>
      </c>
      <c r="BF1051" s="102" t="str">
        <f>IF(COUNTIFS($B$509,"&lt;&gt;"&amp;""),ROUND(($H$511+$I$511+$J$511)/14,1),"")</f>
        <v/>
      </c>
      <c r="BG1051" s="102" t="str">
        <f>IF(COUNTIFS($B$509,"&lt;&gt;"&amp;""),ROUND(($G$511+$H$511+$I$511+$J$511)/14,1),"")</f>
        <v/>
      </c>
      <c r="BH1051" s="102" t="str">
        <f>IF(COUNTIFS($B$509,"&lt;&gt;"&amp;""),ROUND($G$511,1),"")</f>
        <v/>
      </c>
      <c r="BI1051" s="102" t="str">
        <f>IF(COUNTIFS($B$509,"&lt;&gt;"&amp;""),ROUND(($H$511+$I$511+$J$511),1),"")</f>
        <v/>
      </c>
      <c r="BJ1051" s="102" t="str">
        <f>IF(COUNTIFS($B$509,"&lt;&gt;"&amp;""),ROUND(($G$511+$H$511+$I$511+$J$511),1),"")</f>
        <v/>
      </c>
      <c r="BK1051" s="98"/>
      <c r="BL1051" s="102"/>
      <c r="BM1051" s="102"/>
      <c r="BN1051" s="98"/>
      <c r="BO1051" s="102"/>
      <c r="BP1051" s="102"/>
      <c r="BQ1051" s="102" t="str">
        <f>IF(COUNTIFS($B$509,"&lt;&gt;"&amp;""),IF($M$511&lt;&gt;"",ROUND($M$511/14,1),""),"")</f>
        <v/>
      </c>
      <c r="BR1051" s="102" t="str">
        <f>IF(COUNTIFS($B$509,"&lt;&gt;"&amp;""),IF($M$511&lt;&gt;"",ROUND($M$511,1),""),"")</f>
        <v/>
      </c>
      <c r="BS1051" s="102" t="str">
        <f>IF($AZ1051="","",$E$511)</f>
        <v/>
      </c>
      <c r="BT1051" s="101" t="str">
        <f>IF(COUNTIFS($B$509,"&lt;&gt;"&amp;""),$L$511,"")</f>
        <v/>
      </c>
      <c r="BU1051" s="101" t="str">
        <f t="shared" si="443"/>
        <v/>
      </c>
      <c r="BV1051" s="102" t="str">
        <f t="shared" si="444"/>
        <v/>
      </c>
      <c r="BW1051" s="98" t="str">
        <f t="shared" si="416"/>
        <v/>
      </c>
      <c r="BY1051" s="4"/>
      <c r="BZ1051" s="4"/>
      <c r="CA1051" s="4"/>
      <c r="CB1051" s="4"/>
      <c r="CC1051" s="4"/>
      <c r="CD1051" s="4"/>
      <c r="CE1051" s="4"/>
      <c r="CF1051" s="4"/>
      <c r="CG1051" s="5"/>
      <c r="CH1051" s="5"/>
      <c r="CI1051" s="5"/>
      <c r="CJ1051" s="4"/>
      <c r="CK1051" s="4"/>
      <c r="CL1051" s="4"/>
      <c r="CM1051" s="4"/>
      <c r="CN1051" s="4"/>
      <c r="CO1051" s="4"/>
      <c r="CP1051" s="4"/>
      <c r="CQ1051" s="4"/>
      <c r="CR1051" s="4"/>
      <c r="CS1051" s="5"/>
      <c r="CT1051" s="5"/>
    </row>
    <row r="1052" spans="50:98" ht="21" customHeight="1" x14ac:dyDescent="0.2">
      <c r="AX1052" s="215" t="str">
        <f>$B$514</f>
        <v/>
      </c>
      <c r="AY1052" s="98">
        <v>4</v>
      </c>
      <c r="AZ1052" s="102" t="str">
        <f>IF(COUNTIFS($B$512,"&lt;&gt;"&amp;""),$B$512,"")</f>
        <v/>
      </c>
      <c r="BA1052" s="102" t="str">
        <f t="shared" si="441"/>
        <v/>
      </c>
      <c r="BB1052" s="102" t="str">
        <f t="shared" si="442"/>
        <v/>
      </c>
      <c r="BC1052" s="102" t="str">
        <f>IF($AZ1052="","",$F$514)</f>
        <v/>
      </c>
      <c r="BD1052" s="102" t="str">
        <f>IF($AZ1052="","","DF")</f>
        <v/>
      </c>
      <c r="BE1052" s="102" t="str">
        <f>IF(COUNTIFS($B$512,"&lt;&gt;"&amp;""),ROUND($G$514/14,1),"")</f>
        <v/>
      </c>
      <c r="BF1052" s="102" t="str">
        <f>IF(COUNTIFS($B$512,"&lt;&gt;"&amp;""),ROUND(($H$514+$I$514+$J$514)/14,1),"")</f>
        <v/>
      </c>
      <c r="BG1052" s="102" t="str">
        <f>IF(COUNTIFS($B$512,"&lt;&gt;"&amp;""),ROUND(($G$514+$H$514+$I$514+$J$514)/14,1),"")</f>
        <v/>
      </c>
      <c r="BH1052" s="102" t="str">
        <f>IF(COUNTIFS($B$512,"&lt;&gt;"&amp;""),ROUND($G$514,1),"")</f>
        <v/>
      </c>
      <c r="BI1052" s="102" t="str">
        <f>IF(COUNTIFS($B$512,"&lt;&gt;"&amp;""),ROUND(($H$514+$I$514+$J$514),1),"")</f>
        <v/>
      </c>
      <c r="BJ1052" s="102" t="str">
        <f>IF(COUNTIFS($B$512,"&lt;&gt;"&amp;""),ROUND(($G$514+$H$514+$I$514+$J$514),1),"")</f>
        <v/>
      </c>
      <c r="BK1052" s="98"/>
      <c r="BL1052" s="102"/>
      <c r="BM1052" s="102"/>
      <c r="BN1052" s="98"/>
      <c r="BO1052" s="102"/>
      <c r="BP1052" s="102"/>
      <c r="BQ1052" s="102" t="str">
        <f>IF(COUNTIFS($B$512,"&lt;&gt;"&amp;""),IF($M$514&lt;&gt;"",ROUND($M$514/14,1),""),"")</f>
        <v/>
      </c>
      <c r="BR1052" s="102" t="str">
        <f>IF(COUNTIFS($B$512,"&lt;&gt;"&amp;""),IF($M$514&lt;&gt;"",ROUND($M$514,1),""),"")</f>
        <v/>
      </c>
      <c r="BS1052" s="102" t="str">
        <f>IF($AZ1052="","",$E$514)</f>
        <v/>
      </c>
      <c r="BT1052" s="101" t="str">
        <f>IF(COUNTIFS($B$512,"&lt;&gt;"&amp;""),$L$514,"")</f>
        <v/>
      </c>
      <c r="BU1052" s="101" t="str">
        <f t="shared" si="443"/>
        <v/>
      </c>
      <c r="BV1052" s="102" t="str">
        <f t="shared" si="444"/>
        <v/>
      </c>
      <c r="BW1052" s="98" t="str">
        <f t="shared" si="416"/>
        <v/>
      </c>
      <c r="BY1052" s="4"/>
      <c r="BZ1052" s="4"/>
      <c r="CA1052" s="4"/>
      <c r="CB1052" s="4"/>
      <c r="CC1052" s="4"/>
      <c r="CD1052" s="4"/>
      <c r="CE1052" s="4"/>
      <c r="CF1052" s="4"/>
      <c r="CG1052" s="5"/>
      <c r="CH1052" s="5"/>
      <c r="CI1052" s="5"/>
      <c r="CJ1052" s="4"/>
      <c r="CK1052" s="4"/>
      <c r="CL1052" s="4"/>
      <c r="CM1052" s="4"/>
      <c r="CN1052" s="4"/>
      <c r="CO1052" s="4"/>
      <c r="CP1052" s="4"/>
      <c r="CQ1052" s="4"/>
      <c r="CR1052" s="4"/>
      <c r="CS1052" s="5"/>
      <c r="CT1052" s="5"/>
    </row>
    <row r="1053" spans="50:98" ht="21" customHeight="1" x14ac:dyDescent="0.2">
      <c r="AX1053" s="215" t="str">
        <f>$B$517</f>
        <v/>
      </c>
      <c r="AY1053" s="98">
        <v>5</v>
      </c>
      <c r="AZ1053" s="102" t="str">
        <f>IF(COUNTIFS($B$515,"&lt;&gt;"&amp;""),$B$515,"")</f>
        <v/>
      </c>
      <c r="BA1053" s="102" t="str">
        <f t="shared" si="441"/>
        <v/>
      </c>
      <c r="BB1053" s="102" t="str">
        <f t="shared" si="442"/>
        <v/>
      </c>
      <c r="BC1053" s="102" t="str">
        <f>IF($AZ1053="","",$F$517)</f>
        <v/>
      </c>
      <c r="BD1053" s="102" t="str">
        <f t="shared" ref="BD1053:BD1054" si="445">IF($AZ1053="","","DF")</f>
        <v/>
      </c>
      <c r="BE1053" s="102" t="str">
        <f>IF(COUNTIFS($B$515,"&lt;&gt;"&amp;""),ROUND($G$517/14,1),"")</f>
        <v/>
      </c>
      <c r="BF1053" s="102" t="str">
        <f>IF(COUNTIFS($B$515,"&lt;&gt;"&amp;""),ROUND(($H$517+$I$517+$J$517)/14,1),"")</f>
        <v/>
      </c>
      <c r="BG1053" s="102" t="str">
        <f>IF(COUNTIFS($B$515,"&lt;&gt;"&amp;""),ROUND(($G$517+$H$517+$I$517+$J$517)/14,1),"")</f>
        <v/>
      </c>
      <c r="BH1053" s="102" t="str">
        <f>IF(COUNTIFS($B$515,"&lt;&gt;"&amp;""),ROUND($G$517,1),"")</f>
        <v/>
      </c>
      <c r="BI1053" s="102" t="str">
        <f>IF(COUNTIFS($B$515,"&lt;&gt;"&amp;""),ROUND(($H$517+$I$517+$J$517),1),"")</f>
        <v/>
      </c>
      <c r="BJ1053" s="102" t="str">
        <f>IF(COUNTIFS($B$515,"&lt;&gt;"&amp;""),ROUND(($G$517+$H$517+$I$517+$J$517),1),"")</f>
        <v/>
      </c>
      <c r="BK1053" s="98"/>
      <c r="BL1053" s="102"/>
      <c r="BM1053" s="102"/>
      <c r="BN1053" s="98"/>
      <c r="BO1053" s="102"/>
      <c r="BP1053" s="102"/>
      <c r="BQ1053" s="102" t="str">
        <f>IF(COUNTIFS($B$515,"&lt;&gt;"&amp;""),IF($M$517&lt;&gt;"",ROUND($M$517/14,1),""),"")</f>
        <v/>
      </c>
      <c r="BR1053" s="102" t="str">
        <f>IF(COUNTIFS($B$515,"&lt;&gt;"&amp;""),IF($M$517&lt;&gt;"",ROUND($M$517,1),""),"")</f>
        <v/>
      </c>
      <c r="BS1053" s="102" t="str">
        <f>IF($AZ1053="","",$E$517)</f>
        <v/>
      </c>
      <c r="BT1053" s="101" t="str">
        <f>IF(COUNTIFS($B$515,"&lt;&gt;"&amp;""),$L$517,"")</f>
        <v/>
      </c>
      <c r="BU1053" s="101" t="str">
        <f t="shared" si="443"/>
        <v/>
      </c>
      <c r="BV1053" s="102" t="str">
        <f t="shared" si="444"/>
        <v/>
      </c>
      <c r="BW1053" s="98" t="str">
        <f t="shared" ref="BW1053:BW1054" si="446">IF($AZ1053="","",CONCATENATE("20",G$12+BA1053-1))</f>
        <v/>
      </c>
      <c r="BY1053" s="4"/>
      <c r="BZ1053" s="4"/>
      <c r="CA1053" s="4"/>
      <c r="CB1053" s="4"/>
      <c r="CC1053" s="4"/>
      <c r="CD1053" s="4"/>
      <c r="CE1053" s="4"/>
      <c r="CF1053" s="4"/>
      <c r="CG1053" s="5"/>
      <c r="CH1053" s="5"/>
      <c r="CI1053" s="5"/>
      <c r="CJ1053" s="4"/>
      <c r="CK1053" s="4"/>
      <c r="CL1053" s="4"/>
      <c r="CM1053" s="4"/>
      <c r="CN1053" s="4"/>
      <c r="CO1053" s="4"/>
      <c r="CP1053" s="4"/>
      <c r="CQ1053" s="4"/>
      <c r="CR1053" s="4"/>
      <c r="CS1053" s="5"/>
      <c r="CT1053" s="5"/>
    </row>
    <row r="1054" spans="50:98" ht="21" customHeight="1" x14ac:dyDescent="0.2">
      <c r="AX1054" s="215" t="str">
        <f>$B$520</f>
        <v/>
      </c>
      <c r="AY1054" s="98">
        <v>6</v>
      </c>
      <c r="AZ1054" s="102" t="str">
        <f>IF(COUNTIFS($B$518,"&lt;&gt;"&amp;""),$B$518,"")</f>
        <v/>
      </c>
      <c r="BA1054" s="102" t="str">
        <f t="shared" si="441"/>
        <v/>
      </c>
      <c r="BB1054" s="102" t="str">
        <f t="shared" si="442"/>
        <v/>
      </c>
      <c r="BC1054" s="102" t="str">
        <f>IF($AZ1054="","",$F$520)</f>
        <v/>
      </c>
      <c r="BD1054" s="102" t="str">
        <f t="shared" si="445"/>
        <v/>
      </c>
      <c r="BE1054" s="102" t="str">
        <f>IF(COUNTIFS($B$518,"&lt;&gt;"&amp;""),ROUND($G$520/14,1),"")</f>
        <v/>
      </c>
      <c r="BF1054" s="102" t="str">
        <f>IF(COUNTIFS($B$518,"&lt;&gt;"&amp;""),ROUND(($H$520+$I$520+$J$520)/14,1),"")</f>
        <v/>
      </c>
      <c r="BG1054" s="102" t="str">
        <f>IF(COUNTIFS($B$518,"&lt;&gt;"&amp;""),ROUND(($G$520+$H$520+$I$520+$J$520)/14,1),"")</f>
        <v/>
      </c>
      <c r="BH1054" s="102" t="str">
        <f>IF(COUNTIFS($B$518,"&lt;&gt;"&amp;""),ROUND($G$520,1),"")</f>
        <v/>
      </c>
      <c r="BI1054" s="102" t="str">
        <f>IF(COUNTIFS($B$518,"&lt;&gt;"&amp;""),ROUND(($H$520+$I$520+$J$520),1),"")</f>
        <v/>
      </c>
      <c r="BJ1054" s="102" t="str">
        <f>IF(COUNTIFS($B$518,"&lt;&gt;"&amp;""),ROUND(($G$520+$H$520+$I$520+$J$520),1),"")</f>
        <v/>
      </c>
      <c r="BK1054" s="98"/>
      <c r="BL1054" s="102"/>
      <c r="BM1054" s="102"/>
      <c r="BN1054" s="98"/>
      <c r="BO1054" s="102"/>
      <c r="BP1054" s="102"/>
      <c r="BQ1054" s="102" t="str">
        <f>IF(COUNTIFS($B$518,"&lt;&gt;"&amp;""),IF($M$520&lt;&gt;"",ROUND($M$520/14,1),""),"")</f>
        <v/>
      </c>
      <c r="BR1054" s="102" t="str">
        <f>IF(COUNTIFS($B$518,"&lt;&gt;"&amp;""),IF($M$520&lt;&gt;"",ROUND($M$520,1),""),"")</f>
        <v/>
      </c>
      <c r="BS1054" s="102" t="str">
        <f>IF($AZ1054="","",$E$520)</f>
        <v/>
      </c>
      <c r="BT1054" s="101" t="str">
        <f>IF(COUNTIFS($B$518,"&lt;&gt;"&amp;""),$L$520,"")</f>
        <v/>
      </c>
      <c r="BU1054" s="101" t="str">
        <f t="shared" si="443"/>
        <v/>
      </c>
      <c r="BV1054" s="102" t="str">
        <f t="shared" si="444"/>
        <v/>
      </c>
      <c r="BW1054" s="98" t="str">
        <f t="shared" si="446"/>
        <v/>
      </c>
      <c r="BY1054" s="4"/>
      <c r="BZ1054" s="4"/>
      <c r="CA1054" s="4"/>
      <c r="CB1054" s="4"/>
      <c r="CC1054" s="4"/>
      <c r="CD1054" s="4"/>
      <c r="CE1054" s="4"/>
      <c r="CF1054" s="4"/>
      <c r="CG1054" s="5"/>
      <c r="CH1054" s="5"/>
      <c r="CI1054" s="5"/>
      <c r="CJ1054" s="4"/>
      <c r="CK1054" s="4"/>
      <c r="CL1054" s="4"/>
      <c r="CM1054" s="4"/>
      <c r="CN1054" s="4"/>
      <c r="CO1054" s="4"/>
      <c r="CP1054" s="4"/>
      <c r="CQ1054" s="4"/>
      <c r="CR1054" s="4"/>
      <c r="CS1054" s="5"/>
      <c r="CT1054" s="5"/>
    </row>
    <row r="1055" spans="50:98" ht="21" customHeight="1" x14ac:dyDescent="0.25">
      <c r="AX1055" s="492" t="s">
        <v>356</v>
      </c>
      <c r="AY1055" s="493"/>
      <c r="AZ1055" s="493"/>
      <c r="BA1055" s="493"/>
      <c r="BB1055" s="493"/>
      <c r="BC1055" s="493"/>
      <c r="BD1055" s="493"/>
      <c r="BE1055" s="493"/>
      <c r="BF1055" s="493"/>
      <c r="BG1055" s="493"/>
      <c r="BH1055" s="493"/>
      <c r="BI1055" s="493"/>
      <c r="BJ1055" s="493"/>
      <c r="BK1055" s="493"/>
      <c r="BL1055" s="493"/>
      <c r="BM1055" s="493"/>
      <c r="BN1055" s="493"/>
      <c r="BO1055" s="493"/>
      <c r="BP1055" s="493"/>
      <c r="BQ1055" s="493"/>
      <c r="BR1055" s="493"/>
      <c r="BS1055" s="493"/>
      <c r="BT1055" s="493"/>
      <c r="BU1055" s="493"/>
      <c r="BV1055" s="494"/>
      <c r="BW1055" s="98" t="str">
        <f t="shared" si="416"/>
        <v/>
      </c>
      <c r="BY1055" s="4"/>
      <c r="BZ1055" s="4"/>
      <c r="CA1055" s="4"/>
      <c r="CB1055" s="4"/>
      <c r="CC1055" s="4"/>
      <c r="CD1055" s="4"/>
      <c r="CE1055" s="4"/>
      <c r="CF1055" s="4"/>
      <c r="CG1055" s="5"/>
      <c r="CH1055" s="5"/>
      <c r="CI1055" s="5"/>
      <c r="CJ1055" s="4"/>
      <c r="CK1055" s="4"/>
      <c r="CL1055" s="4"/>
      <c r="CM1055" s="4"/>
      <c r="CN1055" s="4"/>
      <c r="CO1055" s="4"/>
      <c r="CP1055" s="4"/>
      <c r="CQ1055" s="4"/>
      <c r="CR1055" s="4"/>
      <c r="CS1055" s="5"/>
      <c r="CT1055" s="5"/>
    </row>
    <row r="1056" spans="50:98" ht="21" customHeight="1" x14ac:dyDescent="0.2">
      <c r="AX1056" s="215" t="str">
        <f>$N$505</f>
        <v>L061.24.10.f11-01</v>
      </c>
      <c r="AY1056" s="102">
        <v>1</v>
      </c>
      <c r="AZ1056" s="102" t="str">
        <f>IF(COUNTIFS($N$503,"&lt;&gt;"&amp;""),$N$503,"")</f>
        <v>Practică Erasmus+  (90 ore)</v>
      </c>
      <c r="BA1056" s="102">
        <f>IF($AZ1056="","",ROUND(RIGHT($N$502,2)/2,0))</f>
        <v>5</v>
      </c>
      <c r="BB1056" s="102" t="str">
        <f>IF($AZ1056="","",RIGHT($N$502,2))</f>
        <v>10</v>
      </c>
      <c r="BC1056" s="102" t="str">
        <f>IF($AZ1056="","",$R$505)</f>
        <v>C</v>
      </c>
      <c r="BD1056" s="102" t="str">
        <f>IF($AZ1056="","","DF")</f>
        <v>DF</v>
      </c>
      <c r="BE1056" s="102">
        <f>IF(COUNTIFS($N$503,"&lt;&gt;"&amp;""),ROUND($S$505/14,1),"")</f>
        <v>0</v>
      </c>
      <c r="BF1056" s="102">
        <f>IF(COUNTIFS($N$503,"&lt;&gt;"&amp;""),ROUND(($T$505+$U$505+$V$505)/14,1),"")</f>
        <v>0</v>
      </c>
      <c r="BG1056" s="102">
        <f>IF(COUNTIFS($N$503,"&lt;&gt;"&amp;""),ROUND(($S$505+$T$505+$U$505+$V$505)/14,1),"")</f>
        <v>0</v>
      </c>
      <c r="BH1056" s="102">
        <f>IF(COUNTIFS($N$503,"&lt;&gt;"&amp;""),ROUND($S$505,1),"")</f>
        <v>0</v>
      </c>
      <c r="BI1056" s="102">
        <f>IF(COUNTIFS($N$503,"&lt;&gt;"&amp;""),ROUND(($T$505+$U$505+$V$505),1),"")</f>
        <v>0</v>
      </c>
      <c r="BJ1056" s="102">
        <f>IF(COUNTIFS($N$503,"&lt;&gt;"&amp;""),ROUND(($S$505+$T$505+$U$505+$V$505),1),"")</f>
        <v>0</v>
      </c>
      <c r="BK1056" s="102"/>
      <c r="BL1056" s="102"/>
      <c r="BM1056" s="102"/>
      <c r="BN1056" s="102"/>
      <c r="BO1056" s="102"/>
      <c r="BP1056" s="102"/>
      <c r="BQ1056" s="102" t="str">
        <f>IF(COUNTIFS($N$503,"&lt;&gt;"&amp;""),IF($Y$505&lt;&gt;"",ROUND($Y$505/14,1),""),"")</f>
        <v/>
      </c>
      <c r="BR1056" s="102" t="str">
        <f>IF(COUNTIFS($N$503,"&lt;&gt;"&amp;""),IF($Y$505&lt;&gt;"",ROUND($Y$505,1),""),"")</f>
        <v/>
      </c>
      <c r="BS1056" s="102">
        <f>IF($AZ1056="","",$Q$505)</f>
        <v>5</v>
      </c>
      <c r="BT1056" s="101" t="str">
        <f>IF(COUNTIFS($N$503,"&lt;&gt;"&amp;""),$X$505,"")</f>
        <v>f</v>
      </c>
      <c r="BU1056" s="101">
        <f>IF($AZ1056="","",IF($BG1056&lt;&gt;"",$BG1056,0)+IF($BM1056&lt;&gt;"",$BM1056,0)+IF($BQ1056&lt;&gt;"",$BQ1056,0))</f>
        <v>0</v>
      </c>
      <c r="BV1056" s="102">
        <f>IF($AZ1056="","",IF($BJ1056&lt;&gt;"",$BJ1056,0)+IF($BP1056&lt;&gt;"",$BP1056,0)+IF($BR1056&lt;&gt;"",$BR1056,0))</f>
        <v>0</v>
      </c>
      <c r="BW1056" s="98" t="str">
        <f t="shared" si="416"/>
        <v>2028</v>
      </c>
      <c r="BY1056" s="4"/>
      <c r="BZ1056" s="4"/>
      <c r="CA1056" s="4"/>
      <c r="CB1056" s="4"/>
      <c r="CC1056" s="4"/>
      <c r="CD1056" s="4"/>
      <c r="CE1056" s="4"/>
      <c r="CF1056" s="4"/>
      <c r="CG1056" s="5"/>
      <c r="CH1056" s="5"/>
      <c r="CI1056" s="5"/>
      <c r="CJ1056" s="4"/>
      <c r="CK1056" s="4"/>
      <c r="CL1056" s="4"/>
      <c r="CM1056" s="4"/>
      <c r="CN1056" s="4"/>
      <c r="CO1056" s="4"/>
      <c r="CP1056" s="4"/>
      <c r="CQ1056" s="4"/>
      <c r="CR1056" s="4"/>
      <c r="CS1056" s="5"/>
      <c r="CT1056" s="5"/>
    </row>
    <row r="1057" spans="50:98" ht="21" customHeight="1" x14ac:dyDescent="0.2">
      <c r="AX1057" s="215" t="str">
        <f>$N$508</f>
        <v>L061.24.10.f11-02</v>
      </c>
      <c r="AY1057" s="98">
        <v>2</v>
      </c>
      <c r="AZ1057" s="102" t="str">
        <f>IF(COUNTIFS($N$506,"&lt;&gt;"&amp;""),$N$506,"")</f>
        <v>Voluntariat</v>
      </c>
      <c r="BA1057" s="102">
        <f t="shared" ref="BA1057:BA1061" si="447">IF($AZ1057="","",ROUND(RIGHT($N$502,2)/2,0))</f>
        <v>5</v>
      </c>
      <c r="BB1057" s="102" t="str">
        <f t="shared" ref="BB1057:BB1061" si="448">IF($AZ1057="","",RIGHT($N$502,2))</f>
        <v>10</v>
      </c>
      <c r="BC1057" s="102" t="str">
        <f>IF($AZ1057="","",$R$508)</f>
        <v>C</v>
      </c>
      <c r="BD1057" s="102" t="str">
        <f>IF($AZ1057="","","DF")</f>
        <v>DF</v>
      </c>
      <c r="BE1057" s="102">
        <f>IF(COUNTIFS($N$506,"&lt;&gt;"&amp;""),ROUND($S$508/14,1),"")</f>
        <v>0</v>
      </c>
      <c r="BF1057" s="102">
        <f>IF(COUNTIFS($N$506,"&lt;&gt;"&amp;""),ROUND(($T$508+$U$508+$V$508)/14,1),"")</f>
        <v>2</v>
      </c>
      <c r="BG1057" s="102">
        <f>IF(COUNTIFS($N$506,"&lt;&gt;"&amp;""),ROUND(($S$508+$T$508+$U$508+$V$508)/14,1),"")</f>
        <v>2</v>
      </c>
      <c r="BH1057" s="102">
        <f>IF(COUNTIFS($N$506,"&lt;&gt;"&amp;""),ROUND($S$508,1),"")</f>
        <v>0</v>
      </c>
      <c r="BI1057" s="102">
        <f>IF(COUNTIFS($N$506,"&lt;&gt;"&amp;""),ROUND(($T$508+$U$508+$V$508),1),"")</f>
        <v>28</v>
      </c>
      <c r="BJ1057" s="102">
        <f>IF(COUNTIFS($N$506,"&lt;&gt;"&amp;""),ROUND(($S$508+$T$508+$U$508+$V$508),1),"")</f>
        <v>28</v>
      </c>
      <c r="BK1057" s="98"/>
      <c r="BL1057" s="102"/>
      <c r="BM1057" s="102"/>
      <c r="BN1057" s="98"/>
      <c r="BO1057" s="102"/>
      <c r="BP1057" s="102"/>
      <c r="BQ1057" s="102" t="str">
        <f>IF(COUNTIFS($N$506,"&lt;&gt;"&amp;""),IF($Y$508&lt;&gt;"",ROUND($Y$508/14,1),""),"")</f>
        <v/>
      </c>
      <c r="BR1057" s="102" t="str">
        <f>IF(COUNTIFS($N$506,"&lt;&gt;"&amp;""),IF($Y$508&lt;&gt;"",ROUND($Y$508,1),""),"")</f>
        <v/>
      </c>
      <c r="BS1057" s="102">
        <f>IF($AZ1057="","",$Q$508)</f>
        <v>2</v>
      </c>
      <c r="BT1057" s="101" t="str">
        <f>IF(COUNTIFS($N$506,"&lt;&gt;"&amp;""),$X$508,"")</f>
        <v>f</v>
      </c>
      <c r="BU1057" s="101">
        <f t="shared" ref="BU1057:BU1061" si="449">IF($AZ1057="","",IF($BG1057&lt;&gt;"",$BG1057,0)+IF($BM1057&lt;&gt;"",$BM1057,0)+IF($BQ1057&lt;&gt;"",$BQ1057,0))</f>
        <v>2</v>
      </c>
      <c r="BV1057" s="102">
        <f t="shared" ref="BV1057:BV1061" si="450">IF($AZ1057="","",IF($BJ1057&lt;&gt;"",$BJ1057,0)+IF($BP1057&lt;&gt;"",$BP1057,0)+IF($BR1057&lt;&gt;"",$BR1057,0))</f>
        <v>28</v>
      </c>
      <c r="BW1057" s="98" t="str">
        <f t="shared" si="416"/>
        <v>2028</v>
      </c>
      <c r="BY1057" s="4"/>
      <c r="BZ1057" s="4"/>
      <c r="CA1057" s="4"/>
      <c r="CB1057" s="4"/>
      <c r="CC1057" s="4"/>
      <c r="CD1057" s="4"/>
      <c r="CE1057" s="4"/>
      <c r="CF1057" s="4"/>
      <c r="CG1057" s="5"/>
      <c r="CH1057" s="5"/>
      <c r="CI1057" s="5"/>
      <c r="CJ1057" s="4"/>
      <c r="CK1057" s="4"/>
      <c r="CL1057" s="4"/>
      <c r="CM1057" s="4"/>
      <c r="CN1057" s="4"/>
      <c r="CO1057" s="4"/>
      <c r="CP1057" s="4"/>
      <c r="CQ1057" s="4"/>
      <c r="CR1057" s="4"/>
      <c r="CS1057" s="5"/>
      <c r="CT1057" s="5"/>
    </row>
    <row r="1058" spans="50:98" ht="21" customHeight="1" x14ac:dyDescent="0.2">
      <c r="AX1058" s="215" t="str">
        <f>$N$511</f>
        <v>L061.24.10.f11-03</v>
      </c>
      <c r="AY1058" s="98">
        <v>3</v>
      </c>
      <c r="AZ1058" s="102" t="str">
        <f>IF(COUNTIFS($N$509,"&lt;&gt;"&amp;""),$N$509,"")</f>
        <v>Vizualizare date si infografice</v>
      </c>
      <c r="BA1058" s="102">
        <f t="shared" si="447"/>
        <v>5</v>
      </c>
      <c r="BB1058" s="102" t="str">
        <f t="shared" si="448"/>
        <v>10</v>
      </c>
      <c r="BC1058" s="102" t="str">
        <f>IF($AZ1058="","",$R$511)</f>
        <v>E</v>
      </c>
      <c r="BD1058" s="102" t="str">
        <f>IF($AZ1058="","","DF")</f>
        <v>DF</v>
      </c>
      <c r="BE1058" s="102">
        <f>IF(COUNTIFS($N$509,"&lt;&gt;"&amp;""),ROUND($S$511/14,1),"")</f>
        <v>1</v>
      </c>
      <c r="BF1058" s="102">
        <f>IF(COUNTIFS($N$509,"&lt;&gt;"&amp;""),ROUND(($T$511+$U$511+$V$511)/14,1),"")</f>
        <v>1</v>
      </c>
      <c r="BG1058" s="102">
        <f>IF(COUNTIFS($N$509,"&lt;&gt;"&amp;""),ROUND(($S$511+$T$511+$U$511+$V$511)/14,1),"")</f>
        <v>2</v>
      </c>
      <c r="BH1058" s="102">
        <f>IF(COUNTIFS($N$509,"&lt;&gt;"&amp;""),ROUND($S$511,1),"")</f>
        <v>14</v>
      </c>
      <c r="BI1058" s="102">
        <f>IF(COUNTIFS($N$509,"&lt;&gt;"&amp;""),ROUND(($T$511+$U$511+$V$511),1),"")</f>
        <v>14</v>
      </c>
      <c r="BJ1058" s="102">
        <f>IF(COUNTIFS($N$509,"&lt;&gt;"&amp;""),ROUND(($S$511+$T$511+$U$511+$V$511),1),"")</f>
        <v>28</v>
      </c>
      <c r="BK1058" s="98"/>
      <c r="BL1058" s="102"/>
      <c r="BM1058" s="102"/>
      <c r="BN1058" s="98"/>
      <c r="BO1058" s="102"/>
      <c r="BP1058" s="102"/>
      <c r="BQ1058" s="102" t="str">
        <f>IF(COUNTIFS($N$509,"&lt;&gt;"&amp;""),IF($Y$511&lt;&gt;"",ROUND($Y$511/14,1),""),"")</f>
        <v/>
      </c>
      <c r="BR1058" s="102" t="str">
        <f>IF(COUNTIFS($N$509,"&lt;&gt;"&amp;""),IF($Y$511&lt;&gt;"",ROUND($Y$511,1),""),"")</f>
        <v/>
      </c>
      <c r="BS1058" s="102">
        <f>IF($AZ1058="","",$Q$511)</f>
        <v>2</v>
      </c>
      <c r="BT1058" s="101" t="str">
        <f>IF(COUNTIFS($N$509,"&lt;&gt;"&amp;""),$X$511,"")</f>
        <v>f</v>
      </c>
      <c r="BU1058" s="101">
        <f t="shared" si="449"/>
        <v>2</v>
      </c>
      <c r="BV1058" s="102">
        <f t="shared" si="450"/>
        <v>28</v>
      </c>
      <c r="BW1058" s="98" t="str">
        <f t="shared" si="416"/>
        <v>2028</v>
      </c>
      <c r="BY1058" s="4"/>
      <c r="BZ1058" s="4"/>
      <c r="CA1058" s="4"/>
      <c r="CB1058" s="4"/>
      <c r="CC1058" s="4"/>
      <c r="CD1058" s="4"/>
      <c r="CE1058" s="4"/>
      <c r="CF1058" s="4"/>
      <c r="CG1058" s="5"/>
      <c r="CH1058" s="5"/>
      <c r="CI1058" s="5"/>
      <c r="CJ1058" s="4"/>
      <c r="CK1058" s="4"/>
      <c r="CL1058" s="4"/>
      <c r="CM1058" s="4"/>
      <c r="CN1058" s="4"/>
      <c r="CO1058" s="4"/>
      <c r="CP1058" s="4"/>
      <c r="CQ1058" s="4"/>
      <c r="CR1058" s="4"/>
      <c r="CS1058" s="5"/>
      <c r="CT1058" s="5"/>
    </row>
    <row r="1059" spans="50:98" ht="21" customHeight="1" x14ac:dyDescent="0.2">
      <c r="AX1059" s="215" t="str">
        <f>$N$514</f>
        <v/>
      </c>
      <c r="AY1059" s="98">
        <v>4</v>
      </c>
      <c r="AZ1059" s="102" t="str">
        <f>IF(COUNTIFS($N$512,"&lt;&gt;"&amp;""),$N$512,"")</f>
        <v/>
      </c>
      <c r="BA1059" s="102" t="str">
        <f t="shared" si="447"/>
        <v/>
      </c>
      <c r="BB1059" s="102" t="str">
        <f t="shared" si="448"/>
        <v/>
      </c>
      <c r="BC1059" s="102" t="str">
        <f>IF($AZ1059="","",$R$514)</f>
        <v/>
      </c>
      <c r="BD1059" s="102" t="str">
        <f>IF($AZ1059="","","DF")</f>
        <v/>
      </c>
      <c r="BE1059" s="102" t="str">
        <f>IF(COUNTIFS($N$512,"&lt;&gt;"&amp;""),ROUND($S$514/14,1),"")</f>
        <v/>
      </c>
      <c r="BF1059" s="102" t="str">
        <f>IF(COUNTIFS($N$512,"&lt;&gt;"&amp;""),ROUND(($T$514+$U$514+$V$514)/14,1),"")</f>
        <v/>
      </c>
      <c r="BG1059" s="102" t="str">
        <f>IF(COUNTIFS($N$512,"&lt;&gt;"&amp;""),ROUND(($S$514+$T$514+$U$514+$V$514)/14,1),"")</f>
        <v/>
      </c>
      <c r="BH1059" s="102" t="str">
        <f>IF(COUNTIFS($N$512,"&lt;&gt;"&amp;""),ROUND($S$514,1),"")</f>
        <v/>
      </c>
      <c r="BI1059" s="102" t="str">
        <f>IF(COUNTIFS($N$512,"&lt;&gt;"&amp;""),ROUND(($T$514+$U$514+$V$514),1),"")</f>
        <v/>
      </c>
      <c r="BJ1059" s="102" t="str">
        <f>IF(COUNTIFS($N$512,"&lt;&gt;"&amp;""),ROUND(($S$514+$T$514+$U$514+$V$514),1),"")</f>
        <v/>
      </c>
      <c r="BK1059" s="98"/>
      <c r="BL1059" s="102"/>
      <c r="BM1059" s="102"/>
      <c r="BN1059" s="98"/>
      <c r="BO1059" s="102"/>
      <c r="BP1059" s="102"/>
      <c r="BQ1059" s="102" t="str">
        <f>IF(COUNTIFS($N$512,"&lt;&gt;"&amp;""),IF($Y$514&lt;&gt;"",ROUND($Y$514/14,1),""),"")</f>
        <v/>
      </c>
      <c r="BR1059" s="102" t="str">
        <f>IF(COUNTIFS($N$512,"&lt;&gt;"&amp;""),IF($Y$514&lt;&gt;"",ROUND($Y$514,1),""),"")</f>
        <v/>
      </c>
      <c r="BS1059" s="102" t="str">
        <f>IF($AZ1059="","",$Q$514)</f>
        <v/>
      </c>
      <c r="BT1059" s="101" t="str">
        <f>IF(COUNTIFS($N$512,"&lt;&gt;"&amp;""),$X$514,"")</f>
        <v/>
      </c>
      <c r="BU1059" s="101" t="str">
        <f t="shared" si="449"/>
        <v/>
      </c>
      <c r="BV1059" s="102" t="str">
        <f t="shared" si="450"/>
        <v/>
      </c>
      <c r="BW1059" s="98" t="str">
        <f t="shared" si="416"/>
        <v/>
      </c>
      <c r="BY1059" s="4"/>
      <c r="BZ1059" s="4"/>
      <c r="CA1059" s="4"/>
      <c r="CB1059" s="4"/>
      <c r="CC1059" s="4"/>
      <c r="CD1059" s="4"/>
      <c r="CE1059" s="4"/>
      <c r="CF1059" s="4"/>
      <c r="CG1059" s="5"/>
      <c r="CH1059" s="5"/>
      <c r="CI1059" s="5"/>
      <c r="CJ1059" s="4"/>
      <c r="CK1059" s="4"/>
      <c r="CL1059" s="4"/>
      <c r="CM1059" s="4"/>
      <c r="CN1059" s="4"/>
      <c r="CO1059" s="4"/>
      <c r="CP1059" s="4"/>
      <c r="CQ1059" s="4"/>
      <c r="CR1059" s="4"/>
      <c r="CS1059" s="5"/>
      <c r="CT1059" s="5"/>
    </row>
    <row r="1060" spans="50:98" ht="21" customHeight="1" x14ac:dyDescent="0.2">
      <c r="AX1060" s="215" t="str">
        <f>$N$517</f>
        <v/>
      </c>
      <c r="AY1060" s="98">
        <v>5</v>
      </c>
      <c r="AZ1060" s="102" t="str">
        <f>IF(COUNTIFS($N$515,"&lt;&gt;"&amp;""),$N$515,"")</f>
        <v/>
      </c>
      <c r="BA1060" s="102" t="str">
        <f t="shared" si="447"/>
        <v/>
      </c>
      <c r="BB1060" s="102" t="str">
        <f t="shared" si="448"/>
        <v/>
      </c>
      <c r="BC1060" s="102" t="str">
        <f>IF($AZ1060="","",$R$517)</f>
        <v/>
      </c>
      <c r="BD1060" s="102" t="str">
        <f t="shared" ref="BD1060:BD1061" si="451">IF($AZ1060="","","DF")</f>
        <v/>
      </c>
      <c r="BE1060" s="102" t="str">
        <f>IF(COUNTIFS($N$515,"&lt;&gt;"&amp;""),ROUND($S$517/14,1),"")</f>
        <v/>
      </c>
      <c r="BF1060" s="102" t="str">
        <f>IF(COUNTIFS($N$515,"&lt;&gt;"&amp;""),ROUND(($T$517+$U$517+$V$517)/14,1),"")</f>
        <v/>
      </c>
      <c r="BG1060" s="102" t="str">
        <f>IF(COUNTIFS($N$515,"&lt;&gt;"&amp;""),ROUND(($S$517+$T$517+$U$517+$V$517)/14,1),"")</f>
        <v/>
      </c>
      <c r="BH1060" s="102" t="str">
        <f>IF(COUNTIFS($N$515,"&lt;&gt;"&amp;""),ROUND($S$517,1),"")</f>
        <v/>
      </c>
      <c r="BI1060" s="102" t="str">
        <f>IF(COUNTIFS($N$515,"&lt;&gt;"&amp;""),ROUND(($T$517+$U$517+$V$517),1),"")</f>
        <v/>
      </c>
      <c r="BJ1060" s="102" t="str">
        <f>IF(COUNTIFS($N$515,"&lt;&gt;"&amp;""),ROUND(($S$517+$T$517+$U$517+$V$517),1),"")</f>
        <v/>
      </c>
      <c r="BK1060" s="98"/>
      <c r="BL1060" s="102"/>
      <c r="BM1060" s="102"/>
      <c r="BN1060" s="98"/>
      <c r="BO1060" s="102"/>
      <c r="BP1060" s="102"/>
      <c r="BQ1060" s="102" t="str">
        <f>IF(COUNTIFS($N$515,"&lt;&gt;"&amp;""),IF($Y$517&lt;&gt;"",ROUND($Y$517/14,1),""),"")</f>
        <v/>
      </c>
      <c r="BR1060" s="102" t="str">
        <f>IF(COUNTIFS($N$515,"&lt;&gt;"&amp;""),IF($Y$517&lt;&gt;"",ROUND($Y$517,1),""),"")</f>
        <v/>
      </c>
      <c r="BS1060" s="102" t="str">
        <f>IF($AZ1060="","",$Q$517)</f>
        <v/>
      </c>
      <c r="BT1060" s="101" t="str">
        <f>IF(COUNTIFS($N$515,"&lt;&gt;"&amp;""),$X$517,"")</f>
        <v/>
      </c>
      <c r="BU1060" s="101" t="str">
        <f t="shared" si="449"/>
        <v/>
      </c>
      <c r="BV1060" s="102" t="str">
        <f t="shared" si="450"/>
        <v/>
      </c>
      <c r="BW1060" s="98" t="str">
        <f t="shared" ref="BW1060:BW1061" si="452">IF($AZ1060="","",CONCATENATE("20",G$12+BA1060-1))</f>
        <v/>
      </c>
      <c r="BY1060" s="4"/>
      <c r="BZ1060" s="4"/>
      <c r="CA1060" s="4"/>
      <c r="CB1060" s="4"/>
      <c r="CC1060" s="4"/>
      <c r="CD1060" s="4"/>
      <c r="CE1060" s="4"/>
      <c r="CF1060" s="4"/>
      <c r="CG1060" s="5"/>
      <c r="CH1060" s="5"/>
      <c r="CI1060" s="5"/>
      <c r="CJ1060" s="4"/>
      <c r="CK1060" s="4"/>
      <c r="CL1060" s="4"/>
      <c r="CM1060" s="4"/>
      <c r="CN1060" s="4"/>
      <c r="CO1060" s="4"/>
      <c r="CP1060" s="4"/>
      <c r="CQ1060" s="4"/>
      <c r="CR1060" s="4"/>
      <c r="CS1060" s="5"/>
      <c r="CT1060" s="5"/>
    </row>
    <row r="1061" spans="50:98" ht="21" customHeight="1" x14ac:dyDescent="0.2">
      <c r="AX1061" s="215" t="str">
        <f>$N$520</f>
        <v/>
      </c>
      <c r="AY1061" s="98">
        <v>6</v>
      </c>
      <c r="AZ1061" s="102" t="str">
        <f>IF(COUNTIFS($N$518,"&lt;&gt;"&amp;""),$N$518,"")</f>
        <v/>
      </c>
      <c r="BA1061" s="102" t="str">
        <f t="shared" si="447"/>
        <v/>
      </c>
      <c r="BB1061" s="102" t="str">
        <f t="shared" si="448"/>
        <v/>
      </c>
      <c r="BC1061" s="102" t="str">
        <f>IF($AZ1061="","",$R$520)</f>
        <v/>
      </c>
      <c r="BD1061" s="102" t="str">
        <f t="shared" si="451"/>
        <v/>
      </c>
      <c r="BE1061" s="102" t="str">
        <f>IF(COUNTIFS($N$518,"&lt;&gt;"&amp;""),ROUND($S$520/14,1),"")</f>
        <v/>
      </c>
      <c r="BF1061" s="102" t="str">
        <f>IF(COUNTIFS($N$518,"&lt;&gt;"&amp;""),ROUND(($T$520+$U$520+$V$520)/14,1),"")</f>
        <v/>
      </c>
      <c r="BG1061" s="102" t="str">
        <f>IF(COUNTIFS($N$518,"&lt;&gt;"&amp;""),ROUND(($S$520+$T$520+$U$520+$V$520)/14,1),"")</f>
        <v/>
      </c>
      <c r="BH1061" s="102" t="str">
        <f>IF(COUNTIFS($N$518,"&lt;&gt;"&amp;""),ROUND($S$520,1),"")</f>
        <v/>
      </c>
      <c r="BI1061" s="102" t="str">
        <f>IF(COUNTIFS($N$518,"&lt;&gt;"&amp;""),ROUND(($T$520+$U$520+$V$520),1),"")</f>
        <v/>
      </c>
      <c r="BJ1061" s="102" t="str">
        <f>IF(COUNTIFS($N$518,"&lt;&gt;"&amp;""),ROUND(($S$520+$T$520+$U$520+$V$520),1),"")</f>
        <v/>
      </c>
      <c r="BK1061" s="98"/>
      <c r="BL1061" s="102"/>
      <c r="BM1061" s="102"/>
      <c r="BN1061" s="98"/>
      <c r="BO1061" s="102"/>
      <c r="BP1061" s="102"/>
      <c r="BQ1061" s="102" t="str">
        <f>IF(COUNTIFS($N$518,"&lt;&gt;"&amp;""),IF($Y$520&lt;&gt;"",ROUND($Y$520/14,1),""),"")</f>
        <v/>
      </c>
      <c r="BR1061" s="102" t="str">
        <f>IF(COUNTIFS($N$518,"&lt;&gt;"&amp;""),IF($Y$520&lt;&gt;"",ROUND($Y$520,1),""),"")</f>
        <v/>
      </c>
      <c r="BS1061" s="102" t="str">
        <f>IF($AZ1061="","",$Q$520)</f>
        <v/>
      </c>
      <c r="BT1061" s="101" t="str">
        <f>IF(COUNTIFS($N$518,"&lt;&gt;"&amp;""),$X$520,"")</f>
        <v/>
      </c>
      <c r="BU1061" s="101" t="str">
        <f t="shared" si="449"/>
        <v/>
      </c>
      <c r="BV1061" s="102" t="str">
        <f t="shared" si="450"/>
        <v/>
      </c>
      <c r="BW1061" s="98" t="str">
        <f t="shared" si="452"/>
        <v/>
      </c>
      <c r="BY1061" s="4"/>
      <c r="BZ1061" s="4"/>
      <c r="CA1061" s="4"/>
      <c r="CB1061" s="4"/>
      <c r="CC1061" s="4"/>
      <c r="CD1061" s="4"/>
      <c r="CE1061" s="4"/>
      <c r="CF1061" s="4"/>
      <c r="CG1061" s="5"/>
      <c r="CH1061" s="5"/>
      <c r="CI1061" s="5"/>
      <c r="CJ1061" s="4"/>
      <c r="CK1061" s="4"/>
      <c r="CL1061" s="4"/>
      <c r="CM1061" s="4"/>
      <c r="CN1061" s="4"/>
      <c r="CO1061" s="4"/>
      <c r="CP1061" s="4"/>
      <c r="CQ1061" s="4"/>
      <c r="CR1061" s="4"/>
      <c r="CS1061" s="5"/>
      <c r="CT1061" s="5"/>
    </row>
    <row r="1062" spans="50:98" ht="21" customHeight="1" x14ac:dyDescent="0.25">
      <c r="AX1062" s="492" t="s">
        <v>357</v>
      </c>
      <c r="AY1062" s="493"/>
      <c r="AZ1062" s="493"/>
      <c r="BA1062" s="493"/>
      <c r="BB1062" s="493"/>
      <c r="BC1062" s="493"/>
      <c r="BD1062" s="493"/>
      <c r="BE1062" s="493"/>
      <c r="BF1062" s="493"/>
      <c r="BG1062" s="493"/>
      <c r="BH1062" s="493"/>
      <c r="BI1062" s="493"/>
      <c r="BJ1062" s="493"/>
      <c r="BK1062" s="493"/>
      <c r="BL1062" s="493"/>
      <c r="BM1062" s="493"/>
      <c r="BN1062" s="493"/>
      <c r="BO1062" s="493"/>
      <c r="BP1062" s="493"/>
      <c r="BQ1062" s="493"/>
      <c r="BR1062" s="493"/>
      <c r="BS1062" s="493"/>
      <c r="BT1062" s="493"/>
      <c r="BU1062" s="493"/>
      <c r="BV1062" s="494"/>
      <c r="BW1062" s="98" t="str">
        <f t="shared" si="416"/>
        <v/>
      </c>
      <c r="BY1062" s="4"/>
      <c r="BZ1062" s="4"/>
      <c r="CA1062" s="4"/>
      <c r="CB1062" s="4"/>
      <c r="CC1062" s="4"/>
      <c r="CD1062" s="4"/>
      <c r="CE1062" s="4"/>
      <c r="CF1062" s="4"/>
      <c r="CG1062" s="5"/>
      <c r="CH1062" s="5"/>
      <c r="CI1062" s="5"/>
      <c r="CJ1062" s="4"/>
      <c r="CK1062" s="4"/>
      <c r="CL1062" s="4"/>
      <c r="CM1062" s="4"/>
      <c r="CN1062" s="4"/>
      <c r="CO1062" s="4"/>
      <c r="CP1062" s="4"/>
      <c r="CQ1062" s="4"/>
      <c r="CR1062" s="4"/>
      <c r="CS1062" s="5"/>
      <c r="CT1062" s="5"/>
    </row>
    <row r="1063" spans="50:98" ht="21" customHeight="1" x14ac:dyDescent="0.2">
      <c r="AX1063" s="215" t="str">
        <f>$Z$505</f>
        <v/>
      </c>
      <c r="AY1063" s="102">
        <v>1</v>
      </c>
      <c r="AZ1063" s="102" t="str">
        <f>IF(COUNTIFS($Z$503,"&lt;&gt;"&amp;""),$Z$503,"")</f>
        <v/>
      </c>
      <c r="BA1063" s="102" t="str">
        <f>IF($AZ1063="","",ROUND(RIGHT($Z$502,2)/2,0))</f>
        <v/>
      </c>
      <c r="BB1063" s="102" t="str">
        <f>IF($AZ1063="","",RIGHT($Z$502,2))</f>
        <v/>
      </c>
      <c r="BC1063" s="102" t="str">
        <f>IF($AZ1063="","",$AD$505)</f>
        <v/>
      </c>
      <c r="BD1063" s="102" t="str">
        <f>IF($AZ1063="","","DF")</f>
        <v/>
      </c>
      <c r="BE1063" s="102" t="str">
        <f>IF(COUNTIFS($Z$503,"&lt;&gt;"&amp;""),ROUND($AE$505/14,1),"")</f>
        <v/>
      </c>
      <c r="BF1063" s="102" t="str">
        <f>IF(COUNTIFS($Z$503,"&lt;&gt;"&amp;""),ROUND(($AF$505+$AG$505+$AH$505)/14,1),"")</f>
        <v/>
      </c>
      <c r="BG1063" s="102" t="str">
        <f>IF(COUNTIFS($Z$503,"&lt;&gt;"&amp;""),ROUND(($AE$505+$AF$505+$AG$505+$AH$505)/14,1),"")</f>
        <v/>
      </c>
      <c r="BH1063" s="102" t="str">
        <f>IF(COUNTIFS($Z$503,"&lt;&gt;"&amp;""),ROUND($AE$505,1),"")</f>
        <v/>
      </c>
      <c r="BI1063" s="102" t="str">
        <f>IF(COUNTIFS($Z$503,"&lt;&gt;"&amp;""),ROUND(($AF$505+$AG$505+$AH$505),1),"")</f>
        <v/>
      </c>
      <c r="BJ1063" s="102" t="str">
        <f>IF(COUNTIFS($Z$503,"&lt;&gt;"&amp;""),ROUND(($AE$505+$AF$505+$AG$505+$AH$505),1),"")</f>
        <v/>
      </c>
      <c r="BK1063" s="102"/>
      <c r="BL1063" s="102"/>
      <c r="BM1063" s="102"/>
      <c r="BN1063" s="102"/>
      <c r="BO1063" s="102"/>
      <c r="BP1063" s="102"/>
      <c r="BQ1063" s="102" t="str">
        <f>IF(COUNTIFS($Z$503,"&lt;&gt;"&amp;""),IF($AK$505&lt;&gt;"",ROUND($AK$505/14,1),""),"")</f>
        <v/>
      </c>
      <c r="BR1063" s="102" t="str">
        <f>IF(COUNTIFS($Z$503,"&lt;&gt;"&amp;""),IF($AK$505&lt;&gt;"",ROUND($AK$505,1),""),"")</f>
        <v/>
      </c>
      <c r="BS1063" s="102" t="str">
        <f>IF($AZ1063="","",$AC$505)</f>
        <v/>
      </c>
      <c r="BT1063" s="101" t="str">
        <f>IF(COUNTIFS($Z$503,"&lt;&gt;"&amp;""),$AJ$505,"")</f>
        <v/>
      </c>
      <c r="BU1063" s="101" t="str">
        <f>IF($AZ1063="","",IF($BG1063&lt;&gt;"",$BG1063,0)+IF($BM1063&lt;&gt;"",$BM1063,0)+IF($BQ1063&lt;&gt;"",$BQ1063,0))</f>
        <v/>
      </c>
      <c r="BV1063" s="102" t="str">
        <f>IF($AZ1063="","",IF($BJ1063&lt;&gt;"",$BJ1063,0)+IF($BP1063&lt;&gt;"",$BP1063,0)+IF($BR1063&lt;&gt;"",$BR1063,0))</f>
        <v/>
      </c>
      <c r="BW1063" s="98" t="str">
        <f t="shared" si="416"/>
        <v/>
      </c>
      <c r="BY1063" s="4"/>
      <c r="BZ1063" s="4"/>
      <c r="CA1063" s="4"/>
      <c r="CB1063" s="4"/>
      <c r="CC1063" s="4"/>
      <c r="CD1063" s="4"/>
      <c r="CE1063" s="4"/>
      <c r="CF1063" s="4"/>
      <c r="CG1063" s="5"/>
      <c r="CH1063" s="5"/>
      <c r="CI1063" s="5"/>
      <c r="CJ1063" s="4"/>
      <c r="CK1063" s="4"/>
      <c r="CL1063" s="4"/>
      <c r="CM1063" s="4"/>
      <c r="CN1063" s="4"/>
      <c r="CO1063" s="4"/>
      <c r="CP1063" s="4"/>
      <c r="CQ1063" s="4"/>
      <c r="CR1063" s="4"/>
      <c r="CS1063" s="5"/>
      <c r="CT1063" s="5"/>
    </row>
    <row r="1064" spans="50:98" ht="21" customHeight="1" x14ac:dyDescent="0.2">
      <c r="AX1064" s="215" t="str">
        <f>$Z$508</f>
        <v/>
      </c>
      <c r="AY1064" s="98">
        <v>2</v>
      </c>
      <c r="AZ1064" s="102" t="str">
        <f>IF(COUNTIFS($Z$506,"&lt;&gt;"&amp;""),$Z$506,"")</f>
        <v/>
      </c>
      <c r="BA1064" s="102" t="str">
        <f t="shared" ref="BA1064:BA1068" si="453">IF($AZ1064="","",ROUND(RIGHT($Z$502,2)/2,0))</f>
        <v/>
      </c>
      <c r="BB1064" s="102" t="str">
        <f t="shared" ref="BB1064:BB1068" si="454">IF($AZ1064="","",RIGHT($Z$502,2))</f>
        <v/>
      </c>
      <c r="BC1064" s="102" t="str">
        <f>IF($AZ1064="","",$AD$508)</f>
        <v/>
      </c>
      <c r="BD1064" s="102" t="str">
        <f>IF($AZ1064="","","DF")</f>
        <v/>
      </c>
      <c r="BE1064" s="102" t="str">
        <f>IF(COUNTIFS($Z$506,"&lt;&gt;"&amp;""),ROUND($AE$508/14,1),"")</f>
        <v/>
      </c>
      <c r="BF1064" s="102" t="str">
        <f>IF(COUNTIFS($Z$506,"&lt;&gt;"&amp;""),ROUND(($AF$508+$AG$508+$AH$508)/14,1),"")</f>
        <v/>
      </c>
      <c r="BG1064" s="102" t="str">
        <f>IF(COUNTIFS($Z$506,"&lt;&gt;"&amp;""),ROUND(($AE$508+$AF$508+$AG$508+$AH$508)/14,1),"")</f>
        <v/>
      </c>
      <c r="BH1064" s="102" t="str">
        <f>IF(COUNTIFS($Z$506,"&lt;&gt;"&amp;""),ROUND($AE$508,1),"")</f>
        <v/>
      </c>
      <c r="BI1064" s="102" t="str">
        <f>IF(COUNTIFS($Z$506,"&lt;&gt;"&amp;""),ROUND(($AF$508+$AG$508+$AH$508),1),"")</f>
        <v/>
      </c>
      <c r="BJ1064" s="102" t="str">
        <f>IF(COUNTIFS($Z$506,"&lt;&gt;"&amp;""),ROUND(($AE$508+$AF$508+$AG$508+$AH$508),1),"")</f>
        <v/>
      </c>
      <c r="BK1064" s="98"/>
      <c r="BL1064" s="102"/>
      <c r="BM1064" s="102"/>
      <c r="BN1064" s="98"/>
      <c r="BO1064" s="102"/>
      <c r="BP1064" s="102"/>
      <c r="BQ1064" s="102" t="str">
        <f>IF(COUNTIFS($Z$506,"&lt;&gt;"&amp;""),IF($AK$508&lt;&gt;"",ROUND($AK$508/14,1),""),"")</f>
        <v/>
      </c>
      <c r="BR1064" s="102" t="str">
        <f>IF(COUNTIFS($Z$506,"&lt;&gt;"&amp;""),IF($AK$508&lt;&gt;"",ROUND($AK$508,1),""),"")</f>
        <v/>
      </c>
      <c r="BS1064" s="102" t="str">
        <f>IF($AZ1064="","",$AC$508)</f>
        <v/>
      </c>
      <c r="BT1064" s="101" t="str">
        <f>IF(COUNTIFS($Z$506,"&lt;&gt;"&amp;""),$AJ$508,"")</f>
        <v/>
      </c>
      <c r="BU1064" s="101" t="str">
        <f t="shared" ref="BU1064:BU1068" si="455">IF($AZ1064="","",IF($BG1064&lt;&gt;"",$BG1064,0)+IF($BM1064&lt;&gt;"",$BM1064,0)+IF($BQ1064&lt;&gt;"",$BQ1064,0))</f>
        <v/>
      </c>
      <c r="BV1064" s="102" t="str">
        <f t="shared" ref="BV1064:BV1068" si="456">IF($AZ1064="","",IF($BJ1064&lt;&gt;"",$BJ1064,0)+IF($BP1064&lt;&gt;"",$BP1064,0)+IF($BR1064&lt;&gt;"",$BR1064,0))</f>
        <v/>
      </c>
      <c r="BW1064" s="98" t="str">
        <f t="shared" si="416"/>
        <v/>
      </c>
      <c r="BY1064" s="4"/>
      <c r="BZ1064" s="4"/>
      <c r="CA1064" s="4"/>
      <c r="CB1064" s="4"/>
      <c r="CC1064" s="4"/>
      <c r="CD1064" s="4"/>
      <c r="CE1064" s="4"/>
      <c r="CF1064" s="4"/>
      <c r="CG1064" s="5"/>
      <c r="CH1064" s="5"/>
      <c r="CI1064" s="5"/>
      <c r="CJ1064" s="4"/>
      <c r="CK1064" s="4"/>
      <c r="CL1064" s="4"/>
      <c r="CM1064" s="4"/>
      <c r="CN1064" s="4"/>
      <c r="CO1064" s="4"/>
      <c r="CP1064" s="4"/>
      <c r="CQ1064" s="4"/>
      <c r="CR1064" s="4"/>
      <c r="CS1064" s="5"/>
      <c r="CT1064" s="5"/>
    </row>
    <row r="1065" spans="50:98" ht="21" customHeight="1" x14ac:dyDescent="0.2">
      <c r="AX1065" s="215" t="str">
        <f>$Z$511</f>
        <v/>
      </c>
      <c r="AY1065" s="98">
        <v>3</v>
      </c>
      <c r="AZ1065" s="102" t="str">
        <f>IF(COUNTIFS($Z$509,"&lt;&gt;"&amp;""),$Z$509,"")</f>
        <v/>
      </c>
      <c r="BA1065" s="102" t="str">
        <f t="shared" si="453"/>
        <v/>
      </c>
      <c r="BB1065" s="102" t="str">
        <f t="shared" si="454"/>
        <v/>
      </c>
      <c r="BC1065" s="102" t="str">
        <f>IF($AZ1065="","",$AD$511)</f>
        <v/>
      </c>
      <c r="BD1065" s="102" t="str">
        <f>IF($AZ1065="","","DF")</f>
        <v/>
      </c>
      <c r="BE1065" s="102" t="str">
        <f>IF(COUNTIFS($Z$509,"&lt;&gt;"&amp;""),ROUND($AE$511/14,1),"")</f>
        <v/>
      </c>
      <c r="BF1065" s="102" t="str">
        <f>IF(COUNTIFS($Z$509,"&lt;&gt;"&amp;""),ROUND(($AF$511+$AG$511+$AH$511)/14,1),"")</f>
        <v/>
      </c>
      <c r="BG1065" s="102" t="str">
        <f>IF(COUNTIFS($Z$509,"&lt;&gt;"&amp;""),ROUND(($AE$511+$AF$511+$AG$511+$AH$511)/14,1),"")</f>
        <v/>
      </c>
      <c r="BH1065" s="102" t="str">
        <f>IF(COUNTIFS($Z$509,"&lt;&gt;"&amp;""),ROUND($AE$511,1),"")</f>
        <v/>
      </c>
      <c r="BI1065" s="102" t="str">
        <f>IF(COUNTIFS($Z$509,"&lt;&gt;"&amp;""),ROUND(($AF$511+$AG$511+$AH$511),1),"")</f>
        <v/>
      </c>
      <c r="BJ1065" s="102" t="str">
        <f>IF(COUNTIFS($Z$509,"&lt;&gt;"&amp;""),ROUND(($AE$511+$AF$511+$AG$511+$AH$511),1),"")</f>
        <v/>
      </c>
      <c r="BK1065" s="98"/>
      <c r="BL1065" s="102"/>
      <c r="BM1065" s="102"/>
      <c r="BN1065" s="98"/>
      <c r="BO1065" s="102"/>
      <c r="BP1065" s="102"/>
      <c r="BQ1065" s="102" t="str">
        <f>IF(COUNTIFS($Z$509,"&lt;&gt;"&amp;""),IF($AK$511&lt;&gt;"",ROUND($AK$511/14,1),""),"")</f>
        <v/>
      </c>
      <c r="BR1065" s="102" t="str">
        <f>IF(COUNTIFS($Z$509,"&lt;&gt;"&amp;""),IF($AK$511&lt;&gt;"",ROUND($AK$511,1),""),"")</f>
        <v/>
      </c>
      <c r="BS1065" s="102" t="str">
        <f>IF($AZ1065="","",$AC$511)</f>
        <v/>
      </c>
      <c r="BT1065" s="101" t="str">
        <f>IF(COUNTIFS($Z$509,"&lt;&gt;"&amp;""),$AJ$511,"")</f>
        <v/>
      </c>
      <c r="BU1065" s="101" t="str">
        <f t="shared" si="455"/>
        <v/>
      </c>
      <c r="BV1065" s="102" t="str">
        <f t="shared" si="456"/>
        <v/>
      </c>
      <c r="BW1065" s="98" t="str">
        <f t="shared" si="416"/>
        <v/>
      </c>
      <c r="BY1065" s="4"/>
      <c r="BZ1065" s="4"/>
      <c r="CA1065" s="4"/>
      <c r="CB1065" s="4"/>
      <c r="CC1065" s="4"/>
      <c r="CD1065" s="4"/>
      <c r="CE1065" s="4"/>
      <c r="CF1065" s="4"/>
      <c r="CG1065" s="5"/>
      <c r="CH1065" s="5"/>
      <c r="CI1065" s="5"/>
      <c r="CJ1065" s="4"/>
      <c r="CK1065" s="4"/>
      <c r="CL1065" s="4"/>
      <c r="CM1065" s="4"/>
      <c r="CN1065" s="4"/>
      <c r="CO1065" s="4"/>
      <c r="CP1065" s="4"/>
      <c r="CQ1065" s="4"/>
      <c r="CR1065" s="4"/>
      <c r="CS1065" s="5"/>
      <c r="CT1065" s="5"/>
    </row>
    <row r="1066" spans="50:98" ht="21" customHeight="1" x14ac:dyDescent="0.2">
      <c r="AX1066" s="215" t="str">
        <f>$Z$514</f>
        <v/>
      </c>
      <c r="AY1066" s="98">
        <v>4</v>
      </c>
      <c r="AZ1066" s="102" t="str">
        <f>IF(COUNTIFS($Z$512,"&lt;&gt;"&amp;""),$Z$512,"")</f>
        <v/>
      </c>
      <c r="BA1066" s="102" t="str">
        <f t="shared" si="453"/>
        <v/>
      </c>
      <c r="BB1066" s="102" t="str">
        <f t="shared" si="454"/>
        <v/>
      </c>
      <c r="BC1066" s="102" t="str">
        <f>IF($AZ1066="","",$AD$514)</f>
        <v/>
      </c>
      <c r="BD1066" s="102" t="str">
        <f>IF($AZ1066="","","DF")</f>
        <v/>
      </c>
      <c r="BE1066" s="102" t="str">
        <f>IF(COUNTIFS($Z$512,"&lt;&gt;"&amp;""),ROUND($AE$514/14,1),"")</f>
        <v/>
      </c>
      <c r="BF1066" s="102" t="str">
        <f>IF(COUNTIFS($Z$512,"&lt;&gt;"&amp;""),ROUND(($AF$514+$AG$514+$AH$514)/14,1),"")</f>
        <v/>
      </c>
      <c r="BG1066" s="102" t="str">
        <f>IF(COUNTIFS($Z$512,"&lt;&gt;"&amp;""),ROUND(($AE$514+$AF$514+$AG$514+$AH$514)/14,1),"")</f>
        <v/>
      </c>
      <c r="BH1066" s="102" t="str">
        <f>IF(COUNTIFS($Z$512,"&lt;&gt;"&amp;""),ROUND($AE$514,1),"")</f>
        <v/>
      </c>
      <c r="BI1066" s="102" t="str">
        <f>IF(COUNTIFS($Z$512,"&lt;&gt;"&amp;""),ROUND(($AF$514+$AG$514+$AH$514),1),"")</f>
        <v/>
      </c>
      <c r="BJ1066" s="102" t="str">
        <f>IF(COUNTIFS($Z$512,"&lt;&gt;"&amp;""),ROUND(($AE$514+$AF$514+$AG$514+$AH$514),1),"")</f>
        <v/>
      </c>
      <c r="BK1066" s="98"/>
      <c r="BL1066" s="102"/>
      <c r="BM1066" s="102"/>
      <c r="BN1066" s="98"/>
      <c r="BO1066" s="102"/>
      <c r="BP1066" s="102"/>
      <c r="BQ1066" s="102" t="str">
        <f>IF(COUNTIFS($Z$512,"&lt;&gt;"&amp;""),IF($AK$514&lt;&gt;"",ROUND($AK$514/14,1),""),"")</f>
        <v/>
      </c>
      <c r="BR1066" s="102" t="str">
        <f>IF(COUNTIFS($Z$512,"&lt;&gt;"&amp;""),IF($AK$514&lt;&gt;"",ROUND($AK$514,1),""),"")</f>
        <v/>
      </c>
      <c r="BS1066" s="102" t="str">
        <f>IF($AZ1066="","",$AC$514)</f>
        <v/>
      </c>
      <c r="BT1066" s="101" t="str">
        <f>IF(COUNTIFS($Z$512,"&lt;&gt;"&amp;""),$AJ$514,"")</f>
        <v/>
      </c>
      <c r="BU1066" s="101" t="str">
        <f t="shared" si="455"/>
        <v/>
      </c>
      <c r="BV1066" s="102" t="str">
        <f t="shared" si="456"/>
        <v/>
      </c>
      <c r="BW1066" s="98" t="str">
        <f t="shared" si="416"/>
        <v/>
      </c>
      <c r="BY1066" s="4"/>
      <c r="BZ1066" s="4"/>
      <c r="CA1066" s="4"/>
      <c r="CB1066" s="4"/>
      <c r="CC1066" s="4"/>
      <c r="CD1066" s="4"/>
      <c r="CE1066" s="4"/>
      <c r="CF1066" s="4"/>
      <c r="CG1066" s="5"/>
      <c r="CH1066" s="5"/>
      <c r="CI1066" s="5"/>
      <c r="CJ1066" s="4"/>
      <c r="CK1066" s="4"/>
      <c r="CL1066" s="4"/>
      <c r="CM1066" s="4"/>
      <c r="CN1066" s="4"/>
      <c r="CO1066" s="4"/>
      <c r="CP1066" s="4"/>
      <c r="CQ1066" s="4"/>
      <c r="CR1066" s="4"/>
      <c r="CS1066" s="5"/>
      <c r="CT1066" s="5"/>
    </row>
    <row r="1067" spans="50:98" ht="21" customHeight="1" x14ac:dyDescent="0.2">
      <c r="AX1067" s="215" t="str">
        <f>$Z$517</f>
        <v/>
      </c>
      <c r="AY1067" s="98">
        <v>5</v>
      </c>
      <c r="AZ1067" s="102" t="str">
        <f>IF(COUNTIFS($Z$515,"&lt;&gt;"&amp;""),$Z$515,"")</f>
        <v/>
      </c>
      <c r="BA1067" s="102" t="str">
        <f t="shared" si="453"/>
        <v/>
      </c>
      <c r="BB1067" s="102" t="str">
        <f t="shared" si="454"/>
        <v/>
      </c>
      <c r="BC1067" s="102" t="str">
        <f>IF($AZ1067="","",$AD$517)</f>
        <v/>
      </c>
      <c r="BD1067" s="102" t="str">
        <f t="shared" ref="BD1067:BD1068" si="457">IF($AZ1067="","","DF")</f>
        <v/>
      </c>
      <c r="BE1067" s="102" t="str">
        <f>IF(COUNTIFS($Z$515,"&lt;&gt;"&amp;""),ROUND($AE$517/14,1),"")</f>
        <v/>
      </c>
      <c r="BF1067" s="102" t="str">
        <f>IF(COUNTIFS($Z$515,"&lt;&gt;"&amp;""),ROUND(($AF$517+$AG$517+$AH$517)/14,1),"")</f>
        <v/>
      </c>
      <c r="BG1067" s="102" t="str">
        <f>IF(COUNTIFS($Z$515,"&lt;&gt;"&amp;""),ROUND(($AE$517+$AF$517+$AG$517+$AH$517)/14,1),"")</f>
        <v/>
      </c>
      <c r="BH1067" s="102" t="str">
        <f>IF(COUNTIFS($Z$515,"&lt;&gt;"&amp;""),ROUND($AE$517,1),"")</f>
        <v/>
      </c>
      <c r="BI1067" s="102" t="str">
        <f>IF(COUNTIFS($Z$515,"&lt;&gt;"&amp;""),ROUND(($AF$517+$AG$517+$AH$517),1),"")</f>
        <v/>
      </c>
      <c r="BJ1067" s="102" t="str">
        <f>IF(COUNTIFS($Z$515,"&lt;&gt;"&amp;""),ROUND(($AE$517+$AF$517+$AG$517+$AH$517),1),"")</f>
        <v/>
      </c>
      <c r="BK1067" s="98"/>
      <c r="BL1067" s="102"/>
      <c r="BM1067" s="102"/>
      <c r="BN1067" s="98"/>
      <c r="BO1067" s="102"/>
      <c r="BP1067" s="102"/>
      <c r="BQ1067" s="102" t="str">
        <f>IF(COUNTIFS($Z$515,"&lt;&gt;"&amp;""),IF($AK$517&lt;&gt;"",ROUND($AK$517/14,1),""),"")</f>
        <v/>
      </c>
      <c r="BR1067" s="102" t="str">
        <f>IF(COUNTIFS($Z$515,"&lt;&gt;"&amp;""),IF($AK$517&lt;&gt;"",ROUND($AK$517,1),""),"")</f>
        <v/>
      </c>
      <c r="BS1067" s="102" t="str">
        <f>IF($AZ1067="","",$AC$517)</f>
        <v/>
      </c>
      <c r="BT1067" s="101" t="str">
        <f>IF(COUNTIFS($Z$515,"&lt;&gt;"&amp;""),$AJ$517,"")</f>
        <v/>
      </c>
      <c r="BU1067" s="101" t="str">
        <f t="shared" si="455"/>
        <v/>
      </c>
      <c r="BV1067" s="102" t="str">
        <f t="shared" si="456"/>
        <v/>
      </c>
      <c r="BW1067" s="98" t="str">
        <f t="shared" ref="BW1067:BW1068" si="458">IF($AZ1067="","",CONCATENATE("20",G$12+BA1067-1))</f>
        <v/>
      </c>
      <c r="BY1067" s="4"/>
      <c r="BZ1067" s="4"/>
      <c r="CA1067" s="4"/>
      <c r="CB1067" s="4"/>
      <c r="CC1067" s="4"/>
      <c r="CD1067" s="4"/>
      <c r="CE1067" s="4"/>
      <c r="CF1067" s="4"/>
      <c r="CG1067" s="5"/>
      <c r="CH1067" s="5"/>
      <c r="CI1067" s="5"/>
      <c r="CJ1067" s="4"/>
      <c r="CK1067" s="4"/>
      <c r="CL1067" s="4"/>
      <c r="CM1067" s="4"/>
      <c r="CN1067" s="4"/>
      <c r="CO1067" s="4"/>
      <c r="CP1067" s="4"/>
      <c r="CQ1067" s="4"/>
      <c r="CR1067" s="4"/>
      <c r="CS1067" s="5"/>
      <c r="CT1067" s="5"/>
    </row>
    <row r="1068" spans="50:98" ht="21" customHeight="1" x14ac:dyDescent="0.2">
      <c r="AX1068" s="215" t="str">
        <f>$Z$520</f>
        <v/>
      </c>
      <c r="AY1068" s="98">
        <v>6</v>
      </c>
      <c r="AZ1068" s="102" t="str">
        <f>IF(COUNTIFS($Z$518,"&lt;&gt;"&amp;""),$Z$518,"")</f>
        <v/>
      </c>
      <c r="BA1068" s="102" t="str">
        <f t="shared" si="453"/>
        <v/>
      </c>
      <c r="BB1068" s="102" t="str">
        <f t="shared" si="454"/>
        <v/>
      </c>
      <c r="BC1068" s="102" t="str">
        <f>IF($AZ1068="","",$AD$520)</f>
        <v/>
      </c>
      <c r="BD1068" s="102" t="str">
        <f t="shared" si="457"/>
        <v/>
      </c>
      <c r="BE1068" s="102" t="str">
        <f>IF(COUNTIFS($Z$518,"&lt;&gt;"&amp;""),ROUND($AE$520/14,1),"")</f>
        <v/>
      </c>
      <c r="BF1068" s="102" t="str">
        <f>IF(COUNTIFS($Z$518,"&lt;&gt;"&amp;""),ROUND(($AF$520+$AG$520+$AH$520)/14,1),"")</f>
        <v/>
      </c>
      <c r="BG1068" s="102" t="str">
        <f>IF(COUNTIFS($Z$518,"&lt;&gt;"&amp;""),ROUND(($AE$520+$AF$520+$AG$520+$AH$520)/14,1),"")</f>
        <v/>
      </c>
      <c r="BH1068" s="102" t="str">
        <f>IF(COUNTIFS($Z$518,"&lt;&gt;"&amp;""),ROUND($AE$520,1),"")</f>
        <v/>
      </c>
      <c r="BI1068" s="102" t="str">
        <f>IF(COUNTIFS($Z$518,"&lt;&gt;"&amp;""),ROUND(($AF$520+$AG$520+$AH$520),1),"")</f>
        <v/>
      </c>
      <c r="BJ1068" s="102" t="str">
        <f>IF(COUNTIFS($Z$518,"&lt;&gt;"&amp;""),ROUND(($AE$520+$AF$520+$AG$520+$AH$520),1),"")</f>
        <v/>
      </c>
      <c r="BK1068" s="98"/>
      <c r="BL1068" s="102"/>
      <c r="BM1068" s="102"/>
      <c r="BN1068" s="98"/>
      <c r="BO1068" s="102"/>
      <c r="BP1068" s="102"/>
      <c r="BQ1068" s="102" t="str">
        <f>IF(COUNTIFS($Z$518,"&lt;&gt;"&amp;""),IF($AK$520&lt;&gt;"",ROUND($AK$520/14,1),""),"")</f>
        <v/>
      </c>
      <c r="BR1068" s="102" t="str">
        <f>IF(COUNTIFS($Z$518,"&lt;&gt;"&amp;""),IF($AK$520&lt;&gt;"",ROUND($AK$520,1),""),"")</f>
        <v/>
      </c>
      <c r="BS1068" s="102" t="str">
        <f>IF($AZ1068="","",$AC$520)</f>
        <v/>
      </c>
      <c r="BT1068" s="101" t="str">
        <f>IF(COUNTIFS($Z$518,"&lt;&gt;"&amp;""),$AJ$520,"")</f>
        <v/>
      </c>
      <c r="BU1068" s="101" t="str">
        <f t="shared" si="455"/>
        <v/>
      </c>
      <c r="BV1068" s="102" t="str">
        <f t="shared" si="456"/>
        <v/>
      </c>
      <c r="BW1068" s="98" t="str">
        <f t="shared" si="458"/>
        <v/>
      </c>
      <c r="BY1068" s="4"/>
      <c r="BZ1068" s="4"/>
      <c r="CA1068" s="4"/>
      <c r="CB1068" s="4"/>
      <c r="CC1068" s="4"/>
      <c r="CD1068" s="4"/>
      <c r="CE1068" s="4"/>
      <c r="CF1068" s="4"/>
      <c r="CG1068" s="5"/>
      <c r="CH1068" s="5"/>
      <c r="CI1068" s="5"/>
      <c r="CJ1068" s="4"/>
      <c r="CK1068" s="4"/>
      <c r="CL1068" s="4"/>
      <c r="CM1068" s="4"/>
      <c r="CN1068" s="4"/>
      <c r="CO1068" s="4"/>
      <c r="CP1068" s="4"/>
      <c r="CQ1068" s="4"/>
      <c r="CR1068" s="4"/>
      <c r="CS1068" s="5"/>
      <c r="CT1068" s="5"/>
    </row>
    <row r="1069" spans="50:98" ht="21" customHeight="1" x14ac:dyDescent="0.25">
      <c r="AX1069" s="492" t="s">
        <v>358</v>
      </c>
      <c r="AY1069" s="493"/>
      <c r="AZ1069" s="493"/>
      <c r="BA1069" s="493"/>
      <c r="BB1069" s="493"/>
      <c r="BC1069" s="493"/>
      <c r="BD1069" s="493"/>
      <c r="BE1069" s="493"/>
      <c r="BF1069" s="493"/>
      <c r="BG1069" s="493"/>
      <c r="BH1069" s="493"/>
      <c r="BI1069" s="493"/>
      <c r="BJ1069" s="493"/>
      <c r="BK1069" s="493"/>
      <c r="BL1069" s="493"/>
      <c r="BM1069" s="493"/>
      <c r="BN1069" s="493"/>
      <c r="BO1069" s="493"/>
      <c r="BP1069" s="493"/>
      <c r="BQ1069" s="493"/>
      <c r="BR1069" s="493"/>
      <c r="BS1069" s="493"/>
      <c r="BT1069" s="493"/>
      <c r="BU1069" s="493"/>
      <c r="BV1069" s="494"/>
      <c r="BW1069" s="98" t="str">
        <f t="shared" si="416"/>
        <v/>
      </c>
      <c r="BY1069" s="4"/>
      <c r="BZ1069" s="4"/>
      <c r="CA1069" s="4"/>
      <c r="CB1069" s="4"/>
      <c r="CC1069" s="4"/>
      <c r="CD1069" s="4"/>
      <c r="CE1069" s="4"/>
      <c r="CF1069" s="4"/>
      <c r="CG1069" s="5"/>
      <c r="CH1069" s="5"/>
      <c r="CI1069" s="5"/>
      <c r="CJ1069" s="4"/>
      <c r="CK1069" s="4"/>
      <c r="CL1069" s="4"/>
      <c r="CM1069" s="4"/>
      <c r="CN1069" s="4"/>
      <c r="CO1069" s="4"/>
      <c r="CP1069" s="4"/>
      <c r="CQ1069" s="4"/>
      <c r="CR1069" s="4"/>
      <c r="CS1069" s="5"/>
      <c r="CT1069" s="5"/>
    </row>
    <row r="1070" spans="50:98" ht="21" customHeight="1" x14ac:dyDescent="0.2">
      <c r="AX1070" s="215" t="str">
        <f>$AL$505</f>
        <v>L061.24.12.f11-01</v>
      </c>
      <c r="AY1070" s="102">
        <v>1</v>
      </c>
      <c r="AZ1070" s="102" t="str">
        <f>IF(COUNTIFS($AL$503,"&lt;&gt;"&amp;""),$AL$503,"")</f>
        <v>Practică Erasmus+  (90 ore)</v>
      </c>
      <c r="BA1070" s="102">
        <f>IF($AZ1070="","",ROUND(RIGHT($AL$502,2)/2,0))</f>
        <v>6</v>
      </c>
      <c r="BB1070" s="102" t="str">
        <f>IF($AZ1070="","",RIGHT($AL$502,2))</f>
        <v>12</v>
      </c>
      <c r="BC1070" s="102" t="str">
        <f>IF($AZ1070="","",$AP$505)</f>
        <v>C</v>
      </c>
      <c r="BD1070" s="102" t="str">
        <f>IF($AZ1070="","","DF")</f>
        <v>DF</v>
      </c>
      <c r="BE1070" s="102">
        <f>IF(COUNTIFS($AL$503,"&lt;&gt;"&amp;""),ROUND($AQ$505/14,1),"")</f>
        <v>0</v>
      </c>
      <c r="BF1070" s="102">
        <f>IF(COUNTIFS($AL$503,"&lt;&gt;"&amp;""),ROUND(($AR$505+$AS$505+$AT$505)/14,1),"")</f>
        <v>0</v>
      </c>
      <c r="BG1070" s="102">
        <f>IF(COUNTIFS($AL$503,"&lt;&gt;"&amp;""),ROUND(($AQ$505+$AR$505+$AS$505+$AT$505)/14,1),"")</f>
        <v>0</v>
      </c>
      <c r="BH1070" s="102">
        <f>IF(COUNTIFS($AL$503,"&lt;&gt;"&amp;""),ROUND($AQ$505,1),"")</f>
        <v>0</v>
      </c>
      <c r="BI1070" s="102">
        <f>IF(COUNTIFS($AL$503,"&lt;&gt;"&amp;""),ROUND(($AR$505+$AS$505+$AT$505),1),"")</f>
        <v>0</v>
      </c>
      <c r="BJ1070" s="102">
        <f>IF(COUNTIFS($AL$503,"&lt;&gt;"&amp;""),ROUND(($AQ$505+$AR$505+$AS$505+$AT$505),1),"")</f>
        <v>0</v>
      </c>
      <c r="BK1070" s="102"/>
      <c r="BL1070" s="102"/>
      <c r="BM1070" s="102"/>
      <c r="BN1070" s="102"/>
      <c r="BO1070" s="102"/>
      <c r="BP1070" s="102"/>
      <c r="BQ1070" s="102" t="str">
        <f>IF(COUNTIFS($AL$503,"&lt;&gt;"&amp;""),IF($AW$505&lt;&gt;"",ROUND($AW$505/14,1),""),"")</f>
        <v/>
      </c>
      <c r="BR1070" s="102" t="str">
        <f>IF(COUNTIFS($AL$503,"&lt;&gt;"&amp;""),IF($AW$505&lt;&gt;"",ROUND($AW$505,1),""),"")</f>
        <v/>
      </c>
      <c r="BS1070" s="102">
        <f>IF($AZ1070="","",$AO$505)</f>
        <v>5</v>
      </c>
      <c r="BT1070" s="101" t="str">
        <f>IF(COUNTIFS($AL$503,"&lt;&gt;"&amp;""),$AV$505,"")</f>
        <v>f</v>
      </c>
      <c r="BU1070" s="101">
        <f>IF($AZ1070="","",IF($BG1070&lt;&gt;"",$BG1070,0)+IF($BM1070&lt;&gt;"",$BM1070,0)+IF($BQ1070&lt;&gt;"",$BQ1070,0))</f>
        <v>0</v>
      </c>
      <c r="BV1070" s="102">
        <f>IF($AZ1070="","",IF($BJ1070&lt;&gt;"",$BJ1070,0)+IF($BP1070&lt;&gt;"",$BP1070,0)+IF($BR1070&lt;&gt;"",$BR1070,0))</f>
        <v>0</v>
      </c>
      <c r="BW1070" s="98" t="str">
        <f t="shared" si="416"/>
        <v>2029</v>
      </c>
      <c r="BY1070" s="4"/>
      <c r="BZ1070" s="4"/>
      <c r="CA1070" s="4"/>
      <c r="CB1070" s="4"/>
      <c r="CC1070" s="4"/>
      <c r="CD1070" s="4"/>
      <c r="CE1070" s="4"/>
      <c r="CF1070" s="4"/>
      <c r="CG1070" s="5"/>
      <c r="CH1070" s="5"/>
      <c r="CI1070" s="5"/>
      <c r="CJ1070" s="4"/>
      <c r="CK1070" s="4"/>
      <c r="CL1070" s="4"/>
      <c r="CM1070" s="4"/>
      <c r="CN1070" s="4"/>
      <c r="CO1070" s="4"/>
      <c r="CP1070" s="4"/>
      <c r="CQ1070" s="4"/>
      <c r="CR1070" s="4"/>
      <c r="CS1070" s="5"/>
      <c r="CT1070" s="5"/>
    </row>
    <row r="1071" spans="50:98" ht="21" customHeight="1" x14ac:dyDescent="0.2">
      <c r="AX1071" s="215" t="str">
        <f>$AL$508</f>
        <v>L061.24.12.f11-02</v>
      </c>
      <c r="AY1071" s="98">
        <v>2</v>
      </c>
      <c r="AZ1071" s="102" t="str">
        <f>IF(COUNTIFS($AL$506,"&lt;&gt;"&amp;""),$AL$506,"")</f>
        <v>Voluntariat</v>
      </c>
      <c r="BA1071" s="102">
        <f t="shared" ref="BA1071:BA1075" si="459">IF($AZ1071="","",ROUND(RIGHT($AL$502,2)/2,0))</f>
        <v>6</v>
      </c>
      <c r="BB1071" s="102" t="str">
        <f t="shared" ref="BB1071:BB1075" si="460">IF($AZ1071="","",RIGHT($AL$502,2))</f>
        <v>12</v>
      </c>
      <c r="BC1071" s="102" t="str">
        <f>IF($AZ1071="","",$AP$508)</f>
        <v>C</v>
      </c>
      <c r="BD1071" s="102" t="str">
        <f>IF($AZ1071="","","DF")</f>
        <v>DF</v>
      </c>
      <c r="BE1071" s="102">
        <f>IF(COUNTIFS($AL$506,"&lt;&gt;"&amp;""),ROUND($AQ$508/14,1),"")</f>
        <v>0</v>
      </c>
      <c r="BF1071" s="102">
        <f>IF(COUNTIFS($AL$506,"&lt;&gt;"&amp;""),ROUND(($AR$508+$AS$508+$AT$508)/14,1),"")</f>
        <v>2</v>
      </c>
      <c r="BG1071" s="102">
        <f>IF(COUNTIFS($AL$506,"&lt;&gt;"&amp;""),ROUND(($AQ$508+$AR$508+$AS$508+$AT$508)/14,1),"")</f>
        <v>2</v>
      </c>
      <c r="BH1071" s="102">
        <f>IF(COUNTIFS($AL$506,"&lt;&gt;"&amp;""),ROUND($AQ$508,1),"")</f>
        <v>0</v>
      </c>
      <c r="BI1071" s="102">
        <f>IF(COUNTIFS($AL$506,"&lt;&gt;"&amp;""),ROUND(($AR$508+$AS$508+$AT$508),1),"")</f>
        <v>28</v>
      </c>
      <c r="BJ1071" s="102">
        <f>IF(COUNTIFS($AL$506,"&lt;&gt;"&amp;""),ROUND(($AQ$508+$AR$508+$AS$508+$AT$508),1),"")</f>
        <v>28</v>
      </c>
      <c r="BK1071" s="98"/>
      <c r="BL1071" s="102"/>
      <c r="BM1071" s="102"/>
      <c r="BN1071" s="98"/>
      <c r="BO1071" s="102"/>
      <c r="BP1071" s="102"/>
      <c r="BQ1071" s="102" t="str">
        <f>IF(COUNTIFS($AL$506,"&lt;&gt;"&amp;""),IF($AW$508&lt;&gt;"",ROUND($AW$508/14,1),""),"")</f>
        <v/>
      </c>
      <c r="BR1071" s="102" t="str">
        <f>IF(COUNTIFS($AL$506,"&lt;&gt;"&amp;""),IF($AW$508&lt;&gt;"",ROUND($AW$508,1),""),"")</f>
        <v/>
      </c>
      <c r="BS1071" s="102">
        <f>IF($AZ1071="","",$AO$508)</f>
        <v>2</v>
      </c>
      <c r="BT1071" s="101" t="str">
        <f>IF(COUNTIFS($AL$506,"&lt;&gt;"&amp;""),$AV$508,"")</f>
        <v>f</v>
      </c>
      <c r="BU1071" s="101">
        <f t="shared" ref="BU1071:BU1075" si="461">IF($AZ1071="","",IF($BG1071&lt;&gt;"",$BG1071,0)+IF($BM1071&lt;&gt;"",$BM1071,0)+IF($BQ1071&lt;&gt;"",$BQ1071,0))</f>
        <v>2</v>
      </c>
      <c r="BV1071" s="102">
        <f t="shared" ref="BV1071:BV1075" si="462">IF($AZ1071="","",IF($BJ1071&lt;&gt;"",$BJ1071,0)+IF($BP1071&lt;&gt;"",$BP1071,0)+IF($BR1071&lt;&gt;"",$BR1071,0))</f>
        <v>28</v>
      </c>
      <c r="BW1071" s="98" t="str">
        <f t="shared" si="416"/>
        <v>2029</v>
      </c>
      <c r="BY1071" s="4"/>
      <c r="BZ1071" s="4"/>
      <c r="CA1071" s="4"/>
      <c r="CB1071" s="4"/>
      <c r="CC1071" s="4"/>
      <c r="CD1071" s="4"/>
      <c r="CE1071" s="4"/>
      <c r="CF1071" s="4"/>
      <c r="CG1071" s="5"/>
      <c r="CH1071" s="5"/>
      <c r="CI1071" s="5"/>
      <c r="CJ1071" s="4"/>
      <c r="CK1071" s="4"/>
      <c r="CL1071" s="4"/>
      <c r="CM1071" s="4"/>
      <c r="CN1071" s="4"/>
      <c r="CO1071" s="4"/>
      <c r="CP1071" s="4"/>
      <c r="CQ1071" s="4"/>
      <c r="CR1071" s="4"/>
      <c r="CS1071" s="5"/>
      <c r="CT1071" s="5"/>
    </row>
    <row r="1072" spans="50:98" ht="21" customHeight="1" x14ac:dyDescent="0.2">
      <c r="AX1072" s="215" t="str">
        <f>$AL$511</f>
        <v/>
      </c>
      <c r="AY1072" s="98">
        <v>3</v>
      </c>
      <c r="AZ1072" s="102" t="str">
        <f>IF(COUNTIFS($AL$509,"&lt;&gt;"&amp;""),$AL$509,"")</f>
        <v/>
      </c>
      <c r="BA1072" s="102" t="str">
        <f t="shared" si="459"/>
        <v/>
      </c>
      <c r="BB1072" s="102" t="str">
        <f t="shared" si="460"/>
        <v/>
      </c>
      <c r="BC1072" s="102" t="str">
        <f>IF($AZ1072="","",$AP$511)</f>
        <v/>
      </c>
      <c r="BD1072" s="102" t="str">
        <f>IF($AZ1072="","","DF")</f>
        <v/>
      </c>
      <c r="BE1072" s="102" t="str">
        <f>IF(COUNTIFS($AL$509,"&lt;&gt;"&amp;""),ROUND($AQ$511/14,1),"")</f>
        <v/>
      </c>
      <c r="BF1072" s="102" t="str">
        <f>IF(COUNTIFS($AL$509,"&lt;&gt;"&amp;""),ROUND(($AR$511+$AS$511+$AT$511)/14,1),"")</f>
        <v/>
      </c>
      <c r="BG1072" s="102" t="str">
        <f>IF(COUNTIFS($AL$509,"&lt;&gt;"&amp;""),ROUND(($AQ$511+$AR$511+$AS$511+$AT$511)/14,1),"")</f>
        <v/>
      </c>
      <c r="BH1072" s="102" t="str">
        <f>IF(COUNTIFS($AL$509,"&lt;&gt;"&amp;""),ROUND($AQ$511,1),"")</f>
        <v/>
      </c>
      <c r="BI1072" s="102" t="str">
        <f>IF(COUNTIFS($AL$509,"&lt;&gt;"&amp;""),ROUND(($AR$511+$AS$511+$AT$511),1),"")</f>
        <v/>
      </c>
      <c r="BJ1072" s="102" t="str">
        <f>IF(COUNTIFS($AL$509,"&lt;&gt;"&amp;""),ROUND(($AQ$511+$AR$511+$AS$511+$AT$511),1),"")</f>
        <v/>
      </c>
      <c r="BK1072" s="98"/>
      <c r="BL1072" s="102"/>
      <c r="BM1072" s="102"/>
      <c r="BN1072" s="98"/>
      <c r="BO1072" s="102"/>
      <c r="BP1072" s="102"/>
      <c r="BQ1072" s="102" t="str">
        <f>IF(COUNTIFS($AL$509,"&lt;&gt;"&amp;""),IF($AW$511&lt;&gt;"",ROUND($AW$511/14,1),""),"")</f>
        <v/>
      </c>
      <c r="BR1072" s="102" t="str">
        <f>IF(COUNTIFS($AL$509,"&lt;&gt;"&amp;""),IF($AW$511&lt;&gt;"",ROUND($AW$511,1),""),"")</f>
        <v/>
      </c>
      <c r="BS1072" s="102" t="str">
        <f>IF($AZ1072="","",$AO$511)</f>
        <v/>
      </c>
      <c r="BT1072" s="101" t="str">
        <f>IF(COUNTIFS($AL$509,"&lt;&gt;"&amp;""),$AV$511,"")</f>
        <v/>
      </c>
      <c r="BU1072" s="101" t="str">
        <f t="shared" si="461"/>
        <v/>
      </c>
      <c r="BV1072" s="102" t="str">
        <f t="shared" si="462"/>
        <v/>
      </c>
      <c r="BW1072" s="98" t="str">
        <f t="shared" si="416"/>
        <v/>
      </c>
      <c r="BY1072" s="4"/>
      <c r="BZ1072" s="4"/>
      <c r="CA1072" s="4"/>
      <c r="CB1072" s="4"/>
      <c r="CC1072" s="4"/>
      <c r="CD1072" s="4"/>
      <c r="CE1072" s="4"/>
      <c r="CF1072" s="4"/>
      <c r="CG1072" s="5"/>
      <c r="CH1072" s="5"/>
      <c r="CI1072" s="5"/>
      <c r="CJ1072" s="4"/>
      <c r="CK1072" s="4"/>
      <c r="CL1072" s="4"/>
      <c r="CM1072" s="4"/>
      <c r="CN1072" s="4"/>
      <c r="CO1072" s="4"/>
      <c r="CP1072" s="4"/>
      <c r="CQ1072" s="4"/>
      <c r="CR1072" s="4"/>
      <c r="CS1072" s="5"/>
      <c r="CT1072" s="5"/>
    </row>
    <row r="1073" spans="2:98" ht="21" customHeight="1" x14ac:dyDescent="0.2">
      <c r="AX1073" s="215" t="str">
        <f>$AL$514</f>
        <v/>
      </c>
      <c r="AY1073" s="98">
        <v>4</v>
      </c>
      <c r="AZ1073" s="102" t="str">
        <f>IF(COUNTIFS($AL$512,"&lt;&gt;"&amp;""),$AL$512,"")</f>
        <v/>
      </c>
      <c r="BA1073" s="102" t="str">
        <f t="shared" si="459"/>
        <v/>
      </c>
      <c r="BB1073" s="102" t="str">
        <f t="shared" si="460"/>
        <v/>
      </c>
      <c r="BC1073" s="102" t="str">
        <f>IF($AZ1073="","",$AP$514)</f>
        <v/>
      </c>
      <c r="BD1073" s="102" t="str">
        <f>IF($AZ1073="","","DF")</f>
        <v/>
      </c>
      <c r="BE1073" s="102" t="str">
        <f>IF(COUNTIFS($AL$512,"&lt;&gt;"&amp;""),ROUND($AQ$514/14,1),"")</f>
        <v/>
      </c>
      <c r="BF1073" s="102" t="str">
        <f>IF(COUNTIFS($AL$512,"&lt;&gt;"&amp;""),ROUND(($AR$514+$AS$514+$AT$514)/14,1),"")</f>
        <v/>
      </c>
      <c r="BG1073" s="102" t="str">
        <f>IF(COUNTIFS($AL$512,"&lt;&gt;"&amp;""),ROUND(($AQ$514+$AR$514+$AS$514+$AT$514)/14,1),"")</f>
        <v/>
      </c>
      <c r="BH1073" s="102" t="str">
        <f>IF(COUNTIFS($AL$512,"&lt;&gt;"&amp;""),ROUND($AQ$514,1),"")</f>
        <v/>
      </c>
      <c r="BI1073" s="102" t="str">
        <f>IF(COUNTIFS($AL$512,"&lt;&gt;"&amp;""),ROUND(($AR$514+$AS$514+$AT$514),1),"")</f>
        <v/>
      </c>
      <c r="BJ1073" s="102" t="str">
        <f>IF(COUNTIFS($AL$512,"&lt;&gt;"&amp;""),ROUND(($AQ$514+$AR$514+$AS$514+$AT$514),1),"")</f>
        <v/>
      </c>
      <c r="BK1073" s="98"/>
      <c r="BL1073" s="102"/>
      <c r="BM1073" s="102"/>
      <c r="BN1073" s="98"/>
      <c r="BO1073" s="102"/>
      <c r="BP1073" s="102"/>
      <c r="BQ1073" s="102" t="str">
        <f>IF(COUNTIFS($AL$512,"&lt;&gt;"&amp;""),IF($AW$514&lt;&gt;"",ROUND($AW$514/14,1),""),"")</f>
        <v/>
      </c>
      <c r="BR1073" s="102" t="str">
        <f>IF(COUNTIFS($AL$512,"&lt;&gt;"&amp;""),IF($AW$514&lt;&gt;"",ROUND($AW$514,1),""),"")</f>
        <v/>
      </c>
      <c r="BS1073" s="102" t="str">
        <f>IF($AZ1073="","",$AO$514)</f>
        <v/>
      </c>
      <c r="BT1073" s="101" t="str">
        <f>IF(COUNTIFS($AL$512,"&lt;&gt;"&amp;""),$AV$514,"")</f>
        <v/>
      </c>
      <c r="BU1073" s="101" t="str">
        <f t="shared" si="461"/>
        <v/>
      </c>
      <c r="BV1073" s="102" t="str">
        <f t="shared" si="462"/>
        <v/>
      </c>
      <c r="BW1073" s="98" t="str">
        <f t="shared" si="416"/>
        <v/>
      </c>
    </row>
    <row r="1074" spans="2:98" ht="21" customHeight="1" x14ac:dyDescent="0.2">
      <c r="AX1074" s="215" t="str">
        <f>$AL$517</f>
        <v/>
      </c>
      <c r="AY1074" s="98">
        <v>5</v>
      </c>
      <c r="AZ1074" s="102" t="str">
        <f>IF(COUNTIFS($AL$515,"&lt;&gt;"&amp;""),$AL$515,"")</f>
        <v/>
      </c>
      <c r="BA1074" s="102" t="str">
        <f t="shared" si="459"/>
        <v/>
      </c>
      <c r="BB1074" s="102" t="str">
        <f t="shared" si="460"/>
        <v/>
      </c>
      <c r="BC1074" s="102" t="str">
        <f>IF($AZ1074="","",$AP$517)</f>
        <v/>
      </c>
      <c r="BD1074" s="102" t="str">
        <f t="shared" ref="BD1074:BD1075" si="463">IF($AZ1074="","","DF")</f>
        <v/>
      </c>
      <c r="BE1074" s="102" t="str">
        <f>IF(COUNTIFS($AL$515,"&lt;&gt;"&amp;""),ROUND($AQ$517/14,1),"")</f>
        <v/>
      </c>
      <c r="BF1074" s="102" t="str">
        <f>IF(COUNTIFS($AL$515,"&lt;&gt;"&amp;""),ROUND(($AR$517+$AS$517+$AT$517)/14,1),"")</f>
        <v/>
      </c>
      <c r="BG1074" s="102" t="str">
        <f>IF(COUNTIFS($AL$515,"&lt;&gt;"&amp;""),ROUND(($AQ$517+$AR$517+$AS$517+$AT$517)/14,1),"")</f>
        <v/>
      </c>
      <c r="BH1074" s="102" t="str">
        <f>IF(COUNTIFS($AL$515,"&lt;&gt;"&amp;""),ROUND($AQ$517,1),"")</f>
        <v/>
      </c>
      <c r="BI1074" s="102" t="str">
        <f>IF(COUNTIFS($AL$515,"&lt;&gt;"&amp;""),ROUND(($AR$517+$AS$517+$AT$517),1),"")</f>
        <v/>
      </c>
      <c r="BJ1074" s="102" t="str">
        <f>IF(COUNTIFS($AL$515,"&lt;&gt;"&amp;""),ROUND(($AQ$517+$AR$517+$AS$517+$AT$517),1),"")</f>
        <v/>
      </c>
      <c r="BK1074" s="98"/>
      <c r="BL1074" s="102"/>
      <c r="BM1074" s="102"/>
      <c r="BN1074" s="98"/>
      <c r="BO1074" s="102"/>
      <c r="BP1074" s="102"/>
      <c r="BQ1074" s="102" t="str">
        <f>IF(COUNTIFS($AL$515,"&lt;&gt;"&amp;""),IF($AW$517&lt;&gt;"",ROUND($AW$517/14,1),""),"")</f>
        <v/>
      </c>
      <c r="BR1074" s="102" t="str">
        <f>IF(COUNTIFS($AL$515,"&lt;&gt;"&amp;""),IF($AW$517&lt;&gt;"",ROUND($AW$517,1),""),"")</f>
        <v/>
      </c>
      <c r="BS1074" s="102" t="str">
        <f>IF($AZ1074="","",$AO$517)</f>
        <v/>
      </c>
      <c r="BT1074" s="101" t="str">
        <f>IF(COUNTIFS($AL$515,"&lt;&gt;"&amp;""),$AV$517,"")</f>
        <v/>
      </c>
      <c r="BU1074" s="101" t="str">
        <f t="shared" si="461"/>
        <v/>
      </c>
      <c r="BV1074" s="102" t="str">
        <f t="shared" si="462"/>
        <v/>
      </c>
      <c r="BW1074" s="98" t="str">
        <f t="shared" ref="BW1074:BW1075" si="464">IF($AZ1074="","",CONCATENATE("20",G$12+BA1074-1))</f>
        <v/>
      </c>
    </row>
    <row r="1075" spans="2:98" ht="21" customHeight="1" x14ac:dyDescent="0.2">
      <c r="AX1075" s="215" t="str">
        <f>$AL$520</f>
        <v/>
      </c>
      <c r="AY1075" s="98">
        <v>6</v>
      </c>
      <c r="AZ1075" s="102" t="str">
        <f>IF(COUNTIFS($AL$518,"&lt;&gt;"&amp;""),$AL$518,"")</f>
        <v/>
      </c>
      <c r="BA1075" s="102" t="str">
        <f t="shared" si="459"/>
        <v/>
      </c>
      <c r="BB1075" s="102" t="str">
        <f t="shared" si="460"/>
        <v/>
      </c>
      <c r="BC1075" s="102" t="str">
        <f>IF($AZ1075="","",$AP$520)</f>
        <v/>
      </c>
      <c r="BD1075" s="102" t="str">
        <f t="shared" si="463"/>
        <v/>
      </c>
      <c r="BE1075" s="102" t="str">
        <f>IF(COUNTIFS($AL$518,"&lt;&gt;"&amp;""),ROUND($AQ$520/14,1),"")</f>
        <v/>
      </c>
      <c r="BF1075" s="102" t="str">
        <f>IF(COUNTIFS($AL$518,"&lt;&gt;"&amp;""),ROUND(($AR$520+$AS$520+$AT$520)/14,1),"")</f>
        <v/>
      </c>
      <c r="BG1075" s="102" t="str">
        <f>IF(COUNTIFS($AL$518,"&lt;&gt;"&amp;""),ROUND(($AQ$520+$AR$520+$AS$520+$AT$520)/14,1),"")</f>
        <v/>
      </c>
      <c r="BH1075" s="102" t="str">
        <f>IF(COUNTIFS($AL$518,"&lt;&gt;"&amp;""),ROUND($AQ$520,1),"")</f>
        <v/>
      </c>
      <c r="BI1075" s="102" t="str">
        <f>IF(COUNTIFS($AL$518,"&lt;&gt;"&amp;""),ROUND(($AR$520+$AS$520+$AT$520),1),"")</f>
        <v/>
      </c>
      <c r="BJ1075" s="102" t="str">
        <f>IF(COUNTIFS($AL$518,"&lt;&gt;"&amp;""),ROUND(($AQ$520+$AR$520+$AS$520+$AT$520),1),"")</f>
        <v/>
      </c>
      <c r="BK1075" s="98"/>
      <c r="BL1075" s="102"/>
      <c r="BM1075" s="102"/>
      <c r="BN1075" s="98"/>
      <c r="BO1075" s="102"/>
      <c r="BP1075" s="102"/>
      <c r="BQ1075" s="102" t="str">
        <f>IF(COUNTIFS($AL$518,"&lt;&gt;"&amp;""),IF($AW$520&lt;&gt;"",ROUND($AW$520/14,1),""),"")</f>
        <v/>
      </c>
      <c r="BR1075" s="102" t="str">
        <f>IF(COUNTIFS($AL$518,"&lt;&gt;"&amp;""),IF($AW$520&lt;&gt;"",ROUND($AW$520,1),""),"")</f>
        <v/>
      </c>
      <c r="BS1075" s="102" t="str">
        <f>IF($AZ1075="","",$AO$520)</f>
        <v/>
      </c>
      <c r="BT1075" s="101" t="str">
        <f>IF(COUNTIFS($AL$518,"&lt;&gt;"&amp;""),$AV$520,"")</f>
        <v/>
      </c>
      <c r="BU1075" s="101" t="str">
        <f t="shared" si="461"/>
        <v/>
      </c>
      <c r="BV1075" s="102" t="str">
        <f t="shared" si="462"/>
        <v/>
      </c>
      <c r="BW1075" s="98" t="str">
        <f t="shared" si="464"/>
        <v/>
      </c>
    </row>
    <row r="1076" spans="2:98" s="216" customFormat="1" ht="21" customHeight="1" x14ac:dyDescent="0.2">
      <c r="B1076" s="217"/>
      <c r="C1076" s="217"/>
      <c r="D1076" s="217"/>
      <c r="E1076" s="217"/>
      <c r="F1076" s="217"/>
      <c r="G1076" s="217"/>
      <c r="H1076" s="217"/>
      <c r="I1076" s="217"/>
      <c r="J1076" s="217"/>
      <c r="K1076" s="217"/>
      <c r="L1076" s="218"/>
      <c r="M1076" s="218"/>
      <c r="N1076" s="217"/>
      <c r="O1076" s="306"/>
      <c r="P1076" s="217"/>
      <c r="Q1076" s="217"/>
      <c r="R1076" s="217"/>
      <c r="S1076" s="217"/>
      <c r="T1076" s="217"/>
      <c r="U1076" s="217"/>
      <c r="V1076" s="217"/>
      <c r="W1076" s="217"/>
      <c r="X1076" s="218"/>
      <c r="Y1076" s="218"/>
      <c r="Z1076" s="217"/>
      <c r="AA1076" s="217"/>
      <c r="AB1076" s="217"/>
      <c r="AC1076" s="217"/>
      <c r="AD1076" s="217"/>
      <c r="AE1076" s="217"/>
      <c r="AF1076" s="217"/>
      <c r="AG1076" s="217"/>
      <c r="AH1076" s="217"/>
      <c r="AI1076" s="217"/>
      <c r="AJ1076" s="218"/>
      <c r="AK1076" s="218"/>
      <c r="AL1076" s="217"/>
      <c r="AM1076" s="217"/>
      <c r="AN1076" s="217"/>
      <c r="AO1076" s="217"/>
      <c r="AP1076" s="217"/>
      <c r="AQ1076" s="217"/>
      <c r="AR1076" s="217"/>
      <c r="AS1076" s="217"/>
      <c r="AT1076" s="217"/>
      <c r="AU1076" s="217"/>
      <c r="AV1076" s="218"/>
      <c r="AW1076" s="218"/>
      <c r="BW1076" s="98" t="str">
        <f t="shared" si="416"/>
        <v/>
      </c>
    </row>
    <row r="1077" spans="2:98" ht="21" customHeight="1" x14ac:dyDescent="0.25">
      <c r="AX1077" s="492" t="s">
        <v>363</v>
      </c>
      <c r="AY1077" s="497"/>
      <c r="AZ1077" s="497"/>
      <c r="BA1077" s="497"/>
      <c r="BB1077" s="497"/>
      <c r="BC1077" s="497"/>
      <c r="BD1077" s="497"/>
      <c r="BE1077" s="497"/>
      <c r="BF1077" s="497"/>
      <c r="BG1077" s="497"/>
      <c r="BH1077" s="497"/>
      <c r="BI1077" s="497"/>
      <c r="BJ1077" s="497"/>
      <c r="BK1077" s="497"/>
      <c r="BL1077" s="497"/>
      <c r="BM1077" s="497"/>
      <c r="BN1077" s="497"/>
      <c r="BO1077" s="497"/>
      <c r="BP1077" s="497"/>
      <c r="BQ1077" s="497"/>
      <c r="BR1077" s="497"/>
      <c r="BS1077" s="497"/>
      <c r="BT1077" s="497"/>
      <c r="BU1077" s="497"/>
      <c r="BV1077" s="498"/>
      <c r="BW1077" s="98" t="str">
        <f t="shared" si="416"/>
        <v/>
      </c>
    </row>
    <row r="1078" spans="2:98" ht="21" customHeight="1" x14ac:dyDescent="0.25">
      <c r="AX1078" s="492" t="s">
        <v>316</v>
      </c>
      <c r="AY1078" s="493"/>
      <c r="AZ1078" s="493"/>
      <c r="BA1078" s="493"/>
      <c r="BB1078" s="493"/>
      <c r="BC1078" s="493"/>
      <c r="BD1078" s="493"/>
      <c r="BE1078" s="493"/>
      <c r="BF1078" s="493"/>
      <c r="BG1078" s="493"/>
      <c r="BH1078" s="493"/>
      <c r="BI1078" s="493"/>
      <c r="BJ1078" s="493"/>
      <c r="BK1078" s="493"/>
      <c r="BL1078" s="493"/>
      <c r="BM1078" s="493"/>
      <c r="BN1078" s="493"/>
      <c r="BO1078" s="493"/>
      <c r="BP1078" s="493"/>
      <c r="BQ1078" s="493"/>
      <c r="BR1078" s="493"/>
      <c r="BS1078" s="493"/>
      <c r="BT1078" s="493"/>
      <c r="BU1078" s="493"/>
      <c r="BV1078" s="494"/>
      <c r="BW1078" s="98" t="str">
        <f t="shared" ref="BW1078:BW1141" si="465">IF($AZ1078="","",CONCATENATE("20",G$12+BA1078-1))</f>
        <v/>
      </c>
      <c r="BY1078" s="4"/>
      <c r="BZ1078" s="4"/>
      <c r="CA1078" s="4"/>
      <c r="CB1078" s="4"/>
      <c r="CC1078" s="4"/>
      <c r="CD1078" s="4"/>
      <c r="CE1078" s="4"/>
      <c r="CF1078" s="4"/>
      <c r="CG1078" s="5"/>
      <c r="CH1078" s="5"/>
      <c r="CI1078" s="5"/>
      <c r="CJ1078" s="4"/>
      <c r="CK1078" s="4"/>
      <c r="CL1078" s="4"/>
      <c r="CM1078" s="4"/>
      <c r="CN1078" s="4"/>
      <c r="CO1078" s="4"/>
      <c r="CP1078" s="4"/>
      <c r="CQ1078" s="4"/>
      <c r="CR1078" s="4"/>
      <c r="CS1078" s="5"/>
      <c r="CT1078" s="5"/>
    </row>
    <row r="1079" spans="2:98" s="110" customFormat="1" ht="21" customHeight="1" x14ac:dyDescent="0.25">
      <c r="O1079" s="305"/>
      <c r="AX1079" s="210" t="s">
        <v>324</v>
      </c>
      <c r="AY1079" s="210" t="s">
        <v>325</v>
      </c>
      <c r="AZ1079" s="210" t="s">
        <v>326</v>
      </c>
      <c r="BA1079" s="210" t="s">
        <v>327</v>
      </c>
      <c r="BB1079" s="210" t="s">
        <v>328</v>
      </c>
      <c r="BC1079" s="210" t="s">
        <v>329</v>
      </c>
      <c r="BD1079" s="210" t="s">
        <v>330</v>
      </c>
      <c r="BE1079" s="210" t="s">
        <v>331</v>
      </c>
      <c r="BF1079" s="210" t="s">
        <v>332</v>
      </c>
      <c r="BG1079" s="210" t="s">
        <v>333</v>
      </c>
      <c r="BH1079" s="210" t="s">
        <v>334</v>
      </c>
      <c r="BI1079" s="210" t="s">
        <v>335</v>
      </c>
      <c r="BJ1079" s="210" t="s">
        <v>336</v>
      </c>
      <c r="BK1079" s="214" t="s">
        <v>360</v>
      </c>
      <c r="BL1079" s="214" t="s">
        <v>338</v>
      </c>
      <c r="BM1079" s="210" t="s">
        <v>339</v>
      </c>
      <c r="BN1079" s="214" t="s">
        <v>361</v>
      </c>
      <c r="BO1079" s="214" t="s">
        <v>341</v>
      </c>
      <c r="BP1079" s="210" t="s">
        <v>342</v>
      </c>
      <c r="BQ1079" s="210" t="s">
        <v>343</v>
      </c>
      <c r="BR1079" s="210" t="s">
        <v>321</v>
      </c>
      <c r="BS1079" s="210" t="s">
        <v>318</v>
      </c>
      <c r="BT1079" s="210" t="s">
        <v>344</v>
      </c>
      <c r="BU1079" s="210" t="s">
        <v>345</v>
      </c>
      <c r="BV1079" s="210" t="s">
        <v>346</v>
      </c>
      <c r="BW1079" s="98" t="e">
        <f t="shared" si="465"/>
        <v>#VALUE!</v>
      </c>
      <c r="BY1079" s="111"/>
      <c r="BZ1079" s="111"/>
      <c r="CA1079" s="111"/>
      <c r="CB1079" s="111"/>
      <c r="CC1079" s="111"/>
      <c r="CD1079" s="111"/>
      <c r="CE1079" s="111"/>
      <c r="CF1079" s="111"/>
      <c r="CG1079" s="111"/>
      <c r="CH1079" s="111"/>
      <c r="CI1079" s="111"/>
      <c r="CJ1079" s="111"/>
      <c r="CK1079" s="111"/>
      <c r="CL1079" s="111"/>
      <c r="CM1079" s="111"/>
      <c r="CN1079" s="111"/>
      <c r="CO1079" s="111"/>
      <c r="CP1079" s="111"/>
      <c r="CQ1079" s="111"/>
      <c r="CR1079" s="111"/>
      <c r="CS1079" s="111"/>
      <c r="CT1079" s="111"/>
    </row>
    <row r="1080" spans="2:98" ht="21" customHeight="1" x14ac:dyDescent="0.2">
      <c r="AX1080" s="99" t="str">
        <f>IF(COUNTIFS($B$19,"=practic?*"),$B$21,"")</f>
        <v/>
      </c>
      <c r="AY1080" s="102">
        <v>1</v>
      </c>
      <c r="AZ1080" s="98" t="str">
        <f>IF(COUNTIFS($B$19,"=practic?*"),$B$19,"")</f>
        <v/>
      </c>
      <c r="BA1080" s="102" t="str">
        <f t="shared" ref="BA1080:BA1090" si="466">IF($AZ1080="","",ROUND(RIGHT($B$18,1)/2,0))</f>
        <v/>
      </c>
      <c r="BB1080" s="102" t="str">
        <f t="shared" ref="BB1080:BB1090" si="467">IF($AZ1080="","",RIGHT($B$18,1))</f>
        <v/>
      </c>
      <c r="BC1080" s="102" t="str">
        <f>IF($AZ1080="","",$F$21)</f>
        <v/>
      </c>
      <c r="BD1080" s="102" t="str">
        <f t="shared" ref="BD1080:BD1090" si="468">IF($AZ1080="","","DI")</f>
        <v/>
      </c>
      <c r="BE1080" s="99"/>
      <c r="BF1080" s="99"/>
      <c r="BG1080" s="99"/>
      <c r="BH1080" s="99"/>
      <c r="BI1080" s="99"/>
      <c r="BJ1080" s="99"/>
      <c r="BK1080" s="98">
        <f>ROUND(BN1080/14,1)</f>
        <v>0</v>
      </c>
      <c r="BL1080" s="99"/>
      <c r="BM1080" s="98">
        <f>BK1080+BL1080</f>
        <v>0</v>
      </c>
      <c r="BN1080" s="98" t="str">
        <f>IF(COUNTIFS($B$19,"=practic?*"),K21,"0")</f>
        <v>0</v>
      </c>
      <c r="BO1080" s="99"/>
      <c r="BP1080" s="98">
        <f>BN1080+BO1080</f>
        <v>0</v>
      </c>
      <c r="BQ1080" s="102" t="str">
        <f>IF(COUNTIF($AZ1080,"=practic?*"),IF($M$21&lt;&gt;"",ROUND($M$21/14,1),""),"")</f>
        <v/>
      </c>
      <c r="BR1080" s="102" t="str">
        <f>IF(COUNTIF($AZ1080,"=practic?*"),IF($M$21&lt;&gt;"",ROUND($M$21,1),""),"")</f>
        <v/>
      </c>
      <c r="BS1080" s="102" t="str">
        <f>IF($AZ1080="","",$E$21)</f>
        <v/>
      </c>
      <c r="BT1080" s="101" t="str">
        <f>IF($AZ1080="","",$L$21)</f>
        <v/>
      </c>
      <c r="BU1080" s="101" t="str">
        <f t="shared" ref="BU1080:BU1090" si="469">IF($AZ1080="","",IF($BG1080&lt;&gt;"",$BG1080,0)+IF($BM1080&lt;&gt;"",$BM1080,0)+IF($BQ1080&lt;&gt;"",$BQ1080,0))</f>
        <v/>
      </c>
      <c r="BV1080" s="102" t="str">
        <f t="shared" ref="BV1080:BV1090" si="470">IF($AZ1080="","",IF($BJ1080&lt;&gt;"",$BJ1080,0)+IF($BP1080&lt;&gt;"",$BP1080,0)+IF($BR1080&lt;&gt;"",$BR1080,0))</f>
        <v/>
      </c>
      <c r="BW1080" s="98" t="str">
        <f t="shared" si="465"/>
        <v/>
      </c>
    </row>
    <row r="1081" spans="2:98" ht="21" customHeight="1" x14ac:dyDescent="0.2">
      <c r="AX1081" s="99" t="str">
        <f>IF(COUNTIFS($B$22,"=practic?*"),$B$24,"")</f>
        <v/>
      </c>
      <c r="AY1081" s="98">
        <v>2</v>
      </c>
      <c r="AZ1081" s="98" t="str">
        <f>IF(COUNTIFS($B$22,"=practic?*"),$B$22,"")</f>
        <v/>
      </c>
      <c r="BA1081" s="102" t="str">
        <f t="shared" si="466"/>
        <v/>
      </c>
      <c r="BB1081" s="102" t="str">
        <f t="shared" si="467"/>
        <v/>
      </c>
      <c r="BC1081" s="102" t="str">
        <f>IF($AZ1081="","",$F$24)</f>
        <v/>
      </c>
      <c r="BD1081" s="102" t="str">
        <f t="shared" si="468"/>
        <v/>
      </c>
      <c r="BE1081" s="99"/>
      <c r="BF1081" s="99"/>
      <c r="BG1081" s="99"/>
      <c r="BH1081" s="99"/>
      <c r="BI1081" s="99"/>
      <c r="BJ1081" s="99"/>
      <c r="BK1081" s="98" t="e">
        <f t="shared" ref="BK1081:BK1089" si="471">ROUND(BN1081/14,1)</f>
        <v>#VALUE!</v>
      </c>
      <c r="BL1081" s="99"/>
      <c r="BM1081" s="98" t="e">
        <f t="shared" ref="BM1081:BM1089" si="472">BK1081+BL1081</f>
        <v>#VALUE!</v>
      </c>
      <c r="BN1081" s="98" t="str">
        <f>IF(COUNTIFS($B$22,"=practic?*"),K24,"")</f>
        <v/>
      </c>
      <c r="BO1081" s="99"/>
      <c r="BP1081" s="98" t="e">
        <f t="shared" ref="BP1081:BP1089" si="473">BN1081+BO1081</f>
        <v>#VALUE!</v>
      </c>
      <c r="BQ1081" s="102" t="str">
        <f>IF(COUNTIF($AZ1081,"=practic?*"),IF($M$24&lt;&gt;"",ROUND($M$24/14,1),""),"")</f>
        <v/>
      </c>
      <c r="BR1081" s="102" t="str">
        <f>IF(COUNTIF($AZ1081,"=practic?*"),IF($M$24&lt;&gt;"",ROUND($M$24,1),""),"")</f>
        <v/>
      </c>
      <c r="BS1081" s="102" t="str">
        <f>IF($AZ1081="","",$E$24)</f>
        <v/>
      </c>
      <c r="BT1081" s="101" t="str">
        <f>IF($AZ1081="","",$L$24)</f>
        <v/>
      </c>
      <c r="BU1081" s="101" t="str">
        <f t="shared" si="469"/>
        <v/>
      </c>
      <c r="BV1081" s="102" t="str">
        <f t="shared" si="470"/>
        <v/>
      </c>
      <c r="BW1081" s="98" t="str">
        <f t="shared" si="465"/>
        <v/>
      </c>
    </row>
    <row r="1082" spans="2:98" ht="21" customHeight="1" x14ac:dyDescent="0.2">
      <c r="AX1082" s="99" t="str">
        <f>IF(COUNTIFS($B$25,"=practic?*"),$B$27,"")</f>
        <v/>
      </c>
      <c r="AY1082" s="98">
        <v>3</v>
      </c>
      <c r="AZ1082" s="98" t="str">
        <f>IF(COUNTIFS($B$25,"=practic?*"),$B$25,"")</f>
        <v/>
      </c>
      <c r="BA1082" s="102" t="str">
        <f t="shared" si="466"/>
        <v/>
      </c>
      <c r="BB1082" s="102" t="str">
        <f t="shared" si="467"/>
        <v/>
      </c>
      <c r="BC1082" s="102" t="str">
        <f>IF($AZ1082="","",$F$27)</f>
        <v/>
      </c>
      <c r="BD1082" s="102" t="str">
        <f t="shared" si="468"/>
        <v/>
      </c>
      <c r="BE1082" s="99"/>
      <c r="BF1082" s="99"/>
      <c r="BG1082" s="99"/>
      <c r="BH1082" s="99"/>
      <c r="BI1082" s="99"/>
      <c r="BJ1082" s="99"/>
      <c r="BK1082" s="98" t="e">
        <f t="shared" si="471"/>
        <v>#VALUE!</v>
      </c>
      <c r="BL1082" s="99"/>
      <c r="BM1082" s="98" t="e">
        <f t="shared" si="472"/>
        <v>#VALUE!</v>
      </c>
      <c r="BN1082" s="98" t="str">
        <f>IF(COUNTIFS($B$25,"=practic?*"),K27,"")</f>
        <v/>
      </c>
      <c r="BO1082" s="99"/>
      <c r="BP1082" s="98" t="e">
        <f t="shared" si="473"/>
        <v>#VALUE!</v>
      </c>
      <c r="BQ1082" s="102" t="str">
        <f>IF(COUNTIF($AZ1082,"=practic?*"),IF($M$27&lt;&gt;"",ROUND($M$27/14,1),""),"")</f>
        <v/>
      </c>
      <c r="BR1082" s="102" t="str">
        <f>IF(COUNTIF($AZ1082,"=practic?*"),IF($M$27&lt;&gt;"",ROUND($M$27,1),""),"")</f>
        <v/>
      </c>
      <c r="BS1082" s="102" t="str">
        <f>IF($AZ1082="","",$E$27)</f>
        <v/>
      </c>
      <c r="BT1082" s="101" t="str">
        <f>IF($AZ1082="","",$L$27)</f>
        <v/>
      </c>
      <c r="BU1082" s="101" t="str">
        <f t="shared" si="469"/>
        <v/>
      </c>
      <c r="BV1082" s="102" t="str">
        <f t="shared" si="470"/>
        <v/>
      </c>
      <c r="BW1082" s="98" t="str">
        <f t="shared" si="465"/>
        <v/>
      </c>
    </row>
    <row r="1083" spans="2:98" ht="21" customHeight="1" x14ac:dyDescent="0.2">
      <c r="AX1083" s="99" t="str">
        <f>IF(COUNTIFS($B$28,"=practic?*"),$B$30,"")</f>
        <v/>
      </c>
      <c r="AY1083" s="98">
        <v>4</v>
      </c>
      <c r="AZ1083" s="98" t="str">
        <f>IF(COUNTIFS($B$28,"=practic?*"),$B$28,"")</f>
        <v/>
      </c>
      <c r="BA1083" s="102" t="str">
        <f t="shared" si="466"/>
        <v/>
      </c>
      <c r="BB1083" s="102" t="str">
        <f t="shared" si="467"/>
        <v/>
      </c>
      <c r="BC1083" s="102" t="str">
        <f>IF($AZ1083="","",$F$30)</f>
        <v/>
      </c>
      <c r="BD1083" s="102" t="str">
        <f t="shared" si="468"/>
        <v/>
      </c>
      <c r="BE1083" s="99"/>
      <c r="BF1083" s="99"/>
      <c r="BG1083" s="99"/>
      <c r="BH1083" s="99"/>
      <c r="BI1083" s="99"/>
      <c r="BJ1083" s="99"/>
      <c r="BK1083" s="98" t="e">
        <f t="shared" si="471"/>
        <v>#VALUE!</v>
      </c>
      <c r="BL1083" s="99"/>
      <c r="BM1083" s="98" t="e">
        <f t="shared" si="472"/>
        <v>#VALUE!</v>
      </c>
      <c r="BN1083" s="98" t="str">
        <f>IF(COUNTIFS($B$28,"=practic?*"),K30,"")</f>
        <v/>
      </c>
      <c r="BO1083" s="99"/>
      <c r="BP1083" s="98" t="e">
        <f t="shared" si="473"/>
        <v>#VALUE!</v>
      </c>
      <c r="BQ1083" s="102" t="str">
        <f>IF(COUNTIF($AZ1083,"=practic?*"),IF($M$30&lt;&gt;"",ROUND($M$30/14,1),""),"")</f>
        <v/>
      </c>
      <c r="BR1083" s="102" t="str">
        <f>IF(COUNTIF($AZ1083,"=practic?*"),IF($M$30&lt;&gt;"",ROUND($M$30,1),""),"")</f>
        <v/>
      </c>
      <c r="BS1083" s="102" t="str">
        <f>IF($AZ1083="","",$E$30)</f>
        <v/>
      </c>
      <c r="BT1083" s="101" t="str">
        <f>IF($AZ1083="","",$L$30)</f>
        <v/>
      </c>
      <c r="BU1083" s="101" t="str">
        <f t="shared" si="469"/>
        <v/>
      </c>
      <c r="BV1083" s="102" t="str">
        <f t="shared" si="470"/>
        <v/>
      </c>
      <c r="BW1083" s="98" t="str">
        <f t="shared" si="465"/>
        <v/>
      </c>
    </row>
    <row r="1084" spans="2:98" ht="21" customHeight="1" x14ac:dyDescent="0.2">
      <c r="AX1084" s="99" t="str">
        <f>IF(COUNTIFS($B$31,"=practic?*"),$B$33,"")</f>
        <v/>
      </c>
      <c r="AY1084" s="98">
        <v>5</v>
      </c>
      <c r="AZ1084" s="98" t="str">
        <f>IF(COUNTIFS($B$31,"=practic?*"),$B$31,"")</f>
        <v/>
      </c>
      <c r="BA1084" s="102" t="str">
        <f t="shared" si="466"/>
        <v/>
      </c>
      <c r="BB1084" s="102" t="str">
        <f t="shared" si="467"/>
        <v/>
      </c>
      <c r="BC1084" s="102" t="str">
        <f>IF($AZ1084="","",$F$33)</f>
        <v/>
      </c>
      <c r="BD1084" s="102" t="str">
        <f t="shared" si="468"/>
        <v/>
      </c>
      <c r="BE1084" s="99"/>
      <c r="BF1084" s="99"/>
      <c r="BG1084" s="99"/>
      <c r="BH1084" s="99"/>
      <c r="BI1084" s="99"/>
      <c r="BJ1084" s="99"/>
      <c r="BK1084" s="98" t="e">
        <f t="shared" si="471"/>
        <v>#VALUE!</v>
      </c>
      <c r="BL1084" s="99"/>
      <c r="BM1084" s="98" t="e">
        <f t="shared" si="472"/>
        <v>#VALUE!</v>
      </c>
      <c r="BN1084" s="98" t="str">
        <f>IF(COUNTIFS($B$31,"=practic?*"),K33,"")</f>
        <v/>
      </c>
      <c r="BO1084" s="99"/>
      <c r="BP1084" s="98" t="e">
        <f t="shared" si="473"/>
        <v>#VALUE!</v>
      </c>
      <c r="BQ1084" s="102" t="str">
        <f>IF(COUNTIF($AZ1084,"=practic?*"),IF($M$33&lt;&gt;"",ROUND($M$33/14,1),""),"")</f>
        <v/>
      </c>
      <c r="BR1084" s="102" t="str">
        <f>IF(COUNTIF($AZ1084,"=practic?*"),IF($M$33&lt;&gt;"",ROUND($M$33,1),""),"")</f>
        <v/>
      </c>
      <c r="BS1084" s="102" t="str">
        <f>IF($AZ1084="","",$E$33)</f>
        <v/>
      </c>
      <c r="BT1084" s="101" t="str">
        <f>IF($AZ1084="","",$L$33)</f>
        <v/>
      </c>
      <c r="BU1084" s="101" t="str">
        <f t="shared" si="469"/>
        <v/>
      </c>
      <c r="BV1084" s="102" t="str">
        <f t="shared" si="470"/>
        <v/>
      </c>
      <c r="BW1084" s="98" t="str">
        <f t="shared" si="465"/>
        <v/>
      </c>
    </row>
    <row r="1085" spans="2:98" ht="21" customHeight="1" x14ac:dyDescent="0.2">
      <c r="AX1085" s="99" t="str">
        <f>IF(COUNTIFS($B$34,"=practic?*"),$B$36,"")</f>
        <v/>
      </c>
      <c r="AY1085" s="98">
        <v>6</v>
      </c>
      <c r="AZ1085" s="98" t="str">
        <f>IF(COUNTIFS($B$34,"=practic?*"),$B$34,"")</f>
        <v/>
      </c>
      <c r="BA1085" s="102" t="str">
        <f t="shared" si="466"/>
        <v/>
      </c>
      <c r="BB1085" s="102" t="str">
        <f t="shared" si="467"/>
        <v/>
      </c>
      <c r="BC1085" s="102" t="str">
        <f>IF($AZ1085="","",$F$36)</f>
        <v/>
      </c>
      <c r="BD1085" s="102" t="str">
        <f t="shared" si="468"/>
        <v/>
      </c>
      <c r="BE1085" s="99"/>
      <c r="BF1085" s="99"/>
      <c r="BG1085" s="99"/>
      <c r="BH1085" s="99"/>
      <c r="BI1085" s="99"/>
      <c r="BJ1085" s="99"/>
      <c r="BK1085" s="98" t="e">
        <f t="shared" si="471"/>
        <v>#VALUE!</v>
      </c>
      <c r="BL1085" s="99"/>
      <c r="BM1085" s="98" t="e">
        <f t="shared" si="472"/>
        <v>#VALUE!</v>
      </c>
      <c r="BN1085" s="98" t="str">
        <f>IF(COUNTIFS($B$34,"=practic?*"),K36,"")</f>
        <v/>
      </c>
      <c r="BO1085" s="99"/>
      <c r="BP1085" s="98" t="e">
        <f t="shared" si="473"/>
        <v>#VALUE!</v>
      </c>
      <c r="BQ1085" s="102" t="str">
        <f>IF(COUNTIF($AZ1085,"=practic?*"),IF($M$36&lt;&gt;"",ROUND($M$36/14,1),""),"")</f>
        <v/>
      </c>
      <c r="BR1085" s="102" t="str">
        <f>IF(COUNTIF($AZ1085,"=practic?*"),IF($M$36&lt;&gt;"",ROUND($M$36,1),""),"")</f>
        <v/>
      </c>
      <c r="BS1085" s="102" t="str">
        <f>IF($AZ1085="","",$E$36)</f>
        <v/>
      </c>
      <c r="BT1085" s="101" t="str">
        <f>IF($AZ1085="","",$L$36)</f>
        <v/>
      </c>
      <c r="BU1085" s="101" t="str">
        <f t="shared" si="469"/>
        <v/>
      </c>
      <c r="BV1085" s="102" t="str">
        <f t="shared" si="470"/>
        <v/>
      </c>
      <c r="BW1085" s="98" t="str">
        <f t="shared" si="465"/>
        <v/>
      </c>
    </row>
    <row r="1086" spans="2:98" ht="21" customHeight="1" x14ac:dyDescent="0.2">
      <c r="AX1086" s="99" t="str">
        <f>IF(COUNTIFS($B$37,"=practic?*"),$B$39,"")</f>
        <v/>
      </c>
      <c r="AY1086" s="98">
        <v>7</v>
      </c>
      <c r="AZ1086" s="98" t="str">
        <f>IF(COUNTIFS($B$37,"=practic?*"),$B$37,"")</f>
        <v/>
      </c>
      <c r="BA1086" s="102" t="str">
        <f t="shared" si="466"/>
        <v/>
      </c>
      <c r="BB1086" s="102" t="str">
        <f t="shared" si="467"/>
        <v/>
      </c>
      <c r="BC1086" s="102" t="str">
        <f>IF($AZ1086="","",$F$39)</f>
        <v/>
      </c>
      <c r="BD1086" s="102" t="str">
        <f t="shared" si="468"/>
        <v/>
      </c>
      <c r="BE1086" s="99"/>
      <c r="BF1086" s="99"/>
      <c r="BG1086" s="99"/>
      <c r="BH1086" s="99"/>
      <c r="BI1086" s="99"/>
      <c r="BJ1086" s="99"/>
      <c r="BK1086" s="98" t="e">
        <f t="shared" si="471"/>
        <v>#VALUE!</v>
      </c>
      <c r="BL1086" s="99"/>
      <c r="BM1086" s="98" t="e">
        <f t="shared" si="472"/>
        <v>#VALUE!</v>
      </c>
      <c r="BN1086" s="98" t="str">
        <f>IF(COUNTIFS($B$37,"=practic?*"),K39,"")</f>
        <v/>
      </c>
      <c r="BO1086" s="99"/>
      <c r="BP1086" s="98" t="e">
        <f t="shared" si="473"/>
        <v>#VALUE!</v>
      </c>
      <c r="BQ1086" s="102" t="str">
        <f>IF(COUNTIF($AZ1086,"=practic?*"),IF($M$39&lt;&gt;"",ROUND($M$39/14,1),""),"")</f>
        <v/>
      </c>
      <c r="BR1086" s="102" t="str">
        <f>IF(COUNTIF($AZ1086,"=practic?*"),IF($M$39&lt;&gt;"",ROUND($M$39,1),""),"")</f>
        <v/>
      </c>
      <c r="BS1086" s="102" t="str">
        <f>IF($AZ1086="","",$E$39)</f>
        <v/>
      </c>
      <c r="BT1086" s="101" t="str">
        <f>IF($AZ1086="","",$L$39)</f>
        <v/>
      </c>
      <c r="BU1086" s="101" t="str">
        <f t="shared" si="469"/>
        <v/>
      </c>
      <c r="BV1086" s="102" t="str">
        <f t="shared" si="470"/>
        <v/>
      </c>
      <c r="BW1086" s="98" t="str">
        <f t="shared" si="465"/>
        <v/>
      </c>
    </row>
    <row r="1087" spans="2:98" ht="21" customHeight="1" x14ac:dyDescent="0.2">
      <c r="AX1087" s="99" t="str">
        <f>IF(COUNTIFS($B$40,"=practic?*"),$B$42,"")</f>
        <v/>
      </c>
      <c r="AY1087" s="98">
        <v>8</v>
      </c>
      <c r="AZ1087" s="98" t="str">
        <f>IF(COUNTIFS($B$40,"=practic?*"),$B$40,"")</f>
        <v/>
      </c>
      <c r="BA1087" s="102" t="str">
        <f t="shared" si="466"/>
        <v/>
      </c>
      <c r="BB1087" s="102" t="str">
        <f t="shared" si="467"/>
        <v/>
      </c>
      <c r="BC1087" s="102" t="str">
        <f>IF($AZ1087="","",$F$42)</f>
        <v/>
      </c>
      <c r="BD1087" s="102" t="str">
        <f t="shared" si="468"/>
        <v/>
      </c>
      <c r="BE1087" s="99"/>
      <c r="BF1087" s="99"/>
      <c r="BG1087" s="99"/>
      <c r="BH1087" s="99"/>
      <c r="BI1087" s="99"/>
      <c r="BJ1087" s="99"/>
      <c r="BK1087" s="98" t="e">
        <f t="shared" si="471"/>
        <v>#VALUE!</v>
      </c>
      <c r="BL1087" s="99"/>
      <c r="BM1087" s="98" t="e">
        <f t="shared" si="472"/>
        <v>#VALUE!</v>
      </c>
      <c r="BN1087" s="98" t="str">
        <f>IF(COUNTIFS($B$40,"=practic?*"),K42,"")</f>
        <v/>
      </c>
      <c r="BO1087" s="99"/>
      <c r="BP1087" s="98" t="e">
        <f t="shared" si="473"/>
        <v>#VALUE!</v>
      </c>
      <c r="BQ1087" s="102" t="str">
        <f>IF(COUNTIF($AZ1087,"=practic?*"),IF($M$42&lt;&gt;"",ROUND($M$42/14,1),""),"")</f>
        <v/>
      </c>
      <c r="BR1087" s="102" t="str">
        <f>IF(COUNTIF($AZ1087,"=practic?*"),IF($M$42&lt;&gt;"",ROUND($M$42,1),""),"")</f>
        <v/>
      </c>
      <c r="BS1087" s="102" t="str">
        <f>IF($AZ1087="","",$E$42)</f>
        <v/>
      </c>
      <c r="BT1087" s="101" t="str">
        <f>IF($AZ1087="","",$L$42)</f>
        <v/>
      </c>
      <c r="BU1087" s="101" t="str">
        <f t="shared" si="469"/>
        <v/>
      </c>
      <c r="BV1087" s="102" t="str">
        <f t="shared" si="470"/>
        <v/>
      </c>
      <c r="BW1087" s="98" t="str">
        <f t="shared" si="465"/>
        <v/>
      </c>
    </row>
    <row r="1088" spans="2:98" ht="21" customHeight="1" x14ac:dyDescent="0.2">
      <c r="AX1088" s="99" t="str">
        <f>IF(COUNTIFS($B$43,"=practic?*"),$B$45,"")</f>
        <v/>
      </c>
      <c r="AY1088" s="98">
        <v>9</v>
      </c>
      <c r="AZ1088" s="98" t="str">
        <f>IF(COUNTIFS($B$43,"=practic?*"),$B$43,"")</f>
        <v/>
      </c>
      <c r="BA1088" s="102" t="str">
        <f t="shared" si="466"/>
        <v/>
      </c>
      <c r="BB1088" s="102" t="str">
        <f t="shared" si="467"/>
        <v/>
      </c>
      <c r="BC1088" s="102" t="str">
        <f>IF($AZ1088="","",$F$45)</f>
        <v/>
      </c>
      <c r="BD1088" s="102" t="str">
        <f t="shared" si="468"/>
        <v/>
      </c>
      <c r="BE1088" s="99"/>
      <c r="BF1088" s="99"/>
      <c r="BG1088" s="99"/>
      <c r="BH1088" s="99"/>
      <c r="BI1088" s="99"/>
      <c r="BJ1088" s="99"/>
      <c r="BK1088" s="98" t="e">
        <f t="shared" si="471"/>
        <v>#VALUE!</v>
      </c>
      <c r="BL1088" s="99"/>
      <c r="BM1088" s="98" t="e">
        <f t="shared" si="472"/>
        <v>#VALUE!</v>
      </c>
      <c r="BN1088" s="98" t="str">
        <f>IF(COUNTIFS($B$43,"=practic?*"),K45,"")</f>
        <v/>
      </c>
      <c r="BO1088" s="99"/>
      <c r="BP1088" s="98" t="e">
        <f t="shared" si="473"/>
        <v>#VALUE!</v>
      </c>
      <c r="BQ1088" s="102" t="str">
        <f>IF(COUNTIF($AZ1088,"=practic?*"),IF($M$45&lt;&gt;"",ROUND($M$45/14,1),""),"")</f>
        <v/>
      </c>
      <c r="BR1088" s="102" t="str">
        <f>IF(COUNTIF($AZ1088,"=practic?*"),IF($M$45&lt;&gt;"",ROUND($M$45,1),""),"")</f>
        <v/>
      </c>
      <c r="BS1088" s="102" t="str">
        <f>IF($AZ1088="","",$E$45)</f>
        <v/>
      </c>
      <c r="BT1088" s="101" t="str">
        <f>IF($AZ1088="","",$L$45)</f>
        <v/>
      </c>
      <c r="BU1088" s="101" t="str">
        <f t="shared" si="469"/>
        <v/>
      </c>
      <c r="BV1088" s="102" t="str">
        <f t="shared" si="470"/>
        <v/>
      </c>
      <c r="BW1088" s="98" t="str">
        <f t="shared" si="465"/>
        <v/>
      </c>
    </row>
    <row r="1089" spans="50:75" ht="21" customHeight="1" x14ac:dyDescent="0.2">
      <c r="AX1089" s="99" t="str">
        <f>IF(COUNTIFS($B$46,"=practic?*"),$B$48,"")</f>
        <v/>
      </c>
      <c r="AY1089" s="98">
        <v>10</v>
      </c>
      <c r="AZ1089" s="98" t="str">
        <f>IF(COUNTIFS($B$46,"=practic?*"),$B$46,"")</f>
        <v/>
      </c>
      <c r="BA1089" s="102" t="str">
        <f t="shared" si="466"/>
        <v/>
      </c>
      <c r="BB1089" s="102" t="str">
        <f t="shared" si="467"/>
        <v/>
      </c>
      <c r="BC1089" s="102" t="str">
        <f>IF($AZ1089="","",$F$48)</f>
        <v/>
      </c>
      <c r="BD1089" s="102" t="str">
        <f t="shared" si="468"/>
        <v/>
      </c>
      <c r="BE1089" s="99"/>
      <c r="BF1089" s="99"/>
      <c r="BG1089" s="99"/>
      <c r="BH1089" s="99"/>
      <c r="BI1089" s="99"/>
      <c r="BJ1089" s="99"/>
      <c r="BK1089" s="98" t="e">
        <f t="shared" si="471"/>
        <v>#VALUE!</v>
      </c>
      <c r="BL1089" s="99"/>
      <c r="BM1089" s="98" t="e">
        <f t="shared" si="472"/>
        <v>#VALUE!</v>
      </c>
      <c r="BN1089" s="98" t="str">
        <f>IF(COUNTIFS($B$46,"=practic?*"),K51,"")</f>
        <v/>
      </c>
      <c r="BO1089" s="99"/>
      <c r="BP1089" s="98" t="e">
        <f t="shared" si="473"/>
        <v>#VALUE!</v>
      </c>
      <c r="BQ1089" s="102" t="str">
        <f>IF(COUNTIF($AZ1089,"=practic?*"),IF($M$48&lt;&gt;"",ROUND($M$48/14,1),""),"")</f>
        <v/>
      </c>
      <c r="BR1089" s="102" t="str">
        <f>IF(COUNTIF($AZ1089,"=practic?*"),IF($M$48&lt;&gt;"",ROUND($M$48,1),""),"")</f>
        <v/>
      </c>
      <c r="BS1089" s="102" t="str">
        <f>IF($AZ1089="","",$E$48)</f>
        <v/>
      </c>
      <c r="BT1089" s="101" t="str">
        <f>IF($AZ1089="","",$L$48)</f>
        <v/>
      </c>
      <c r="BU1089" s="101" t="str">
        <f t="shared" si="469"/>
        <v/>
      </c>
      <c r="BV1089" s="102" t="str">
        <f t="shared" si="470"/>
        <v/>
      </c>
      <c r="BW1089" s="98" t="str">
        <f t="shared" si="465"/>
        <v/>
      </c>
    </row>
    <row r="1090" spans="50:75" ht="21" customHeight="1" x14ac:dyDescent="0.2">
      <c r="AX1090" s="99" t="str">
        <f>IF(COUNTIFS($B$49,"=practic?*"),$B$51,"")</f>
        <v/>
      </c>
      <c r="AY1090" s="98">
        <v>11</v>
      </c>
      <c r="AZ1090" s="98" t="str">
        <f>IF(COUNTIFS($B$49,"=practic?*"),$B$49,"")</f>
        <v/>
      </c>
      <c r="BA1090" s="102" t="str">
        <f t="shared" si="466"/>
        <v/>
      </c>
      <c r="BB1090" s="102" t="str">
        <f t="shared" si="467"/>
        <v/>
      </c>
      <c r="BC1090" s="102" t="str">
        <f>IF($AZ1090="","",$F$51)</f>
        <v/>
      </c>
      <c r="BD1090" s="102" t="str">
        <f t="shared" si="468"/>
        <v/>
      </c>
      <c r="BE1090" s="99"/>
      <c r="BF1090" s="99"/>
      <c r="BG1090" s="99"/>
      <c r="BH1090" s="99"/>
      <c r="BI1090" s="99"/>
      <c r="BJ1090" s="99"/>
      <c r="BK1090" s="98" t="e">
        <f t="shared" ref="BK1090" si="474">ROUND(BN1090/14,1)</f>
        <v>#VALUE!</v>
      </c>
      <c r="BL1090" s="99"/>
      <c r="BM1090" s="98" t="e">
        <f t="shared" ref="BM1090" si="475">BK1090+BL1090</f>
        <v>#VALUE!</v>
      </c>
      <c r="BN1090" s="98" t="str">
        <f>IF(COUNTIFS($B$49,"=practic?*"),K55,"")</f>
        <v/>
      </c>
      <c r="BO1090" s="99"/>
      <c r="BP1090" s="98" t="e">
        <f t="shared" ref="BP1090" si="476">BN1090+BO1090</f>
        <v>#VALUE!</v>
      </c>
      <c r="BQ1090" s="102" t="str">
        <f>IF(COUNTIF($AZ1090,"=practic?*"),IF($M$51&lt;&gt;"",ROUND($M$51/14,1),""),"")</f>
        <v/>
      </c>
      <c r="BR1090" s="102" t="str">
        <f>IF(COUNTIF($AZ1090,"=practic?*"),IF($M$51&lt;&gt;"",ROUND($M$51,1),""),"")</f>
        <v/>
      </c>
      <c r="BS1090" s="102" t="str">
        <f>IF($AZ1090="","",$E$51)</f>
        <v/>
      </c>
      <c r="BT1090" s="101" t="str">
        <f>IF($AZ1090="","",$L$51)</f>
        <v/>
      </c>
      <c r="BU1090" s="101" t="str">
        <f t="shared" si="469"/>
        <v/>
      </c>
      <c r="BV1090" s="102" t="str">
        <f t="shared" si="470"/>
        <v/>
      </c>
      <c r="BW1090" s="98" t="str">
        <f t="shared" si="465"/>
        <v/>
      </c>
    </row>
    <row r="1091" spans="50:75" ht="21" customHeight="1" x14ac:dyDescent="0.25">
      <c r="AX1091" s="492" t="s">
        <v>347</v>
      </c>
      <c r="AY1091" s="493"/>
      <c r="AZ1091" s="493"/>
      <c r="BA1091" s="493"/>
      <c r="BB1091" s="493"/>
      <c r="BC1091" s="493"/>
      <c r="BD1091" s="493"/>
      <c r="BE1091" s="493"/>
      <c r="BF1091" s="493"/>
      <c r="BG1091" s="493"/>
      <c r="BH1091" s="493"/>
      <c r="BI1091" s="493"/>
      <c r="BJ1091" s="493"/>
      <c r="BK1091" s="493"/>
      <c r="BL1091" s="493"/>
      <c r="BM1091" s="493"/>
      <c r="BN1091" s="493"/>
      <c r="BO1091" s="493"/>
      <c r="BP1091" s="493"/>
      <c r="BQ1091" s="493"/>
      <c r="BR1091" s="493"/>
      <c r="BS1091" s="493"/>
      <c r="BT1091" s="493"/>
      <c r="BU1091" s="493"/>
      <c r="BV1091" s="494"/>
      <c r="BW1091" s="98" t="str">
        <f t="shared" si="465"/>
        <v/>
      </c>
    </row>
    <row r="1092" spans="50:75" ht="21" customHeight="1" x14ac:dyDescent="0.2">
      <c r="AX1092" s="99" t="str">
        <f>IF(COUNTIFS($N$19,"=practic?*"),$N$21,"")</f>
        <v/>
      </c>
      <c r="AY1092" s="102">
        <v>1</v>
      </c>
      <c r="AZ1092" s="98" t="str">
        <f>IF(COUNTIFS($N$19,"=practic?*"),$N$19,"")</f>
        <v/>
      </c>
      <c r="BA1092" s="102" t="str">
        <f t="shared" ref="BA1092:BA1102" si="477">IF($AZ1092="","",ROUND(RIGHT($N$18,1)/2,0))</f>
        <v/>
      </c>
      <c r="BB1092" s="102" t="str">
        <f t="shared" ref="BB1092:BB1102" si="478">IF($AZ1092="","",RIGHT($N$18,1))</f>
        <v/>
      </c>
      <c r="BC1092" s="102" t="str">
        <f>IF($AZ1092="","",$R$21)</f>
        <v/>
      </c>
      <c r="BD1092" s="102" t="str">
        <f t="shared" ref="BD1092:BD1102" si="479">IF($AZ1092="","","DI")</f>
        <v/>
      </c>
      <c r="BE1092" s="99"/>
      <c r="BF1092" s="99"/>
      <c r="BG1092" s="99"/>
      <c r="BH1092" s="99"/>
      <c r="BI1092" s="99"/>
      <c r="BJ1092" s="99"/>
      <c r="BK1092" s="98" t="e">
        <f>ROUND(BN1092/14,1)</f>
        <v>#VALUE!</v>
      </c>
      <c r="BL1092" s="99"/>
      <c r="BM1092" s="98" t="e">
        <f>BK1092+BL1092</f>
        <v>#VALUE!</v>
      </c>
      <c r="BN1092" s="98" t="str">
        <f>IF(COUNTIFS($N$19,"=practic?*"),W21,"")</f>
        <v/>
      </c>
      <c r="BO1092" s="99"/>
      <c r="BP1092" s="98" t="e">
        <f>BN1092+BO1092</f>
        <v>#VALUE!</v>
      </c>
      <c r="BQ1092" s="102" t="str">
        <f>IF(COUNTIF($AZ1092,"=practic?*"),IF($Y$21&lt;&gt;"",ROUND($Y$21/14,1),""),"")</f>
        <v/>
      </c>
      <c r="BR1092" s="102" t="str">
        <f>IF(COUNTIF($AZ1092,"=practic?*"),IF($Y$21&lt;&gt;"",ROUND($Y$21,1),""),"")</f>
        <v/>
      </c>
      <c r="BS1092" s="102" t="str">
        <f>IF($AZ1092="","",$Q$21)</f>
        <v/>
      </c>
      <c r="BT1092" s="101" t="str">
        <f>IF($AZ1092="","",$X$21)</f>
        <v/>
      </c>
      <c r="BU1092" s="101" t="str">
        <f t="shared" ref="BU1092:BU1102" si="480">IF($AZ1092="","",IF($BG1092&lt;&gt;"",$BG1092,0)+IF($BM1092&lt;&gt;"",$BM1092,0)+IF($BQ1092&lt;&gt;"",$BQ1092,0))</f>
        <v/>
      </c>
      <c r="BV1092" s="102" t="str">
        <f t="shared" ref="BV1092:BV1102" si="481">IF($AZ1092="","",IF($BJ1092&lt;&gt;"",$BJ1092,0)+IF($BP1092&lt;&gt;"",$BP1092,0)+IF($BR1092&lt;&gt;"",$BR1092,0))</f>
        <v/>
      </c>
      <c r="BW1092" s="98" t="str">
        <f t="shared" si="465"/>
        <v/>
      </c>
    </row>
    <row r="1093" spans="50:75" ht="21" customHeight="1" x14ac:dyDescent="0.2">
      <c r="AX1093" s="99" t="str">
        <f>IF(COUNTIFS($N$22,"=practic?*"),$N$24,"")</f>
        <v/>
      </c>
      <c r="AY1093" s="98">
        <v>2</v>
      </c>
      <c r="AZ1093" s="98" t="str">
        <f>IF(COUNTIFS($N$22,"=practic?*"),$N$22,"")</f>
        <v/>
      </c>
      <c r="BA1093" s="102" t="str">
        <f t="shared" si="477"/>
        <v/>
      </c>
      <c r="BB1093" s="102" t="str">
        <f t="shared" si="478"/>
        <v/>
      </c>
      <c r="BC1093" s="102" t="str">
        <f>IF($AZ1093="","",$R$24)</f>
        <v/>
      </c>
      <c r="BD1093" s="102" t="str">
        <f t="shared" si="479"/>
        <v/>
      </c>
      <c r="BE1093" s="99"/>
      <c r="BF1093" s="99"/>
      <c r="BG1093" s="99"/>
      <c r="BH1093" s="99"/>
      <c r="BI1093" s="99"/>
      <c r="BJ1093" s="99"/>
      <c r="BK1093" s="98" t="e">
        <f t="shared" ref="BK1093:BK1101" si="482">ROUND(BN1093/14,1)</f>
        <v>#VALUE!</v>
      </c>
      <c r="BL1093" s="99"/>
      <c r="BM1093" s="98" t="e">
        <f t="shared" ref="BM1093:BM1101" si="483">BK1093+BL1093</f>
        <v>#VALUE!</v>
      </c>
      <c r="BN1093" s="98" t="str">
        <f>IF(COUNTIFS($N$22,"=practic?*"),W24,"")</f>
        <v/>
      </c>
      <c r="BO1093" s="99"/>
      <c r="BP1093" s="98" t="e">
        <f t="shared" ref="BP1093:BP1101" si="484">BN1093+BO1093</f>
        <v>#VALUE!</v>
      </c>
      <c r="BQ1093" s="102" t="str">
        <f>IF(COUNTIF($AZ1093,"=practic?*"),IF($Y$24&lt;&gt;"",ROUND($Y$24/14,1),""),"")</f>
        <v/>
      </c>
      <c r="BR1093" s="102" t="str">
        <f>IF(COUNTIF($AZ1093,"=practic?*"),IF($Y$24&lt;&gt;"",ROUND($Y$24,1),""),"")</f>
        <v/>
      </c>
      <c r="BS1093" s="102" t="str">
        <f>IF($AZ1093="","",$Q$24)</f>
        <v/>
      </c>
      <c r="BT1093" s="101" t="str">
        <f>IF($AZ1093="","",$X$24)</f>
        <v/>
      </c>
      <c r="BU1093" s="101" t="str">
        <f t="shared" si="480"/>
        <v/>
      </c>
      <c r="BV1093" s="102" t="str">
        <f t="shared" si="481"/>
        <v/>
      </c>
      <c r="BW1093" s="98" t="str">
        <f t="shared" si="465"/>
        <v/>
      </c>
    </row>
    <row r="1094" spans="50:75" ht="21" customHeight="1" x14ac:dyDescent="0.2">
      <c r="AX1094" s="99" t="str">
        <f>IF(COUNTIFS($N$25,"=practic?*"),$N$27,"")</f>
        <v/>
      </c>
      <c r="AY1094" s="98">
        <v>3</v>
      </c>
      <c r="AZ1094" s="98" t="str">
        <f>IF(COUNTIFS($N$25,"=practic?*"),$N$25,"")</f>
        <v/>
      </c>
      <c r="BA1094" s="102" t="str">
        <f t="shared" si="477"/>
        <v/>
      </c>
      <c r="BB1094" s="102" t="str">
        <f t="shared" si="478"/>
        <v/>
      </c>
      <c r="BC1094" s="102" t="str">
        <f>IF($AZ1094="","",$R$27)</f>
        <v/>
      </c>
      <c r="BD1094" s="102" t="str">
        <f t="shared" si="479"/>
        <v/>
      </c>
      <c r="BE1094" s="99"/>
      <c r="BF1094" s="99"/>
      <c r="BG1094" s="99"/>
      <c r="BH1094" s="99"/>
      <c r="BI1094" s="99"/>
      <c r="BJ1094" s="99"/>
      <c r="BK1094" s="98" t="e">
        <f t="shared" si="482"/>
        <v>#VALUE!</v>
      </c>
      <c r="BL1094" s="99"/>
      <c r="BM1094" s="98" t="e">
        <f t="shared" si="483"/>
        <v>#VALUE!</v>
      </c>
      <c r="BN1094" s="98" t="str">
        <f>IF(COUNTIFS($N$25,"=practic?*"),W27,"")</f>
        <v/>
      </c>
      <c r="BO1094" s="99"/>
      <c r="BP1094" s="98" t="e">
        <f t="shared" si="484"/>
        <v>#VALUE!</v>
      </c>
      <c r="BQ1094" s="102" t="str">
        <f>IF(COUNTIF($AZ1094,"=practic?*"),IF($Y$27&lt;&gt;"",ROUND($Y$27/14,1),""),"")</f>
        <v/>
      </c>
      <c r="BR1094" s="102" t="str">
        <f>IF(COUNTIF($AZ1094,"=practic?*"),IF($Y$27&lt;&gt;"",ROUND($Y$27,1),""),"")</f>
        <v/>
      </c>
      <c r="BS1094" s="102" t="str">
        <f>IF($AZ1094="","",$Q$27)</f>
        <v/>
      </c>
      <c r="BT1094" s="101" t="str">
        <f>IF($AZ1094="","",$X$27)</f>
        <v/>
      </c>
      <c r="BU1094" s="101" t="str">
        <f t="shared" si="480"/>
        <v/>
      </c>
      <c r="BV1094" s="102" t="str">
        <f t="shared" si="481"/>
        <v/>
      </c>
      <c r="BW1094" s="98" t="str">
        <f t="shared" si="465"/>
        <v/>
      </c>
    </row>
    <row r="1095" spans="50:75" ht="21" customHeight="1" x14ac:dyDescent="0.2">
      <c r="AX1095" s="99" t="str">
        <f>IF(COUNTIFS($N$28,"=practic?*"),$N$30,"")</f>
        <v/>
      </c>
      <c r="AY1095" s="98">
        <v>4</v>
      </c>
      <c r="AZ1095" s="98" t="str">
        <f>IF(COUNTIFS($N$28,"=practic?*"),$N$28,"")</f>
        <v/>
      </c>
      <c r="BA1095" s="102" t="str">
        <f t="shared" si="477"/>
        <v/>
      </c>
      <c r="BB1095" s="102" t="str">
        <f t="shared" si="478"/>
        <v/>
      </c>
      <c r="BC1095" s="102" t="str">
        <f>IF($AZ1095="","",$R$30)</f>
        <v/>
      </c>
      <c r="BD1095" s="102" t="str">
        <f t="shared" si="479"/>
        <v/>
      </c>
      <c r="BE1095" s="99"/>
      <c r="BF1095" s="99"/>
      <c r="BG1095" s="99"/>
      <c r="BH1095" s="99"/>
      <c r="BI1095" s="99"/>
      <c r="BJ1095" s="99"/>
      <c r="BK1095" s="98" t="e">
        <f t="shared" si="482"/>
        <v>#VALUE!</v>
      </c>
      <c r="BL1095" s="99"/>
      <c r="BM1095" s="98" t="e">
        <f t="shared" si="483"/>
        <v>#VALUE!</v>
      </c>
      <c r="BN1095" s="98" t="str">
        <f>IF(COUNTIFS($N$28,"=practic?*"),W30,"")</f>
        <v/>
      </c>
      <c r="BO1095" s="99"/>
      <c r="BP1095" s="98" t="e">
        <f t="shared" si="484"/>
        <v>#VALUE!</v>
      </c>
      <c r="BQ1095" s="102" t="str">
        <f>IF(COUNTIF($AZ1095,"=practic?*"),IF($Y$30&lt;&gt;"",ROUND($Y$30/14,1),""),"")</f>
        <v/>
      </c>
      <c r="BR1095" s="102" t="str">
        <f>IF(COUNTIF($AZ1095,"=practic?*"),IF($Y$30&lt;&gt;"",ROUND($Y$30,1),""),"")</f>
        <v/>
      </c>
      <c r="BS1095" s="102" t="str">
        <f>IF($AZ1095="","",$Q$30)</f>
        <v/>
      </c>
      <c r="BT1095" s="101" t="str">
        <f>IF($AZ1095="","",$X$30)</f>
        <v/>
      </c>
      <c r="BU1095" s="101" t="str">
        <f t="shared" si="480"/>
        <v/>
      </c>
      <c r="BV1095" s="102" t="str">
        <f t="shared" si="481"/>
        <v/>
      </c>
      <c r="BW1095" s="98" t="str">
        <f t="shared" si="465"/>
        <v/>
      </c>
    </row>
    <row r="1096" spans="50:75" ht="21" customHeight="1" x14ac:dyDescent="0.2">
      <c r="AX1096" s="99" t="str">
        <f>IF(COUNTIFS($N$31,"=practic?*"),$N$33,"")</f>
        <v/>
      </c>
      <c r="AY1096" s="98">
        <v>5</v>
      </c>
      <c r="AZ1096" s="98" t="str">
        <f>IF(COUNTIFS($N$31,"=practic?*"),$N$31,"")</f>
        <v/>
      </c>
      <c r="BA1096" s="102" t="str">
        <f t="shared" si="477"/>
        <v/>
      </c>
      <c r="BB1096" s="102" t="str">
        <f t="shared" si="478"/>
        <v/>
      </c>
      <c r="BC1096" s="102" t="str">
        <f>IF($AZ1096="","",$R$33)</f>
        <v/>
      </c>
      <c r="BD1096" s="102" t="str">
        <f t="shared" si="479"/>
        <v/>
      </c>
      <c r="BE1096" s="99"/>
      <c r="BF1096" s="99"/>
      <c r="BG1096" s="99"/>
      <c r="BH1096" s="99"/>
      <c r="BI1096" s="99"/>
      <c r="BJ1096" s="99"/>
      <c r="BK1096" s="98" t="e">
        <f t="shared" si="482"/>
        <v>#VALUE!</v>
      </c>
      <c r="BL1096" s="99"/>
      <c r="BM1096" s="98" t="e">
        <f t="shared" si="483"/>
        <v>#VALUE!</v>
      </c>
      <c r="BN1096" s="98" t="str">
        <f>IF(COUNTIFS($N$31,"=practic?*"),W33,"")</f>
        <v/>
      </c>
      <c r="BO1096" s="99"/>
      <c r="BP1096" s="98" t="e">
        <f t="shared" si="484"/>
        <v>#VALUE!</v>
      </c>
      <c r="BQ1096" s="102" t="str">
        <f>IF(COUNTIF($AZ1096,"=practic?*"),IF($Y$33&lt;&gt;"",ROUND($Y$33/14,1),""),"")</f>
        <v/>
      </c>
      <c r="BR1096" s="102" t="str">
        <f>IF(COUNTIF($AZ1096,"=practic?*"),IF($Y$33&lt;&gt;"",ROUND($Y$33,1),""),"")</f>
        <v/>
      </c>
      <c r="BS1096" s="102" t="str">
        <f>IF($AZ1096="","",$Q$33)</f>
        <v/>
      </c>
      <c r="BT1096" s="101" t="str">
        <f>IF($AZ1096="","",$X$33)</f>
        <v/>
      </c>
      <c r="BU1096" s="101" t="str">
        <f t="shared" si="480"/>
        <v/>
      </c>
      <c r="BV1096" s="102" t="str">
        <f t="shared" si="481"/>
        <v/>
      </c>
      <c r="BW1096" s="98" t="str">
        <f t="shared" si="465"/>
        <v/>
      </c>
    </row>
    <row r="1097" spans="50:75" ht="21" customHeight="1" x14ac:dyDescent="0.2">
      <c r="AX1097" s="99" t="str">
        <f>IF(COUNTIFS($N$34,"=practic?*"),$N$36,"")</f>
        <v/>
      </c>
      <c r="AY1097" s="98">
        <v>6</v>
      </c>
      <c r="AZ1097" s="98" t="str">
        <f>IF(COUNTIFS($N$34,"=practic?*"),$N$34,"")</f>
        <v/>
      </c>
      <c r="BA1097" s="102" t="str">
        <f t="shared" si="477"/>
        <v/>
      </c>
      <c r="BB1097" s="102" t="str">
        <f t="shared" si="478"/>
        <v/>
      </c>
      <c r="BC1097" s="102" t="str">
        <f>IF($AZ1097="","",$R$36)</f>
        <v/>
      </c>
      <c r="BD1097" s="102" t="str">
        <f t="shared" si="479"/>
        <v/>
      </c>
      <c r="BE1097" s="99"/>
      <c r="BF1097" s="99"/>
      <c r="BG1097" s="99"/>
      <c r="BH1097" s="99"/>
      <c r="BI1097" s="99"/>
      <c r="BJ1097" s="99"/>
      <c r="BK1097" s="98" t="e">
        <f t="shared" si="482"/>
        <v>#VALUE!</v>
      </c>
      <c r="BL1097" s="99"/>
      <c r="BM1097" s="98" t="e">
        <f t="shared" si="483"/>
        <v>#VALUE!</v>
      </c>
      <c r="BN1097" s="98" t="str">
        <f>IF(COUNTIFS($N$34,"=practic?*"),W36,"")</f>
        <v/>
      </c>
      <c r="BO1097" s="99"/>
      <c r="BP1097" s="98" t="e">
        <f t="shared" si="484"/>
        <v>#VALUE!</v>
      </c>
      <c r="BQ1097" s="102" t="str">
        <f>IF(COUNTIF($AZ1097,"=practic?*"),IF($Y$36&lt;&gt;"",ROUND($Y$36/14,1),""),"")</f>
        <v/>
      </c>
      <c r="BR1097" s="102" t="str">
        <f>IF(COUNTIF($AZ1097,"=practic?*"),IF($Y$36&lt;&gt;"",ROUND($Y$36,1),""),"")</f>
        <v/>
      </c>
      <c r="BS1097" s="102" t="str">
        <f>IF($AZ1097="","",$Q$36)</f>
        <v/>
      </c>
      <c r="BT1097" s="101" t="str">
        <f>IF($AZ1097="","",$X$36)</f>
        <v/>
      </c>
      <c r="BU1097" s="101" t="str">
        <f t="shared" si="480"/>
        <v/>
      </c>
      <c r="BV1097" s="102" t="str">
        <f t="shared" si="481"/>
        <v/>
      </c>
      <c r="BW1097" s="98" t="str">
        <f t="shared" si="465"/>
        <v/>
      </c>
    </row>
    <row r="1098" spans="50:75" ht="21" customHeight="1" x14ac:dyDescent="0.2">
      <c r="AX1098" s="99" t="str">
        <f>IF(COUNTIFS($N$37,"=practic?*"),$N$39,"")</f>
        <v/>
      </c>
      <c r="AY1098" s="98">
        <v>7</v>
      </c>
      <c r="AZ1098" s="98" t="str">
        <f>IF(COUNTIFS($N$37,"=practic?*"),$N$37,"")</f>
        <v/>
      </c>
      <c r="BA1098" s="102" t="str">
        <f t="shared" si="477"/>
        <v/>
      </c>
      <c r="BB1098" s="102" t="str">
        <f t="shared" si="478"/>
        <v/>
      </c>
      <c r="BC1098" s="102" t="str">
        <f>IF($AZ1098="","",$R$39)</f>
        <v/>
      </c>
      <c r="BD1098" s="102" t="str">
        <f t="shared" si="479"/>
        <v/>
      </c>
      <c r="BE1098" s="99"/>
      <c r="BF1098" s="99"/>
      <c r="BG1098" s="99"/>
      <c r="BH1098" s="99"/>
      <c r="BI1098" s="99"/>
      <c r="BJ1098" s="99"/>
      <c r="BK1098" s="98" t="e">
        <f t="shared" si="482"/>
        <v>#VALUE!</v>
      </c>
      <c r="BL1098" s="99"/>
      <c r="BM1098" s="98" t="e">
        <f t="shared" si="483"/>
        <v>#VALUE!</v>
      </c>
      <c r="BN1098" s="98" t="str">
        <f>IF(COUNTIFS($N$37,"=practic?*"),W39,"")</f>
        <v/>
      </c>
      <c r="BO1098" s="99"/>
      <c r="BP1098" s="98" t="e">
        <f t="shared" si="484"/>
        <v>#VALUE!</v>
      </c>
      <c r="BQ1098" s="102" t="str">
        <f>IF(COUNTIF($AZ1098,"=practic?*"),IF($Y$39&lt;&gt;"",ROUND($Y$39/14,1),""),"")</f>
        <v/>
      </c>
      <c r="BR1098" s="102" t="str">
        <f>IF(COUNTIF($AZ1098,"=practic?*"),IF($Y$39&lt;&gt;"",ROUND($Y$39,1),""),"")</f>
        <v/>
      </c>
      <c r="BS1098" s="102" t="str">
        <f>IF($AZ1098="","",$Q$39)</f>
        <v/>
      </c>
      <c r="BT1098" s="101" t="str">
        <f>IF($AZ1098="","",$X$39)</f>
        <v/>
      </c>
      <c r="BU1098" s="101" t="str">
        <f t="shared" si="480"/>
        <v/>
      </c>
      <c r="BV1098" s="102" t="str">
        <f t="shared" si="481"/>
        <v/>
      </c>
      <c r="BW1098" s="98" t="str">
        <f t="shared" si="465"/>
        <v/>
      </c>
    </row>
    <row r="1099" spans="50:75" ht="21" customHeight="1" x14ac:dyDescent="0.2">
      <c r="AX1099" s="99" t="str">
        <f>IF(COUNTIFS($N$40,"=practic?*"),$N$42,"")</f>
        <v/>
      </c>
      <c r="AY1099" s="98">
        <v>8</v>
      </c>
      <c r="AZ1099" s="98" t="str">
        <f>IF(COUNTIFS($N$40,"=practic?*"),$N$40,"")</f>
        <v/>
      </c>
      <c r="BA1099" s="102" t="str">
        <f t="shared" si="477"/>
        <v/>
      </c>
      <c r="BB1099" s="102" t="str">
        <f t="shared" si="478"/>
        <v/>
      </c>
      <c r="BC1099" s="102" t="str">
        <f>IF($AZ1099="","",$R$42)</f>
        <v/>
      </c>
      <c r="BD1099" s="102" t="str">
        <f t="shared" si="479"/>
        <v/>
      </c>
      <c r="BE1099" s="99"/>
      <c r="BF1099" s="99"/>
      <c r="BG1099" s="99"/>
      <c r="BH1099" s="99"/>
      <c r="BI1099" s="99"/>
      <c r="BJ1099" s="99"/>
      <c r="BK1099" s="98" t="e">
        <f t="shared" si="482"/>
        <v>#VALUE!</v>
      </c>
      <c r="BL1099" s="99"/>
      <c r="BM1099" s="98" t="e">
        <f t="shared" si="483"/>
        <v>#VALUE!</v>
      </c>
      <c r="BN1099" s="98" t="str">
        <f>IF(COUNTIFS($N$40,"=practic?*"),W42,"")</f>
        <v/>
      </c>
      <c r="BO1099" s="99"/>
      <c r="BP1099" s="98" t="e">
        <f t="shared" si="484"/>
        <v>#VALUE!</v>
      </c>
      <c r="BQ1099" s="102" t="str">
        <f>IF(COUNTIF($AZ1099,"=practic?*"),IF($Y$42&lt;&gt;"",ROUND($Y$42/14,1),""),"")</f>
        <v/>
      </c>
      <c r="BR1099" s="102" t="str">
        <f>IF(COUNTIF($AZ1099,"=practic?*"),IF($Y$42&lt;&gt;"",ROUND($Y$42,1),""),"")</f>
        <v/>
      </c>
      <c r="BS1099" s="102" t="str">
        <f>IF($AZ1099="","",$Q$42)</f>
        <v/>
      </c>
      <c r="BT1099" s="101" t="str">
        <f>IF($AZ1099="","",$X$42)</f>
        <v/>
      </c>
      <c r="BU1099" s="101" t="str">
        <f t="shared" si="480"/>
        <v/>
      </c>
      <c r="BV1099" s="102" t="str">
        <f t="shared" si="481"/>
        <v/>
      </c>
      <c r="BW1099" s="98" t="str">
        <f t="shared" si="465"/>
        <v/>
      </c>
    </row>
    <row r="1100" spans="50:75" ht="21" customHeight="1" x14ac:dyDescent="0.2">
      <c r="AX1100" s="99" t="str">
        <f>IF(COUNTIFS($N$43,"=practic?*"),$N$45,"")</f>
        <v/>
      </c>
      <c r="AY1100" s="98">
        <v>9</v>
      </c>
      <c r="AZ1100" s="98" t="str">
        <f>IF(COUNTIFS($N$43,"=practic?*"),$N$43,"")</f>
        <v/>
      </c>
      <c r="BA1100" s="102" t="str">
        <f t="shared" si="477"/>
        <v/>
      </c>
      <c r="BB1100" s="102" t="str">
        <f t="shared" si="478"/>
        <v/>
      </c>
      <c r="BC1100" s="102" t="str">
        <f>IF($AZ1100="","",$R$45)</f>
        <v/>
      </c>
      <c r="BD1100" s="102" t="str">
        <f t="shared" si="479"/>
        <v/>
      </c>
      <c r="BE1100" s="99"/>
      <c r="BF1100" s="99"/>
      <c r="BG1100" s="99"/>
      <c r="BH1100" s="99"/>
      <c r="BI1100" s="99"/>
      <c r="BJ1100" s="99"/>
      <c r="BK1100" s="98" t="e">
        <f t="shared" si="482"/>
        <v>#VALUE!</v>
      </c>
      <c r="BL1100" s="99"/>
      <c r="BM1100" s="98" t="e">
        <f t="shared" si="483"/>
        <v>#VALUE!</v>
      </c>
      <c r="BN1100" s="98" t="str">
        <f>IF(COUNTIFS($N$43,"=practic?*"),W45,"")</f>
        <v/>
      </c>
      <c r="BO1100" s="99"/>
      <c r="BP1100" s="98" t="e">
        <f t="shared" si="484"/>
        <v>#VALUE!</v>
      </c>
      <c r="BQ1100" s="102" t="str">
        <f>IF(COUNTIF($AZ1100,"=practic?*"),IF($Y$45&lt;&gt;"",ROUND($Y$45/14,1),""),"")</f>
        <v/>
      </c>
      <c r="BR1100" s="102" t="str">
        <f>IF(COUNTIF($AZ1100,"=practic?*"),IF($Y$45&lt;&gt;"",ROUND($Y$45,1),""),"")</f>
        <v/>
      </c>
      <c r="BS1100" s="102" t="str">
        <f>IF($AZ1100="","",$Q$45)</f>
        <v/>
      </c>
      <c r="BT1100" s="101" t="str">
        <f>IF($AZ1100="","",$X$45)</f>
        <v/>
      </c>
      <c r="BU1100" s="101" t="str">
        <f t="shared" si="480"/>
        <v/>
      </c>
      <c r="BV1100" s="102" t="str">
        <f t="shared" si="481"/>
        <v/>
      </c>
      <c r="BW1100" s="98" t="str">
        <f t="shared" si="465"/>
        <v/>
      </c>
    </row>
    <row r="1101" spans="50:75" ht="21" customHeight="1" x14ac:dyDescent="0.2">
      <c r="AX1101" s="99" t="str">
        <f>IF(COUNTIFS($N$46,"=practic?*"),$N$48,"")</f>
        <v>L061.24.02.F10</v>
      </c>
      <c r="AY1101" s="98">
        <v>10</v>
      </c>
      <c r="AZ1101" s="98" t="str">
        <f>IF(COUNTIFS($N$46,"=practic?*"),$N$46,"")</f>
        <v>Practică 1</v>
      </c>
      <c r="BA1101" s="102">
        <f t="shared" si="477"/>
        <v>1</v>
      </c>
      <c r="BB1101" s="102" t="str">
        <f t="shared" si="478"/>
        <v>2</v>
      </c>
      <c r="BC1101" s="102" t="str">
        <f>IF($AZ1101="","",$R$48)</f>
        <v>C</v>
      </c>
      <c r="BD1101" s="102" t="str">
        <f t="shared" si="479"/>
        <v>DI</v>
      </c>
      <c r="BE1101" s="99"/>
      <c r="BF1101" s="99"/>
      <c r="BG1101" s="99"/>
      <c r="BH1101" s="99"/>
      <c r="BI1101" s="99"/>
      <c r="BJ1101" s="99"/>
      <c r="BK1101" s="98">
        <f t="shared" si="482"/>
        <v>0</v>
      </c>
      <c r="BL1101" s="99"/>
      <c r="BM1101" s="98">
        <f t="shared" si="483"/>
        <v>0</v>
      </c>
      <c r="BN1101" s="98">
        <f>IF(COUNTIFS($N$46,"=practic?*"),W51,"")</f>
        <v>0</v>
      </c>
      <c r="BO1101" s="99"/>
      <c r="BP1101" s="98">
        <f t="shared" si="484"/>
        <v>0</v>
      </c>
      <c r="BQ1101" s="102">
        <f>IF(COUNTIF($AZ1101,"=practic?*"),IF($Y$48&lt;&gt;"",ROUND($Y$48/14,1),""),"")</f>
        <v>0</v>
      </c>
      <c r="BR1101" s="102">
        <f>IF(COUNTIF($AZ1101,"=practic?*"),IF($Y$48&lt;&gt;"",ROUND($Y$48,1),""),"")</f>
        <v>0</v>
      </c>
      <c r="BS1101" s="102">
        <f>IF($AZ1101="","",$Q$48)</f>
        <v>2</v>
      </c>
      <c r="BT1101" s="101" t="str">
        <f>IF($AZ1101="","",$X$48)</f>
        <v>DF</v>
      </c>
      <c r="BU1101" s="101">
        <f t="shared" si="480"/>
        <v>0</v>
      </c>
      <c r="BV1101" s="102">
        <f t="shared" si="481"/>
        <v>0</v>
      </c>
      <c r="BW1101" s="98" t="str">
        <f t="shared" si="465"/>
        <v>2024</v>
      </c>
    </row>
    <row r="1102" spans="50:75" ht="21" customHeight="1" x14ac:dyDescent="0.2">
      <c r="AX1102" s="99" t="str">
        <f>IF(COUNTIFS($N$49,"=practic?*"),$N$51,"")</f>
        <v/>
      </c>
      <c r="AY1102" s="98">
        <v>11</v>
      </c>
      <c r="AZ1102" s="98" t="str">
        <f>IF(COUNTIFS($N$49,"=practic?*"),$N$49,"")</f>
        <v/>
      </c>
      <c r="BA1102" s="102" t="str">
        <f t="shared" si="477"/>
        <v/>
      </c>
      <c r="BB1102" s="102" t="str">
        <f t="shared" si="478"/>
        <v/>
      </c>
      <c r="BC1102" s="102" t="str">
        <f>IF($AZ1102="","",$R$51)</f>
        <v/>
      </c>
      <c r="BD1102" s="102" t="str">
        <f t="shared" si="479"/>
        <v/>
      </c>
      <c r="BE1102" s="99"/>
      <c r="BF1102" s="99"/>
      <c r="BG1102" s="99"/>
      <c r="BH1102" s="99"/>
      <c r="BI1102" s="99"/>
      <c r="BJ1102" s="99"/>
      <c r="BK1102" s="98" t="e">
        <f t="shared" ref="BK1102" si="485">ROUND(BN1102/14,1)</f>
        <v>#VALUE!</v>
      </c>
      <c r="BL1102" s="99"/>
      <c r="BM1102" s="98" t="e">
        <f t="shared" ref="BM1102" si="486">BK1102+BL1102</f>
        <v>#VALUE!</v>
      </c>
      <c r="BN1102" s="98" t="str">
        <f>IF(COUNTIFS($N$49,"=practic?*"),W55,"")</f>
        <v/>
      </c>
      <c r="BO1102" s="99"/>
      <c r="BP1102" s="98" t="e">
        <f t="shared" ref="BP1102" si="487">BN1102+BO1102</f>
        <v>#VALUE!</v>
      </c>
      <c r="BQ1102" s="102" t="str">
        <f>IF(COUNTIF($AZ1102,"=practic?*"),IF($Y$51&lt;&gt;"",ROUND($Y$51/14,1),""),"")</f>
        <v/>
      </c>
      <c r="BR1102" s="102" t="str">
        <f>IF(COUNTIF($AZ1102,"=practic?*"),IF($Y$51&lt;&gt;"",ROUND($Y$51,1),""),"")</f>
        <v/>
      </c>
      <c r="BS1102" s="102" t="str">
        <f>IF($AZ1102="","",$Q$51)</f>
        <v/>
      </c>
      <c r="BT1102" s="101" t="str">
        <f>IF($AZ1102="","",$X$51)</f>
        <v/>
      </c>
      <c r="BU1102" s="101" t="str">
        <f t="shared" si="480"/>
        <v/>
      </c>
      <c r="BV1102" s="102" t="str">
        <f t="shared" si="481"/>
        <v/>
      </c>
      <c r="BW1102" s="98" t="str">
        <f t="shared" si="465"/>
        <v/>
      </c>
    </row>
    <row r="1103" spans="50:75" ht="21" customHeight="1" x14ac:dyDescent="0.25">
      <c r="AX1103" s="492" t="s">
        <v>348</v>
      </c>
      <c r="AY1103" s="493"/>
      <c r="AZ1103" s="493"/>
      <c r="BA1103" s="493"/>
      <c r="BB1103" s="493"/>
      <c r="BC1103" s="493"/>
      <c r="BD1103" s="493"/>
      <c r="BE1103" s="493"/>
      <c r="BF1103" s="493"/>
      <c r="BG1103" s="493"/>
      <c r="BH1103" s="493"/>
      <c r="BI1103" s="493"/>
      <c r="BJ1103" s="493"/>
      <c r="BK1103" s="493"/>
      <c r="BL1103" s="493"/>
      <c r="BM1103" s="493"/>
      <c r="BN1103" s="493"/>
      <c r="BO1103" s="493"/>
      <c r="BP1103" s="493"/>
      <c r="BQ1103" s="493"/>
      <c r="BR1103" s="493"/>
      <c r="BS1103" s="493"/>
      <c r="BT1103" s="493"/>
      <c r="BU1103" s="493"/>
      <c r="BV1103" s="494"/>
      <c r="BW1103" s="98" t="str">
        <f t="shared" si="465"/>
        <v/>
      </c>
    </row>
    <row r="1104" spans="50:75" ht="21" customHeight="1" x14ac:dyDescent="0.2">
      <c r="AX1104" s="99" t="str">
        <f>IF(COUNTIFS($Z$19,"=practic?*"),$Z$21,"")</f>
        <v/>
      </c>
      <c r="AY1104" s="102">
        <v>1</v>
      </c>
      <c r="AZ1104" s="98" t="str">
        <f>IF(COUNTIFS($Z$19,"=practic?*"),$Z$19,"")</f>
        <v/>
      </c>
      <c r="BA1104" s="102" t="str">
        <f t="shared" ref="BA1104:BA1114" si="488">IF($AZ1104="","",ROUND(RIGHT($Z$18,1)/2,0))</f>
        <v/>
      </c>
      <c r="BB1104" s="102" t="str">
        <f t="shared" ref="BB1104:BB1114" si="489">IF($AZ1104="","",RIGHT($Z$18,1))</f>
        <v/>
      </c>
      <c r="BC1104" s="102" t="str">
        <f>IF($AZ1104="","",$AD$21)</f>
        <v/>
      </c>
      <c r="BD1104" s="102" t="str">
        <f t="shared" ref="BD1104:BD1114" si="490">IF($AZ1104="","","DI")</f>
        <v/>
      </c>
      <c r="BE1104" s="99"/>
      <c r="BF1104" s="99"/>
      <c r="BG1104" s="99"/>
      <c r="BH1104" s="99"/>
      <c r="BI1104" s="99"/>
      <c r="BJ1104" s="99"/>
      <c r="BK1104" s="98" t="e">
        <f>ROUND(BN1104/14,1)</f>
        <v>#VALUE!</v>
      </c>
      <c r="BL1104" s="99"/>
      <c r="BM1104" s="98" t="e">
        <f>BK1104+BL1104</f>
        <v>#VALUE!</v>
      </c>
      <c r="BN1104" s="98" t="str">
        <f>IF(COUNTIFS($Z$19,"=practic?*"),AI21,"")</f>
        <v/>
      </c>
      <c r="BO1104" s="99"/>
      <c r="BP1104" s="98" t="e">
        <f>BN1104+BO1104</f>
        <v>#VALUE!</v>
      </c>
      <c r="BQ1104" s="102" t="str">
        <f>IF(COUNTIF($AZ1104,"=practic?*"),IF($AK$21&lt;&gt;"",ROUND($AK$21/14,1),""),"")</f>
        <v/>
      </c>
      <c r="BR1104" s="102" t="str">
        <f>IF(COUNTIF($AZ1104,"=practic?*"),IF($AK$21&lt;&gt;"",ROUND($AK$21,1),""),"")</f>
        <v/>
      </c>
      <c r="BS1104" s="102" t="str">
        <f>IF($AZ1104="","",$AC$21)</f>
        <v/>
      </c>
      <c r="BT1104" s="101" t="str">
        <f>IF($AZ1104="","",$AJ$21)</f>
        <v/>
      </c>
      <c r="BU1104" s="101" t="str">
        <f t="shared" ref="BU1104:BU1114" si="491">IF($AZ1104="","",IF($BG1104&lt;&gt;"",$BG1104,0)+IF($BM1104&lt;&gt;"",$BM1104,0)+IF($BQ1104&lt;&gt;"",$BQ1104,0))</f>
        <v/>
      </c>
      <c r="BV1104" s="102" t="str">
        <f t="shared" ref="BV1104:BV1114" si="492">IF($AZ1104="","",IF($BJ1104&lt;&gt;"",$BJ1104,0)+IF($BP1104&lt;&gt;"",$BP1104,0)+IF($BR1104&lt;&gt;"",$BR1104,0))</f>
        <v/>
      </c>
      <c r="BW1104" s="98" t="str">
        <f t="shared" si="465"/>
        <v/>
      </c>
    </row>
    <row r="1105" spans="50:75" ht="21" customHeight="1" x14ac:dyDescent="0.2">
      <c r="AX1105" s="99" t="str">
        <f>IF(COUNTIFS($Z$22,"=practic?*"),$Z$24,"")</f>
        <v/>
      </c>
      <c r="AY1105" s="98">
        <v>2</v>
      </c>
      <c r="AZ1105" s="98" t="str">
        <f>IF(COUNTIFS($Z$22,"=practic?*"),$Z$22,"")</f>
        <v/>
      </c>
      <c r="BA1105" s="102" t="str">
        <f t="shared" si="488"/>
        <v/>
      </c>
      <c r="BB1105" s="102" t="str">
        <f t="shared" si="489"/>
        <v/>
      </c>
      <c r="BC1105" s="102" t="str">
        <f>IF($AZ1105="","",$AD$24)</f>
        <v/>
      </c>
      <c r="BD1105" s="102" t="str">
        <f t="shared" si="490"/>
        <v/>
      </c>
      <c r="BE1105" s="99"/>
      <c r="BF1105" s="99"/>
      <c r="BG1105" s="99"/>
      <c r="BH1105" s="99"/>
      <c r="BI1105" s="99"/>
      <c r="BJ1105" s="99"/>
      <c r="BK1105" s="98" t="e">
        <f t="shared" ref="BK1105:BK1113" si="493">ROUND(BN1105/14,1)</f>
        <v>#VALUE!</v>
      </c>
      <c r="BL1105" s="99"/>
      <c r="BM1105" s="98" t="e">
        <f t="shared" ref="BM1105:BM1113" si="494">BK1105+BL1105</f>
        <v>#VALUE!</v>
      </c>
      <c r="BN1105" s="98" t="str">
        <f>IF(COUNTIFS($Z$22,"=practic?*"),AI24,"")</f>
        <v/>
      </c>
      <c r="BO1105" s="99"/>
      <c r="BP1105" s="98" t="e">
        <f t="shared" ref="BP1105:BP1113" si="495">BN1105+BO1105</f>
        <v>#VALUE!</v>
      </c>
      <c r="BQ1105" s="102" t="str">
        <f>IF(COUNTIF($AZ1105,"=practic?*"),IF($AK$24&lt;&gt;"",ROUND($AK$24/14,1),""),"")</f>
        <v/>
      </c>
      <c r="BR1105" s="102" t="str">
        <f>IF(COUNTIF($AZ1105,"=practic?*"),IF($AK$24&lt;&gt;"",ROUND($AK$24,1),""),"")</f>
        <v/>
      </c>
      <c r="BS1105" s="102" t="str">
        <f>IF($AZ1105="","",$AC$24)</f>
        <v/>
      </c>
      <c r="BT1105" s="101" t="str">
        <f>IF($AZ1105="","",$AJ$24)</f>
        <v/>
      </c>
      <c r="BU1105" s="101" t="str">
        <f t="shared" si="491"/>
        <v/>
      </c>
      <c r="BV1105" s="102" t="str">
        <f t="shared" si="492"/>
        <v/>
      </c>
      <c r="BW1105" s="98" t="str">
        <f t="shared" si="465"/>
        <v/>
      </c>
    </row>
    <row r="1106" spans="50:75" ht="21" customHeight="1" x14ac:dyDescent="0.2">
      <c r="AX1106" s="99" t="str">
        <f>IF(COUNTIFS($Z$25,"=practic?*"),$Z$27,"")</f>
        <v/>
      </c>
      <c r="AY1106" s="98">
        <v>3</v>
      </c>
      <c r="AZ1106" s="98" t="str">
        <f>IF(COUNTIFS($Z$25,"=practic?*"),$Z$25,"")</f>
        <v/>
      </c>
      <c r="BA1106" s="102" t="str">
        <f t="shared" si="488"/>
        <v/>
      </c>
      <c r="BB1106" s="102" t="str">
        <f t="shared" si="489"/>
        <v/>
      </c>
      <c r="BC1106" s="102" t="str">
        <f>IF($AZ1106="","",$AD$27)</f>
        <v/>
      </c>
      <c r="BD1106" s="102" t="str">
        <f t="shared" si="490"/>
        <v/>
      </c>
      <c r="BE1106" s="99"/>
      <c r="BF1106" s="99"/>
      <c r="BG1106" s="99"/>
      <c r="BH1106" s="99"/>
      <c r="BI1106" s="99"/>
      <c r="BJ1106" s="99"/>
      <c r="BK1106" s="98" t="e">
        <f t="shared" si="493"/>
        <v>#VALUE!</v>
      </c>
      <c r="BL1106" s="99"/>
      <c r="BM1106" s="98" t="e">
        <f t="shared" si="494"/>
        <v>#VALUE!</v>
      </c>
      <c r="BN1106" s="98" t="str">
        <f>IF(COUNTIFS($Z$25,"=practic?*"),AI27,"")</f>
        <v/>
      </c>
      <c r="BO1106" s="99"/>
      <c r="BP1106" s="98" t="e">
        <f t="shared" si="495"/>
        <v>#VALUE!</v>
      </c>
      <c r="BQ1106" s="102" t="str">
        <f>IF(COUNTIF($AZ1106,"=practic?*"),IF($AK$27&lt;&gt;"",ROUND($AK$27/14,1),""),"")</f>
        <v/>
      </c>
      <c r="BR1106" s="102" t="str">
        <f>IF(COUNTIF($AZ1106,"=practic?*"),IF($AK$27&lt;&gt;"",ROUND($AK$27,1),""),"")</f>
        <v/>
      </c>
      <c r="BS1106" s="102" t="str">
        <f>IF($AZ1106="","",$AC$27)</f>
        <v/>
      </c>
      <c r="BT1106" s="101" t="str">
        <f>IF($AZ1106="","",$AJ$27)</f>
        <v/>
      </c>
      <c r="BU1106" s="101" t="str">
        <f t="shared" si="491"/>
        <v/>
      </c>
      <c r="BV1106" s="102" t="str">
        <f t="shared" si="492"/>
        <v/>
      </c>
      <c r="BW1106" s="98" t="str">
        <f t="shared" si="465"/>
        <v/>
      </c>
    </row>
    <row r="1107" spans="50:75" ht="21" customHeight="1" x14ac:dyDescent="0.2">
      <c r="AX1107" s="99" t="str">
        <f>IF(COUNTIFS($Z$28,"=practic?*"),$Z$30,"")</f>
        <v/>
      </c>
      <c r="AY1107" s="98">
        <v>4</v>
      </c>
      <c r="AZ1107" s="98" t="str">
        <f>IF(COUNTIFS($Z$28,"=practic?*"),$Z$28,"")</f>
        <v/>
      </c>
      <c r="BA1107" s="102" t="str">
        <f t="shared" si="488"/>
        <v/>
      </c>
      <c r="BB1107" s="102" t="str">
        <f t="shared" si="489"/>
        <v/>
      </c>
      <c r="BC1107" s="102" t="str">
        <f>IF($AZ1107="","",$AD$30)</f>
        <v/>
      </c>
      <c r="BD1107" s="102" t="str">
        <f t="shared" si="490"/>
        <v/>
      </c>
      <c r="BE1107" s="99"/>
      <c r="BF1107" s="99"/>
      <c r="BG1107" s="99"/>
      <c r="BH1107" s="99"/>
      <c r="BI1107" s="99"/>
      <c r="BJ1107" s="99"/>
      <c r="BK1107" s="98" t="e">
        <f t="shared" si="493"/>
        <v>#VALUE!</v>
      </c>
      <c r="BL1107" s="99"/>
      <c r="BM1107" s="98" t="e">
        <f t="shared" si="494"/>
        <v>#VALUE!</v>
      </c>
      <c r="BN1107" s="98" t="str">
        <f>IF(COUNTIFS($Z$28,"=practic?*"),AI30,"")</f>
        <v/>
      </c>
      <c r="BO1107" s="99"/>
      <c r="BP1107" s="98" t="e">
        <f t="shared" si="495"/>
        <v>#VALUE!</v>
      </c>
      <c r="BQ1107" s="102" t="str">
        <f>IF(COUNTIF($AZ1107,"=practic?*"),IF($AK$30&lt;&gt;"",ROUND($AK$30/14,1),""),"")</f>
        <v/>
      </c>
      <c r="BR1107" s="102" t="str">
        <f>IF(COUNTIF($AZ1107,"=practic?*"),IF($AK$30&lt;&gt;"",ROUND($AK$30,1),""),"")</f>
        <v/>
      </c>
      <c r="BS1107" s="102" t="str">
        <f>IF($AZ1107="","",$AC$30)</f>
        <v/>
      </c>
      <c r="BT1107" s="101" t="str">
        <f>IF($AZ1107="","",$AJ$30)</f>
        <v/>
      </c>
      <c r="BU1107" s="101" t="str">
        <f t="shared" si="491"/>
        <v/>
      </c>
      <c r="BV1107" s="102" t="str">
        <f t="shared" si="492"/>
        <v/>
      </c>
      <c r="BW1107" s="98" t="str">
        <f t="shared" si="465"/>
        <v/>
      </c>
    </row>
    <row r="1108" spans="50:75" ht="21" customHeight="1" x14ac:dyDescent="0.2">
      <c r="AX1108" s="99" t="str">
        <f>IF(COUNTIFS($Z$31,"=practic?*"),$Z$33,"")</f>
        <v/>
      </c>
      <c r="AY1108" s="98">
        <v>5</v>
      </c>
      <c r="AZ1108" s="98" t="str">
        <f>IF(COUNTIFS($Z$31,"=practic?*"),$Z$31,"")</f>
        <v/>
      </c>
      <c r="BA1108" s="102" t="str">
        <f t="shared" si="488"/>
        <v/>
      </c>
      <c r="BB1108" s="102" t="str">
        <f t="shared" si="489"/>
        <v/>
      </c>
      <c r="BC1108" s="102" t="str">
        <f>IF($AZ1108="","",$AD$33)</f>
        <v/>
      </c>
      <c r="BD1108" s="102" t="str">
        <f t="shared" si="490"/>
        <v/>
      </c>
      <c r="BE1108" s="99"/>
      <c r="BF1108" s="99"/>
      <c r="BG1108" s="99"/>
      <c r="BH1108" s="99"/>
      <c r="BI1108" s="99"/>
      <c r="BJ1108" s="99"/>
      <c r="BK1108" s="98" t="e">
        <f t="shared" si="493"/>
        <v>#VALUE!</v>
      </c>
      <c r="BL1108" s="99"/>
      <c r="BM1108" s="98" t="e">
        <f t="shared" si="494"/>
        <v>#VALUE!</v>
      </c>
      <c r="BN1108" s="98" t="str">
        <f>IF(COUNTIFS($Z$31,"=practic?*"),AI33,"")</f>
        <v/>
      </c>
      <c r="BO1108" s="99"/>
      <c r="BP1108" s="98" t="e">
        <f t="shared" si="495"/>
        <v>#VALUE!</v>
      </c>
      <c r="BQ1108" s="102" t="str">
        <f>IF(COUNTIF($AZ1108,"=practic?*"),IF($AK$33&lt;&gt;"",ROUND($AK$33/14,1),""),"")</f>
        <v/>
      </c>
      <c r="BR1108" s="102" t="str">
        <f>IF(COUNTIF($AZ1108,"=practic?*"),IF($AK$33&lt;&gt;"",ROUND($AK$33,1),""),"")</f>
        <v/>
      </c>
      <c r="BS1108" s="102" t="str">
        <f>IF($AZ1108="","",$AC$33)</f>
        <v/>
      </c>
      <c r="BT1108" s="101" t="str">
        <f>IF($AZ1108="","",$AJ$33)</f>
        <v/>
      </c>
      <c r="BU1108" s="101" t="str">
        <f t="shared" si="491"/>
        <v/>
      </c>
      <c r="BV1108" s="102" t="str">
        <f t="shared" si="492"/>
        <v/>
      </c>
      <c r="BW1108" s="98" t="str">
        <f t="shared" si="465"/>
        <v/>
      </c>
    </row>
    <row r="1109" spans="50:75" ht="21" customHeight="1" x14ac:dyDescent="0.2">
      <c r="AX1109" s="99" t="str">
        <f>IF(COUNTIFS($Z$34,"=practic?*"),$Z$36,"")</f>
        <v/>
      </c>
      <c r="AY1109" s="98">
        <v>6</v>
      </c>
      <c r="AZ1109" s="98" t="str">
        <f>IF(COUNTIFS($Z$34,"=practic?*"),$Z$34,"")</f>
        <v/>
      </c>
      <c r="BA1109" s="102" t="str">
        <f t="shared" si="488"/>
        <v/>
      </c>
      <c r="BB1109" s="102" t="str">
        <f t="shared" si="489"/>
        <v/>
      </c>
      <c r="BC1109" s="102" t="str">
        <f>IF($AZ1109="","",$AD$36)</f>
        <v/>
      </c>
      <c r="BD1109" s="102" t="str">
        <f t="shared" si="490"/>
        <v/>
      </c>
      <c r="BE1109" s="99"/>
      <c r="BF1109" s="99"/>
      <c r="BG1109" s="99"/>
      <c r="BH1109" s="99"/>
      <c r="BI1109" s="99"/>
      <c r="BJ1109" s="99"/>
      <c r="BK1109" s="98" t="e">
        <f t="shared" si="493"/>
        <v>#VALUE!</v>
      </c>
      <c r="BL1109" s="99"/>
      <c r="BM1109" s="98" t="e">
        <f t="shared" si="494"/>
        <v>#VALUE!</v>
      </c>
      <c r="BN1109" s="98" t="str">
        <f>IF(COUNTIFS($Z$34,"=practic?*"),AI36,"")</f>
        <v/>
      </c>
      <c r="BO1109" s="99"/>
      <c r="BP1109" s="98" t="e">
        <f t="shared" si="495"/>
        <v>#VALUE!</v>
      </c>
      <c r="BQ1109" s="102" t="str">
        <f>IF(COUNTIF($AZ1109,"=practic?*"),IF($AK$36&lt;&gt;"",ROUND($AK$36/14,1),""),"")</f>
        <v/>
      </c>
      <c r="BR1109" s="102" t="str">
        <f>IF(COUNTIF($AZ1109,"=practic?*"),IF($AK$36&lt;&gt;"",ROUND($AK$36,1),""),"")</f>
        <v/>
      </c>
      <c r="BS1109" s="102" t="str">
        <f>IF($AZ1109="","",$AC$36)</f>
        <v/>
      </c>
      <c r="BT1109" s="101" t="str">
        <f>IF($AZ1109="","",$AJ$36)</f>
        <v/>
      </c>
      <c r="BU1109" s="101" t="str">
        <f t="shared" si="491"/>
        <v/>
      </c>
      <c r="BV1109" s="102" t="str">
        <f t="shared" si="492"/>
        <v/>
      </c>
      <c r="BW1109" s="98" t="str">
        <f t="shared" si="465"/>
        <v/>
      </c>
    </row>
    <row r="1110" spans="50:75" ht="21" customHeight="1" x14ac:dyDescent="0.2">
      <c r="AX1110" s="99" t="str">
        <f>IF(COUNTIFS($Z$37,"=practic?*"),$Z$39,"")</f>
        <v/>
      </c>
      <c r="AY1110" s="98">
        <v>7</v>
      </c>
      <c r="AZ1110" s="98" t="str">
        <f>IF(COUNTIFS($Z$37,"=practic?*"),$Z$37,"")</f>
        <v/>
      </c>
      <c r="BA1110" s="102" t="str">
        <f t="shared" si="488"/>
        <v/>
      </c>
      <c r="BB1110" s="102" t="str">
        <f t="shared" si="489"/>
        <v/>
      </c>
      <c r="BC1110" s="102" t="str">
        <f>IF($AZ1110="","",$AD$39)</f>
        <v/>
      </c>
      <c r="BD1110" s="102" t="str">
        <f t="shared" si="490"/>
        <v/>
      </c>
      <c r="BE1110" s="99"/>
      <c r="BF1110" s="99"/>
      <c r="BG1110" s="99"/>
      <c r="BH1110" s="99"/>
      <c r="BI1110" s="99"/>
      <c r="BJ1110" s="99"/>
      <c r="BK1110" s="98" t="e">
        <f t="shared" si="493"/>
        <v>#VALUE!</v>
      </c>
      <c r="BL1110" s="99"/>
      <c r="BM1110" s="98" t="e">
        <f t="shared" si="494"/>
        <v>#VALUE!</v>
      </c>
      <c r="BN1110" s="98" t="str">
        <f>IF(COUNTIFS($Z$37,"=practic?*"),AI39,"")</f>
        <v/>
      </c>
      <c r="BO1110" s="99"/>
      <c r="BP1110" s="98" t="e">
        <f t="shared" si="495"/>
        <v>#VALUE!</v>
      </c>
      <c r="BQ1110" s="102" t="str">
        <f>IF(COUNTIF($AZ1110,"=practic?*"),IF($AK$39&lt;&gt;"",ROUND($AK$39/14,1),""),"")</f>
        <v/>
      </c>
      <c r="BR1110" s="102" t="str">
        <f>IF(COUNTIF($AZ1110,"=practic?*"),IF($AK$39&lt;&gt;"",ROUND($AK$39,1),""),"")</f>
        <v/>
      </c>
      <c r="BS1110" s="102" t="str">
        <f>IF($AZ1110="","",$AC$39)</f>
        <v/>
      </c>
      <c r="BT1110" s="101" t="str">
        <f>IF($AZ1110="","",$AJ$39)</f>
        <v/>
      </c>
      <c r="BU1110" s="101" t="str">
        <f t="shared" si="491"/>
        <v/>
      </c>
      <c r="BV1110" s="102" t="str">
        <f t="shared" si="492"/>
        <v/>
      </c>
      <c r="BW1110" s="98" t="str">
        <f t="shared" si="465"/>
        <v/>
      </c>
    </row>
    <row r="1111" spans="50:75" ht="21" customHeight="1" x14ac:dyDescent="0.2">
      <c r="AX1111" s="99" t="str">
        <f>IF(COUNTIFS($Z$40,"=practic?*"),$Z$42,"")</f>
        <v/>
      </c>
      <c r="AY1111" s="98">
        <v>8</v>
      </c>
      <c r="AZ1111" s="98" t="str">
        <f>IF(COUNTIFS($Z$40,"=practic?*"),$Z$40,"")</f>
        <v/>
      </c>
      <c r="BA1111" s="102" t="str">
        <f t="shared" si="488"/>
        <v/>
      </c>
      <c r="BB1111" s="102" t="str">
        <f t="shared" si="489"/>
        <v/>
      </c>
      <c r="BC1111" s="102" t="str">
        <f>IF($AZ1111="","",$AD$42)</f>
        <v/>
      </c>
      <c r="BD1111" s="102" t="str">
        <f t="shared" si="490"/>
        <v/>
      </c>
      <c r="BE1111" s="99"/>
      <c r="BF1111" s="99"/>
      <c r="BG1111" s="99"/>
      <c r="BH1111" s="99"/>
      <c r="BI1111" s="99"/>
      <c r="BJ1111" s="99"/>
      <c r="BK1111" s="98" t="e">
        <f t="shared" si="493"/>
        <v>#VALUE!</v>
      </c>
      <c r="BL1111" s="99"/>
      <c r="BM1111" s="98" t="e">
        <f t="shared" si="494"/>
        <v>#VALUE!</v>
      </c>
      <c r="BN1111" s="98" t="str">
        <f>IF(COUNTIFS($Z$40,"=practic?*"),AI42,"")</f>
        <v/>
      </c>
      <c r="BO1111" s="99"/>
      <c r="BP1111" s="98" t="e">
        <f t="shared" si="495"/>
        <v>#VALUE!</v>
      </c>
      <c r="BQ1111" s="102" t="str">
        <f>IF(COUNTIF($AZ1111,"=practic?*"),IF($AK$42&lt;&gt;"",ROUND($AK$42/14,1),""),"")</f>
        <v/>
      </c>
      <c r="BR1111" s="102" t="str">
        <f>IF(COUNTIF($AZ1111,"=practic?*"),IF($AK$42&lt;&gt;"",ROUND($AK$42,1),""),"")</f>
        <v/>
      </c>
      <c r="BS1111" s="102" t="str">
        <f>IF($AZ1111="","",$AC$42)</f>
        <v/>
      </c>
      <c r="BT1111" s="101" t="str">
        <f>IF($AZ1111="","",$AJ$42)</f>
        <v/>
      </c>
      <c r="BU1111" s="101" t="str">
        <f t="shared" si="491"/>
        <v/>
      </c>
      <c r="BV1111" s="102" t="str">
        <f t="shared" si="492"/>
        <v/>
      </c>
      <c r="BW1111" s="98" t="str">
        <f t="shared" si="465"/>
        <v/>
      </c>
    </row>
    <row r="1112" spans="50:75" ht="21" customHeight="1" x14ac:dyDescent="0.2">
      <c r="AX1112" s="99" t="str">
        <f>IF(COUNTIFS($Z$43,"=practic?*"),$Z$45,"")</f>
        <v/>
      </c>
      <c r="AY1112" s="98">
        <v>9</v>
      </c>
      <c r="AZ1112" s="98" t="str">
        <f>IF(COUNTIFS($Z$43,"=practic?*"),$Z$43,"")</f>
        <v/>
      </c>
      <c r="BA1112" s="102" t="str">
        <f t="shared" si="488"/>
        <v/>
      </c>
      <c r="BB1112" s="102" t="str">
        <f t="shared" si="489"/>
        <v/>
      </c>
      <c r="BC1112" s="102" t="str">
        <f>IF($AZ1112="","",$AD$45)</f>
        <v/>
      </c>
      <c r="BD1112" s="102" t="str">
        <f t="shared" si="490"/>
        <v/>
      </c>
      <c r="BE1112" s="99"/>
      <c r="BF1112" s="99"/>
      <c r="BG1112" s="99"/>
      <c r="BH1112" s="99"/>
      <c r="BI1112" s="99"/>
      <c r="BJ1112" s="99"/>
      <c r="BK1112" s="98" t="e">
        <f t="shared" si="493"/>
        <v>#VALUE!</v>
      </c>
      <c r="BL1112" s="99"/>
      <c r="BM1112" s="98" t="e">
        <f t="shared" si="494"/>
        <v>#VALUE!</v>
      </c>
      <c r="BN1112" s="98" t="str">
        <f>IF(COUNTIFS($Z$43,"=practic?*"),AI45,"")</f>
        <v/>
      </c>
      <c r="BO1112" s="99"/>
      <c r="BP1112" s="98" t="e">
        <f t="shared" si="495"/>
        <v>#VALUE!</v>
      </c>
      <c r="BQ1112" s="102" t="str">
        <f>IF(COUNTIF($AZ1112,"=practic?*"),IF($AK$45&lt;&gt;"",ROUND($AK$45/14,1),""),"")</f>
        <v/>
      </c>
      <c r="BR1112" s="102" t="str">
        <f>IF(COUNTIF($AZ1112,"=practic?*"),IF($AK$45&lt;&gt;"",ROUND($AK$45,1),""),"")</f>
        <v/>
      </c>
      <c r="BS1112" s="102" t="str">
        <f>IF($AZ1112="","",$AC$45)</f>
        <v/>
      </c>
      <c r="BT1112" s="101" t="str">
        <f>IF($AZ1112="","",$AJ$45)</f>
        <v/>
      </c>
      <c r="BU1112" s="101" t="str">
        <f t="shared" si="491"/>
        <v/>
      </c>
      <c r="BV1112" s="102" t="str">
        <f t="shared" si="492"/>
        <v/>
      </c>
      <c r="BW1112" s="98" t="str">
        <f t="shared" si="465"/>
        <v/>
      </c>
    </row>
    <row r="1113" spans="50:75" ht="21" customHeight="1" x14ac:dyDescent="0.2">
      <c r="AX1113" s="99" t="str">
        <f>IF(COUNTIFS($Z$46,"=practic?*"),$Z$48,"")</f>
        <v/>
      </c>
      <c r="AY1113" s="98">
        <v>10</v>
      </c>
      <c r="AZ1113" s="98" t="str">
        <f>IF(COUNTIFS($Z$46,"=practic?*"),$Z$46,"")</f>
        <v/>
      </c>
      <c r="BA1113" s="102" t="str">
        <f t="shared" si="488"/>
        <v/>
      </c>
      <c r="BB1113" s="102" t="str">
        <f t="shared" si="489"/>
        <v/>
      </c>
      <c r="BC1113" s="102" t="str">
        <f>IF($AZ1113="","",$AD$48)</f>
        <v/>
      </c>
      <c r="BD1113" s="102" t="str">
        <f t="shared" si="490"/>
        <v/>
      </c>
      <c r="BE1113" s="99"/>
      <c r="BF1113" s="99"/>
      <c r="BG1113" s="99"/>
      <c r="BH1113" s="99"/>
      <c r="BI1113" s="99"/>
      <c r="BJ1113" s="99"/>
      <c r="BK1113" s="98" t="e">
        <f t="shared" si="493"/>
        <v>#VALUE!</v>
      </c>
      <c r="BL1113" s="99"/>
      <c r="BM1113" s="98" t="e">
        <f t="shared" si="494"/>
        <v>#VALUE!</v>
      </c>
      <c r="BN1113" s="98" t="str">
        <f>IF(COUNTIFS($Z$46,"=practic?*"),AI51,"")</f>
        <v/>
      </c>
      <c r="BO1113" s="99"/>
      <c r="BP1113" s="98" t="e">
        <f t="shared" si="495"/>
        <v>#VALUE!</v>
      </c>
      <c r="BQ1113" s="102" t="str">
        <f>IF(COUNTIF($AZ1113,"=practic?*"),IF($AK$48&lt;&gt;"",ROUND($AK$48/14,1),""),"")</f>
        <v/>
      </c>
      <c r="BR1113" s="102" t="str">
        <f>IF(COUNTIF($AZ1113,"=practic?*"),IF($AK$48&lt;&gt;"",ROUND($AK$48,1),""),"")</f>
        <v/>
      </c>
      <c r="BS1113" s="102" t="str">
        <f>IF($AZ1113="","",$AC$48)</f>
        <v/>
      </c>
      <c r="BT1113" s="101" t="str">
        <f>IF($AZ1113="","",$AJ$48)</f>
        <v/>
      </c>
      <c r="BU1113" s="101" t="str">
        <f t="shared" si="491"/>
        <v/>
      </c>
      <c r="BV1113" s="102" t="str">
        <f t="shared" si="492"/>
        <v/>
      </c>
      <c r="BW1113" s="98" t="str">
        <f t="shared" si="465"/>
        <v/>
      </c>
    </row>
    <row r="1114" spans="50:75" ht="21" customHeight="1" x14ac:dyDescent="0.2">
      <c r="AX1114" s="99" t="str">
        <f>IF(COUNTIFS($Z$49,"=practic?*"),$Z$51,"")</f>
        <v/>
      </c>
      <c r="AY1114" s="98">
        <v>11</v>
      </c>
      <c r="AZ1114" s="98" t="str">
        <f>IF(COUNTIFS($Z$49,"=practic?*"),$Z$49,"")</f>
        <v/>
      </c>
      <c r="BA1114" s="102" t="str">
        <f t="shared" si="488"/>
        <v/>
      </c>
      <c r="BB1114" s="102" t="str">
        <f t="shared" si="489"/>
        <v/>
      </c>
      <c r="BC1114" s="102" t="str">
        <f>IF($AZ1114="","",$AD$51)</f>
        <v/>
      </c>
      <c r="BD1114" s="102" t="str">
        <f t="shared" si="490"/>
        <v/>
      </c>
      <c r="BE1114" s="99"/>
      <c r="BF1114" s="99"/>
      <c r="BG1114" s="99"/>
      <c r="BH1114" s="99"/>
      <c r="BI1114" s="99"/>
      <c r="BJ1114" s="99"/>
      <c r="BK1114" s="98" t="e">
        <f t="shared" ref="BK1114" si="496">ROUND(BN1114/14,1)</f>
        <v>#VALUE!</v>
      </c>
      <c r="BL1114" s="99"/>
      <c r="BM1114" s="98" t="e">
        <f t="shared" ref="BM1114" si="497">BK1114+BL1114</f>
        <v>#VALUE!</v>
      </c>
      <c r="BN1114" s="98" t="str">
        <f>IF(COUNTIFS($Z$49,"=practic?*"),AI55,"")</f>
        <v/>
      </c>
      <c r="BO1114" s="99"/>
      <c r="BP1114" s="98" t="e">
        <f t="shared" ref="BP1114" si="498">BN1114+BO1114</f>
        <v>#VALUE!</v>
      </c>
      <c r="BQ1114" s="102" t="str">
        <f>IF(COUNTIF($AZ1114,"=practic?*"),IF($AK$51&lt;&gt;"",ROUND($AK$51/14,1),""),"")</f>
        <v/>
      </c>
      <c r="BR1114" s="102" t="str">
        <f>IF(COUNTIF($AZ1114,"=practic?*"),IF($AK$51&lt;&gt;"",ROUND($AK$51,1),""),"")</f>
        <v/>
      </c>
      <c r="BS1114" s="102" t="str">
        <f>IF($AZ1114="","",$AC$51)</f>
        <v/>
      </c>
      <c r="BT1114" s="101" t="str">
        <f>IF($AZ1114="","",$AJ$51)</f>
        <v/>
      </c>
      <c r="BU1114" s="101" t="str">
        <f t="shared" si="491"/>
        <v/>
      </c>
      <c r="BV1114" s="102" t="str">
        <f t="shared" si="492"/>
        <v/>
      </c>
      <c r="BW1114" s="98" t="str">
        <f t="shared" si="465"/>
        <v/>
      </c>
    </row>
    <row r="1115" spans="50:75" ht="21" customHeight="1" x14ac:dyDescent="0.25">
      <c r="AX1115" s="492" t="s">
        <v>349</v>
      </c>
      <c r="AY1115" s="493"/>
      <c r="AZ1115" s="493"/>
      <c r="BA1115" s="493"/>
      <c r="BB1115" s="493"/>
      <c r="BC1115" s="493"/>
      <c r="BD1115" s="493"/>
      <c r="BE1115" s="493"/>
      <c r="BF1115" s="493"/>
      <c r="BG1115" s="493"/>
      <c r="BH1115" s="493"/>
      <c r="BI1115" s="493"/>
      <c r="BJ1115" s="493"/>
      <c r="BK1115" s="493"/>
      <c r="BL1115" s="493"/>
      <c r="BM1115" s="493"/>
      <c r="BN1115" s="493"/>
      <c r="BO1115" s="493"/>
      <c r="BP1115" s="493"/>
      <c r="BQ1115" s="493"/>
      <c r="BR1115" s="493"/>
      <c r="BS1115" s="493"/>
      <c r="BT1115" s="493"/>
      <c r="BU1115" s="493"/>
      <c r="BV1115" s="494"/>
      <c r="BW1115" s="98" t="str">
        <f t="shared" si="465"/>
        <v/>
      </c>
    </row>
    <row r="1116" spans="50:75" ht="21" customHeight="1" x14ac:dyDescent="0.2">
      <c r="AX1116" s="99" t="str">
        <f>IF(COUNTIFS($AL$19,"=practic?*"),$AL$21,"")</f>
        <v/>
      </c>
      <c r="AY1116" s="102">
        <v>1</v>
      </c>
      <c r="AZ1116" s="98" t="str">
        <f>IF(COUNTIFS($AL$19,"=practic?*"),$AL$19,"")</f>
        <v/>
      </c>
      <c r="BA1116" s="102" t="str">
        <f t="shared" ref="BA1116:BA1126" si="499">IF($AZ1116="","",ROUND(RIGHT($AL$18,1)/2,0))</f>
        <v/>
      </c>
      <c r="BB1116" s="102" t="str">
        <f t="shared" ref="BB1116:BB1126" si="500">IF($AZ1116="","",RIGHT($AL$18,1))</f>
        <v/>
      </c>
      <c r="BC1116" s="102" t="str">
        <f>IF($AZ1116="","",$AP$21)</f>
        <v/>
      </c>
      <c r="BD1116" s="102" t="str">
        <f t="shared" ref="BD1116:BD1126" si="501">IF($AZ1116="","","DI")</f>
        <v/>
      </c>
      <c r="BE1116" s="99"/>
      <c r="BF1116" s="99"/>
      <c r="BG1116" s="99"/>
      <c r="BH1116" s="99"/>
      <c r="BI1116" s="99"/>
      <c r="BJ1116" s="99"/>
      <c r="BK1116" s="98" t="e">
        <f>ROUND(BN1116/14,1)</f>
        <v>#VALUE!</v>
      </c>
      <c r="BL1116" s="99"/>
      <c r="BM1116" s="98" t="e">
        <f>BK1116+BL1116</f>
        <v>#VALUE!</v>
      </c>
      <c r="BN1116" s="98" t="str">
        <f>IF(COUNTIFS($AL$19,"=practic?*"),AU21,"")</f>
        <v/>
      </c>
      <c r="BO1116" s="99"/>
      <c r="BP1116" s="98" t="e">
        <f>BN1116+BO1116</f>
        <v>#VALUE!</v>
      </c>
      <c r="BQ1116" s="102" t="str">
        <f>IF(COUNTIF($AZ1116,"=practic?*"),IF($AW$21&lt;&gt;"",ROUND($AW$21/14,1),""),"")</f>
        <v/>
      </c>
      <c r="BR1116" s="102" t="str">
        <f>IF(COUNTIF($AZ1116,"=practic?*"),IF($AW$21&lt;&gt;"",ROUND($AW$21,1),""),"")</f>
        <v/>
      </c>
      <c r="BS1116" s="102" t="str">
        <f>IF($AZ1116="","",$AO$21)</f>
        <v/>
      </c>
      <c r="BT1116" s="101" t="str">
        <f>IF($AZ1116="","",$AV$21)</f>
        <v/>
      </c>
      <c r="BU1116" s="101" t="str">
        <f t="shared" ref="BU1116:BU1126" si="502">IF($AZ1116="","",IF($BG1116&lt;&gt;"",$BG1116,0)+IF($BM1116&lt;&gt;"",$BM1116,0)+IF($BQ1116&lt;&gt;"",$BQ1116,0))</f>
        <v/>
      </c>
      <c r="BV1116" s="102" t="str">
        <f t="shared" ref="BV1116:BV1126" si="503">IF($AZ1116="","",IF($BJ1116&lt;&gt;"",$BJ1116,0)+IF($BP1116&lt;&gt;"",$BP1116,0)+IF($BR1116&lt;&gt;"",$BR1116,0))</f>
        <v/>
      </c>
      <c r="BW1116" s="98" t="str">
        <f t="shared" si="465"/>
        <v/>
      </c>
    </row>
    <row r="1117" spans="50:75" ht="21" customHeight="1" x14ac:dyDescent="0.2">
      <c r="AX1117" s="99" t="str">
        <f>IF(COUNTIFS($AL$22,"=practic?*"),$AL$24,"")</f>
        <v/>
      </c>
      <c r="AY1117" s="98">
        <v>2</v>
      </c>
      <c r="AZ1117" s="98" t="str">
        <f>IF(COUNTIFS($AL$22,"=practic?*"),$AL$22,"")</f>
        <v/>
      </c>
      <c r="BA1117" s="102" t="str">
        <f t="shared" si="499"/>
        <v/>
      </c>
      <c r="BB1117" s="102" t="str">
        <f t="shared" si="500"/>
        <v/>
      </c>
      <c r="BC1117" s="102" t="str">
        <f>IF($AZ1117="","",$AP$24)</f>
        <v/>
      </c>
      <c r="BD1117" s="102" t="str">
        <f t="shared" si="501"/>
        <v/>
      </c>
      <c r="BE1117" s="99"/>
      <c r="BF1117" s="99"/>
      <c r="BG1117" s="99"/>
      <c r="BH1117" s="99"/>
      <c r="BI1117" s="99"/>
      <c r="BJ1117" s="99"/>
      <c r="BK1117" s="98" t="e">
        <f t="shared" ref="BK1117:BK1125" si="504">ROUND(BN1117/14,1)</f>
        <v>#VALUE!</v>
      </c>
      <c r="BL1117" s="99"/>
      <c r="BM1117" s="98" t="e">
        <f t="shared" ref="BM1117:BM1125" si="505">BK1117+BL1117</f>
        <v>#VALUE!</v>
      </c>
      <c r="BN1117" s="98" t="str">
        <f>IF(COUNTIFS($AL$22,"=practic?*"),AU24,"")</f>
        <v/>
      </c>
      <c r="BO1117" s="99"/>
      <c r="BP1117" s="98" t="e">
        <f t="shared" ref="BP1117:BP1125" si="506">BN1117+BO1117</f>
        <v>#VALUE!</v>
      </c>
      <c r="BQ1117" s="102" t="str">
        <f>IF(COUNTIF($AZ1117,"=practic?*"),IF($AW$24&lt;&gt;"",ROUND($AW$24/14,1),""),"")</f>
        <v/>
      </c>
      <c r="BR1117" s="102" t="str">
        <f>IF(COUNTIF($AZ1117,"=practic?*"),IF($AW$24&lt;&gt;"",ROUND($AW$24,1),""),"")</f>
        <v/>
      </c>
      <c r="BS1117" s="102" t="str">
        <f>IF($AZ1117="","",$AO$24)</f>
        <v/>
      </c>
      <c r="BT1117" s="101" t="str">
        <f>IF($AZ1117="","",$AV$24)</f>
        <v/>
      </c>
      <c r="BU1117" s="101" t="str">
        <f t="shared" si="502"/>
        <v/>
      </c>
      <c r="BV1117" s="102" t="str">
        <f t="shared" si="503"/>
        <v/>
      </c>
      <c r="BW1117" s="98" t="str">
        <f t="shared" si="465"/>
        <v/>
      </c>
    </row>
    <row r="1118" spans="50:75" ht="21" customHeight="1" x14ac:dyDescent="0.2">
      <c r="AX1118" s="99" t="str">
        <f>IF(COUNTIFS($AL$25,"=practic?*"),$AL$27,"")</f>
        <v/>
      </c>
      <c r="AY1118" s="98">
        <v>3</v>
      </c>
      <c r="AZ1118" s="98" t="str">
        <f>IF(COUNTIFS($AL$25,"=practic?*"),$AL$25,"")</f>
        <v/>
      </c>
      <c r="BA1118" s="102" t="str">
        <f t="shared" si="499"/>
        <v/>
      </c>
      <c r="BB1118" s="102" t="str">
        <f t="shared" si="500"/>
        <v/>
      </c>
      <c r="BC1118" s="102" t="str">
        <f>IF($AZ1118="","",$AP$27)</f>
        <v/>
      </c>
      <c r="BD1118" s="102" t="str">
        <f t="shared" si="501"/>
        <v/>
      </c>
      <c r="BE1118" s="99"/>
      <c r="BF1118" s="99"/>
      <c r="BG1118" s="99"/>
      <c r="BH1118" s="99"/>
      <c r="BI1118" s="99"/>
      <c r="BJ1118" s="99"/>
      <c r="BK1118" s="98" t="e">
        <f t="shared" si="504"/>
        <v>#VALUE!</v>
      </c>
      <c r="BL1118" s="99"/>
      <c r="BM1118" s="98" t="e">
        <f t="shared" si="505"/>
        <v>#VALUE!</v>
      </c>
      <c r="BN1118" s="98" t="str">
        <f>IF(COUNTIFS($AL$25,"=practic?*"),AU27,"")</f>
        <v/>
      </c>
      <c r="BO1118" s="99"/>
      <c r="BP1118" s="98" t="e">
        <f t="shared" si="506"/>
        <v>#VALUE!</v>
      </c>
      <c r="BQ1118" s="102" t="str">
        <f>IF(COUNTIF($AZ1118,"=practic?*"),IF($AW$27&lt;&gt;"",ROUND($AW$27/14,1),""),"")</f>
        <v/>
      </c>
      <c r="BR1118" s="102" t="str">
        <f>IF(COUNTIF($AZ1118,"=practic?*"),IF($AW$27&lt;&gt;"",ROUND($AW$27,1),""),"")</f>
        <v/>
      </c>
      <c r="BS1118" s="102" t="str">
        <f>IF($AZ1118="","",$AO$27)</f>
        <v/>
      </c>
      <c r="BT1118" s="101" t="str">
        <f>IF($AZ1118="","",$AV$27)</f>
        <v/>
      </c>
      <c r="BU1118" s="101" t="str">
        <f t="shared" si="502"/>
        <v/>
      </c>
      <c r="BV1118" s="102" t="str">
        <f t="shared" si="503"/>
        <v/>
      </c>
      <c r="BW1118" s="98" t="str">
        <f t="shared" si="465"/>
        <v/>
      </c>
    </row>
    <row r="1119" spans="50:75" ht="21" customHeight="1" x14ac:dyDescent="0.2">
      <c r="AX1119" s="99" t="str">
        <f>IF(COUNTIFS($AL$28,"=practic?*"),$AL$30,"")</f>
        <v/>
      </c>
      <c r="AY1119" s="98">
        <v>4</v>
      </c>
      <c r="AZ1119" s="98" t="str">
        <f>IF(COUNTIFS($AL$28,"=practic?*"),$AL$28,"")</f>
        <v/>
      </c>
      <c r="BA1119" s="102" t="str">
        <f t="shared" si="499"/>
        <v/>
      </c>
      <c r="BB1119" s="102" t="str">
        <f t="shared" si="500"/>
        <v/>
      </c>
      <c r="BC1119" s="102" t="str">
        <f>IF($AZ1119="","",$AP$30)</f>
        <v/>
      </c>
      <c r="BD1119" s="102" t="str">
        <f t="shared" si="501"/>
        <v/>
      </c>
      <c r="BE1119" s="99"/>
      <c r="BF1119" s="99"/>
      <c r="BG1119" s="99"/>
      <c r="BH1119" s="99"/>
      <c r="BI1119" s="99"/>
      <c r="BJ1119" s="99"/>
      <c r="BK1119" s="98" t="e">
        <f t="shared" si="504"/>
        <v>#VALUE!</v>
      </c>
      <c r="BL1119" s="99"/>
      <c r="BM1119" s="98" t="e">
        <f t="shared" si="505"/>
        <v>#VALUE!</v>
      </c>
      <c r="BN1119" s="98" t="str">
        <f>IF(COUNTIFS($AL$28,"=practic?*"),AU30,"")</f>
        <v/>
      </c>
      <c r="BO1119" s="99"/>
      <c r="BP1119" s="98" t="e">
        <f t="shared" si="506"/>
        <v>#VALUE!</v>
      </c>
      <c r="BQ1119" s="102" t="str">
        <f>IF(COUNTIF($AZ1119,"=practic?*"),IF($AW$30&lt;&gt;"",ROUND($AW$30/14,1),""),"")</f>
        <v/>
      </c>
      <c r="BR1119" s="102" t="str">
        <f>IF(COUNTIF($AZ1119,"=practic?*"),IF($AW$30&lt;&gt;"",ROUND($AW$30,1),""),"")</f>
        <v/>
      </c>
      <c r="BS1119" s="102" t="str">
        <f>IF($AZ1119="","",$AO$30)</f>
        <v/>
      </c>
      <c r="BT1119" s="101" t="str">
        <f>IF($AZ1119="","",$AV$30)</f>
        <v/>
      </c>
      <c r="BU1119" s="101" t="str">
        <f t="shared" si="502"/>
        <v/>
      </c>
      <c r="BV1119" s="102" t="str">
        <f t="shared" si="503"/>
        <v/>
      </c>
      <c r="BW1119" s="98" t="str">
        <f t="shared" si="465"/>
        <v/>
      </c>
    </row>
    <row r="1120" spans="50:75" ht="21" customHeight="1" x14ac:dyDescent="0.2">
      <c r="AX1120" s="99" t="str">
        <f>IF(COUNTIFS($AL$31,"=practic?*"),$AL$33,"")</f>
        <v/>
      </c>
      <c r="AY1120" s="98">
        <v>5</v>
      </c>
      <c r="AZ1120" s="98" t="str">
        <f>IF(COUNTIFS($AL$31,"=practic?*"),$AL$31,"")</f>
        <v/>
      </c>
      <c r="BA1120" s="102" t="str">
        <f t="shared" si="499"/>
        <v/>
      </c>
      <c r="BB1120" s="102" t="str">
        <f t="shared" si="500"/>
        <v/>
      </c>
      <c r="BC1120" s="102" t="str">
        <f>IF($AZ1120="","",$AP$33)</f>
        <v/>
      </c>
      <c r="BD1120" s="102" t="str">
        <f t="shared" si="501"/>
        <v/>
      </c>
      <c r="BE1120" s="99"/>
      <c r="BF1120" s="99"/>
      <c r="BG1120" s="99"/>
      <c r="BH1120" s="99"/>
      <c r="BI1120" s="99"/>
      <c r="BJ1120" s="99"/>
      <c r="BK1120" s="98" t="e">
        <f t="shared" si="504"/>
        <v>#VALUE!</v>
      </c>
      <c r="BL1120" s="99"/>
      <c r="BM1120" s="98" t="e">
        <f t="shared" si="505"/>
        <v>#VALUE!</v>
      </c>
      <c r="BN1120" s="98" t="str">
        <f>IF(COUNTIFS($AL$31,"=practic?*"),AU33,"")</f>
        <v/>
      </c>
      <c r="BO1120" s="99"/>
      <c r="BP1120" s="98" t="e">
        <f t="shared" si="506"/>
        <v>#VALUE!</v>
      </c>
      <c r="BQ1120" s="102" t="str">
        <f>IF(COUNTIF($AZ1120,"=practic?*"),IF($AW$33&lt;&gt;"",ROUND($AW$33/14,1),""),"")</f>
        <v/>
      </c>
      <c r="BR1120" s="102" t="str">
        <f>IF(COUNTIF($AZ1120,"=practic?*"),IF($AW$33&lt;&gt;"",ROUND($AW$33,1),""),"")</f>
        <v/>
      </c>
      <c r="BS1120" s="102" t="str">
        <f>IF($AZ1120="","",$AO$33)</f>
        <v/>
      </c>
      <c r="BT1120" s="101" t="str">
        <f>IF($AZ1120="","",$AV$33)</f>
        <v/>
      </c>
      <c r="BU1120" s="101" t="str">
        <f t="shared" si="502"/>
        <v/>
      </c>
      <c r="BV1120" s="102" t="str">
        <f t="shared" si="503"/>
        <v/>
      </c>
      <c r="BW1120" s="98" t="str">
        <f t="shared" si="465"/>
        <v/>
      </c>
    </row>
    <row r="1121" spans="50:75" ht="21" customHeight="1" x14ac:dyDescent="0.2">
      <c r="AX1121" s="99" t="str">
        <f>IF(COUNTIFS($AL$34,"=practic?*"),$AL$36,"")</f>
        <v/>
      </c>
      <c r="AY1121" s="98">
        <v>6</v>
      </c>
      <c r="AZ1121" s="98" t="str">
        <f>IF(COUNTIFS($AL$34,"=practic?*"),$AL$34,"")</f>
        <v/>
      </c>
      <c r="BA1121" s="102" t="str">
        <f t="shared" si="499"/>
        <v/>
      </c>
      <c r="BB1121" s="102" t="str">
        <f t="shared" si="500"/>
        <v/>
      </c>
      <c r="BC1121" s="102" t="str">
        <f>IF($AZ1121="","",$AP$36)</f>
        <v/>
      </c>
      <c r="BD1121" s="102" t="str">
        <f t="shared" si="501"/>
        <v/>
      </c>
      <c r="BE1121" s="99"/>
      <c r="BF1121" s="99"/>
      <c r="BG1121" s="99"/>
      <c r="BH1121" s="99"/>
      <c r="BI1121" s="99"/>
      <c r="BJ1121" s="99"/>
      <c r="BK1121" s="98" t="e">
        <f t="shared" si="504"/>
        <v>#VALUE!</v>
      </c>
      <c r="BL1121" s="99"/>
      <c r="BM1121" s="98" t="e">
        <f t="shared" si="505"/>
        <v>#VALUE!</v>
      </c>
      <c r="BN1121" s="98" t="str">
        <f>IF(COUNTIFS($AL$34,"=practic?*"),AU36,"")</f>
        <v/>
      </c>
      <c r="BO1121" s="99"/>
      <c r="BP1121" s="98" t="e">
        <f t="shared" si="506"/>
        <v>#VALUE!</v>
      </c>
      <c r="BQ1121" s="102" t="str">
        <f>IF(COUNTIF($AZ1121,"=practic?*"),IF($AW$36&lt;&gt;"",ROUND($AW$36/14,1),""),"")</f>
        <v/>
      </c>
      <c r="BR1121" s="102" t="str">
        <f>IF(COUNTIF($AZ1121,"=practic?*"),IF($AW$36&lt;&gt;"",ROUND($AW$36,1),""),"")</f>
        <v/>
      </c>
      <c r="BS1121" s="102" t="str">
        <f>IF($AZ1121="","",$AO$36)</f>
        <v/>
      </c>
      <c r="BT1121" s="101" t="str">
        <f>IF($AZ1121="","",$AV$36)</f>
        <v/>
      </c>
      <c r="BU1121" s="101" t="str">
        <f t="shared" si="502"/>
        <v/>
      </c>
      <c r="BV1121" s="102" t="str">
        <f t="shared" si="503"/>
        <v/>
      </c>
      <c r="BW1121" s="98" t="str">
        <f t="shared" si="465"/>
        <v/>
      </c>
    </row>
    <row r="1122" spans="50:75" ht="21" customHeight="1" x14ac:dyDescent="0.2">
      <c r="AX1122" s="99" t="str">
        <f>IF(COUNTIFS($AL$37,"=practic?*"),$AL$39,"")</f>
        <v/>
      </c>
      <c r="AY1122" s="98">
        <v>7</v>
      </c>
      <c r="AZ1122" s="98" t="str">
        <f>IF(COUNTIFS($AL$37,"=practic?*"),$AL$37,"")</f>
        <v/>
      </c>
      <c r="BA1122" s="102" t="str">
        <f t="shared" si="499"/>
        <v/>
      </c>
      <c r="BB1122" s="102" t="str">
        <f t="shared" si="500"/>
        <v/>
      </c>
      <c r="BC1122" s="102" t="str">
        <f>IF($AZ1122="","",$AP$39)</f>
        <v/>
      </c>
      <c r="BD1122" s="102" t="str">
        <f t="shared" si="501"/>
        <v/>
      </c>
      <c r="BE1122" s="99"/>
      <c r="BF1122" s="99"/>
      <c r="BG1122" s="99"/>
      <c r="BH1122" s="99"/>
      <c r="BI1122" s="99"/>
      <c r="BJ1122" s="99"/>
      <c r="BK1122" s="98" t="e">
        <f t="shared" si="504"/>
        <v>#VALUE!</v>
      </c>
      <c r="BL1122" s="99"/>
      <c r="BM1122" s="98" t="e">
        <f t="shared" si="505"/>
        <v>#VALUE!</v>
      </c>
      <c r="BN1122" s="98" t="str">
        <f>IF(COUNTIFS($AL$37,"=practic?*"),AU39,"")</f>
        <v/>
      </c>
      <c r="BO1122" s="99"/>
      <c r="BP1122" s="98" t="e">
        <f t="shared" si="506"/>
        <v>#VALUE!</v>
      </c>
      <c r="BQ1122" s="102" t="str">
        <f>IF(COUNTIF($AZ1122,"=practic?*"),IF($AW$39&lt;&gt;"",ROUND($AW$39/14,1),""),"")</f>
        <v/>
      </c>
      <c r="BR1122" s="102" t="str">
        <f>IF(COUNTIF($AZ1122,"=practic?*"),IF($AW$39&lt;&gt;"",ROUND($AW$39,1),""),"")</f>
        <v/>
      </c>
      <c r="BS1122" s="102" t="str">
        <f>IF($AZ1122="","",$AO$39)</f>
        <v/>
      </c>
      <c r="BT1122" s="101" t="str">
        <f>IF($AZ1122="","",$AV$39)</f>
        <v/>
      </c>
      <c r="BU1122" s="101" t="str">
        <f t="shared" si="502"/>
        <v/>
      </c>
      <c r="BV1122" s="102" t="str">
        <f t="shared" si="503"/>
        <v/>
      </c>
      <c r="BW1122" s="98" t="str">
        <f t="shared" si="465"/>
        <v/>
      </c>
    </row>
    <row r="1123" spans="50:75" ht="21" customHeight="1" x14ac:dyDescent="0.2">
      <c r="AX1123" s="99" t="str">
        <f>IF(COUNTIFS($AL$40,"=practic?*"),$AL$42,"")</f>
        <v/>
      </c>
      <c r="AY1123" s="98">
        <v>8</v>
      </c>
      <c r="AZ1123" s="98" t="str">
        <f>IF(COUNTIFS($AL$40,"=practic?*"),$AL$40,"")</f>
        <v/>
      </c>
      <c r="BA1123" s="102" t="str">
        <f t="shared" si="499"/>
        <v/>
      </c>
      <c r="BB1123" s="102" t="str">
        <f t="shared" si="500"/>
        <v/>
      </c>
      <c r="BC1123" s="102" t="str">
        <f>IF($AZ1123="","",$AP$42)</f>
        <v/>
      </c>
      <c r="BD1123" s="102" t="str">
        <f t="shared" si="501"/>
        <v/>
      </c>
      <c r="BE1123" s="99"/>
      <c r="BF1123" s="99"/>
      <c r="BG1123" s="99"/>
      <c r="BH1123" s="99"/>
      <c r="BI1123" s="99"/>
      <c r="BJ1123" s="99"/>
      <c r="BK1123" s="98" t="e">
        <f t="shared" si="504"/>
        <v>#VALUE!</v>
      </c>
      <c r="BL1123" s="99"/>
      <c r="BM1123" s="98" t="e">
        <f t="shared" si="505"/>
        <v>#VALUE!</v>
      </c>
      <c r="BN1123" s="98" t="str">
        <f>IF(COUNTIFS($AL$40,"=practic?*"),AU42,"")</f>
        <v/>
      </c>
      <c r="BO1123" s="99"/>
      <c r="BP1123" s="98" t="e">
        <f t="shared" si="506"/>
        <v>#VALUE!</v>
      </c>
      <c r="BQ1123" s="102" t="str">
        <f>IF(COUNTIF($AZ1123,"=practic?*"),IF($AW$42&lt;&gt;"",ROUND($AW$42/14,1),""),"")</f>
        <v/>
      </c>
      <c r="BR1123" s="102" t="str">
        <f>IF(COUNTIF($AZ1123,"=practic?*"),IF($AW$42&lt;&gt;"",ROUND($AW$42,1),""),"")</f>
        <v/>
      </c>
      <c r="BS1123" s="102" t="str">
        <f>IF($AZ1123="","",$AO$42)</f>
        <v/>
      </c>
      <c r="BT1123" s="101" t="str">
        <f>IF($AZ1123="","",$AV$42)</f>
        <v/>
      </c>
      <c r="BU1123" s="101" t="str">
        <f t="shared" si="502"/>
        <v/>
      </c>
      <c r="BV1123" s="102" t="str">
        <f t="shared" si="503"/>
        <v/>
      </c>
      <c r="BW1123" s="98" t="str">
        <f t="shared" si="465"/>
        <v/>
      </c>
    </row>
    <row r="1124" spans="50:75" ht="21" customHeight="1" x14ac:dyDescent="0.2">
      <c r="AX1124" s="99" t="str">
        <f>IF(COUNTIFS($AL$43,"=practic?*"),$AL$45,"")</f>
        <v/>
      </c>
      <c r="AY1124" s="98">
        <v>9</v>
      </c>
      <c r="AZ1124" s="98" t="str">
        <f>IF(COUNTIFS($AL$43,"=practic?*"),$AL$43,"")</f>
        <v/>
      </c>
      <c r="BA1124" s="102" t="str">
        <f t="shared" si="499"/>
        <v/>
      </c>
      <c r="BB1124" s="102" t="str">
        <f t="shared" si="500"/>
        <v/>
      </c>
      <c r="BC1124" s="102" t="str">
        <f>IF($AZ1124="","",$AP$45)</f>
        <v/>
      </c>
      <c r="BD1124" s="102" t="str">
        <f t="shared" si="501"/>
        <v/>
      </c>
      <c r="BE1124" s="99"/>
      <c r="BF1124" s="99"/>
      <c r="BG1124" s="99"/>
      <c r="BH1124" s="99"/>
      <c r="BI1124" s="99"/>
      <c r="BJ1124" s="99"/>
      <c r="BK1124" s="98" t="e">
        <f t="shared" si="504"/>
        <v>#VALUE!</v>
      </c>
      <c r="BL1124" s="99"/>
      <c r="BM1124" s="98" t="e">
        <f t="shared" si="505"/>
        <v>#VALUE!</v>
      </c>
      <c r="BN1124" s="98" t="str">
        <f>IF(COUNTIFS($AL$43,"=practic?*"),AU45,"")</f>
        <v/>
      </c>
      <c r="BO1124" s="99"/>
      <c r="BP1124" s="98" t="e">
        <f t="shared" si="506"/>
        <v>#VALUE!</v>
      </c>
      <c r="BQ1124" s="102" t="str">
        <f>IF(COUNTIF($AZ1124,"=practic?*"),IF($AW$45&lt;&gt;"",ROUND($AW$45/14,1),""),"")</f>
        <v/>
      </c>
      <c r="BR1124" s="102" t="str">
        <f>IF(COUNTIF($AZ1124,"=practic?*"),IF($AW$45&lt;&gt;"",ROUND($AW$45,1),""),"")</f>
        <v/>
      </c>
      <c r="BS1124" s="102" t="str">
        <f>IF($AZ1124="","",$AO$45)</f>
        <v/>
      </c>
      <c r="BT1124" s="101" t="str">
        <f>IF($AZ1124="","",$AV$45)</f>
        <v/>
      </c>
      <c r="BU1124" s="101" t="str">
        <f t="shared" si="502"/>
        <v/>
      </c>
      <c r="BV1124" s="102" t="str">
        <f t="shared" si="503"/>
        <v/>
      </c>
      <c r="BW1124" s="98" t="str">
        <f t="shared" si="465"/>
        <v/>
      </c>
    </row>
    <row r="1125" spans="50:75" ht="21" customHeight="1" x14ac:dyDescent="0.2">
      <c r="AX1125" s="99" t="str">
        <f>IF(COUNTIFS($AL$46,"=practic?*"),$AL$48,"")</f>
        <v>L061.24.04.F10</v>
      </c>
      <c r="AY1125" s="98">
        <v>10</v>
      </c>
      <c r="AZ1125" s="98" t="str">
        <f>IF(COUNTIFS($AL$46,"=practic?*"),$AL$46,"")</f>
        <v>Practică 2</v>
      </c>
      <c r="BA1125" s="102">
        <f t="shared" si="499"/>
        <v>2</v>
      </c>
      <c r="BB1125" s="102" t="str">
        <f t="shared" si="500"/>
        <v>4</v>
      </c>
      <c r="BC1125" s="102" t="str">
        <f>IF($AZ1125="","",$AP$48)</f>
        <v>C</v>
      </c>
      <c r="BD1125" s="102" t="str">
        <f t="shared" si="501"/>
        <v>DI</v>
      </c>
      <c r="BE1125" s="99"/>
      <c r="BF1125" s="99"/>
      <c r="BG1125" s="99"/>
      <c r="BH1125" s="99"/>
      <c r="BI1125" s="99"/>
      <c r="BJ1125" s="99"/>
      <c r="BK1125" s="98">
        <f t="shared" si="504"/>
        <v>0</v>
      </c>
      <c r="BL1125" s="99"/>
      <c r="BM1125" s="98">
        <f t="shared" si="505"/>
        <v>0</v>
      </c>
      <c r="BN1125" s="98">
        <f>IF(COUNTIFS($AL$46,"=practic?*"),AU51,"")</f>
        <v>0</v>
      </c>
      <c r="BO1125" s="99"/>
      <c r="BP1125" s="98">
        <f t="shared" si="506"/>
        <v>0</v>
      </c>
      <c r="BQ1125" s="102">
        <f>IF(COUNTIF($AZ1125,"=practic?*"),IF($AW$48&lt;&gt;"",ROUND($AW$48/14,1),""),"")</f>
        <v>0</v>
      </c>
      <c r="BR1125" s="102">
        <f>IF(COUNTIF($AZ1125,"=practic?*"),IF($AW$48&lt;&gt;"",ROUND($AW$48,1),""),"")</f>
        <v>0</v>
      </c>
      <c r="BS1125" s="102">
        <f>IF($AZ1125="","",$AO$48)</f>
        <v>2</v>
      </c>
      <c r="BT1125" s="101" t="str">
        <f>IF($AZ1125="","",$AV$48)</f>
        <v>DF</v>
      </c>
      <c r="BU1125" s="101">
        <f t="shared" si="502"/>
        <v>0</v>
      </c>
      <c r="BV1125" s="102">
        <f t="shared" si="503"/>
        <v>0</v>
      </c>
      <c r="BW1125" s="98" t="str">
        <f t="shared" si="465"/>
        <v>2025</v>
      </c>
    </row>
    <row r="1126" spans="50:75" ht="21" customHeight="1" x14ac:dyDescent="0.2">
      <c r="AX1126" s="99" t="str">
        <f>IF(COUNTIFS($AL$49,"=practic?*"),$AL$51,"")</f>
        <v/>
      </c>
      <c r="AY1126" s="98">
        <v>11</v>
      </c>
      <c r="AZ1126" s="98" t="str">
        <f>IF(COUNTIFS($AL$49,"=practic?*"),$AL$49,"")</f>
        <v/>
      </c>
      <c r="BA1126" s="102" t="str">
        <f t="shared" si="499"/>
        <v/>
      </c>
      <c r="BB1126" s="102" t="str">
        <f t="shared" si="500"/>
        <v/>
      </c>
      <c r="BC1126" s="102" t="str">
        <f>IF($AZ1126="","",$AP$51)</f>
        <v/>
      </c>
      <c r="BD1126" s="102" t="str">
        <f t="shared" si="501"/>
        <v/>
      </c>
      <c r="BE1126" s="99"/>
      <c r="BF1126" s="99"/>
      <c r="BG1126" s="99"/>
      <c r="BH1126" s="99"/>
      <c r="BI1126" s="99"/>
      <c r="BJ1126" s="99"/>
      <c r="BK1126" s="98" t="e">
        <f t="shared" ref="BK1126" si="507">ROUND(BN1126/14,1)</f>
        <v>#VALUE!</v>
      </c>
      <c r="BL1126" s="99"/>
      <c r="BM1126" s="98" t="e">
        <f t="shared" ref="BM1126" si="508">BK1126+BL1126</f>
        <v>#VALUE!</v>
      </c>
      <c r="BN1126" s="98" t="str">
        <f>IF(COUNTIFS($AL$49,"=practic?*"),AU55,"")</f>
        <v/>
      </c>
      <c r="BO1126" s="99"/>
      <c r="BP1126" s="98" t="e">
        <f t="shared" ref="BP1126" si="509">BN1126+BO1126</f>
        <v>#VALUE!</v>
      </c>
      <c r="BQ1126" s="102" t="str">
        <f>IF(COUNTIF($AZ1126,"=practic?*"),IF($AW$51&lt;&gt;"",ROUND($AW$51/14,1),""),"")</f>
        <v/>
      </c>
      <c r="BR1126" s="102" t="str">
        <f>IF(COUNTIF($AZ1126,"=practic?*"),IF($AW$51&lt;&gt;"",ROUND($AW$51,1),""),"")</f>
        <v/>
      </c>
      <c r="BS1126" s="102" t="str">
        <f>IF($AZ1126="","",$AO$51)</f>
        <v/>
      </c>
      <c r="BT1126" s="101" t="str">
        <f>IF($AZ1126="","",$AV$51)</f>
        <v/>
      </c>
      <c r="BU1126" s="101" t="str">
        <f t="shared" si="502"/>
        <v/>
      </c>
      <c r="BV1126" s="102" t="str">
        <f t="shared" si="503"/>
        <v/>
      </c>
      <c r="BW1126" s="98" t="str">
        <f t="shared" si="465"/>
        <v/>
      </c>
    </row>
    <row r="1127" spans="50:75" ht="21" customHeight="1" x14ac:dyDescent="0.25">
      <c r="AX1127" s="492" t="s">
        <v>350</v>
      </c>
      <c r="AY1127" s="493"/>
      <c r="AZ1127" s="493"/>
      <c r="BA1127" s="493"/>
      <c r="BB1127" s="493"/>
      <c r="BC1127" s="493"/>
      <c r="BD1127" s="493"/>
      <c r="BE1127" s="493"/>
      <c r="BF1127" s="493"/>
      <c r="BG1127" s="493"/>
      <c r="BH1127" s="493"/>
      <c r="BI1127" s="493"/>
      <c r="BJ1127" s="493"/>
      <c r="BK1127" s="493"/>
      <c r="BL1127" s="493"/>
      <c r="BM1127" s="493"/>
      <c r="BN1127" s="493"/>
      <c r="BO1127" s="493"/>
      <c r="BP1127" s="493"/>
      <c r="BQ1127" s="493"/>
      <c r="BR1127" s="493"/>
      <c r="BS1127" s="493"/>
      <c r="BT1127" s="493"/>
      <c r="BU1127" s="493"/>
      <c r="BV1127" s="494"/>
      <c r="BW1127" s="98" t="str">
        <f t="shared" si="465"/>
        <v/>
      </c>
    </row>
    <row r="1128" spans="50:75" ht="21" customHeight="1" x14ac:dyDescent="0.2">
      <c r="AX1128" s="99" t="str">
        <f>IF(COUNTIFS($B$76,"=practic?*"),$B$78,"")</f>
        <v/>
      </c>
      <c r="AY1128" s="102">
        <v>1</v>
      </c>
      <c r="AZ1128" s="98" t="str">
        <f>IF(COUNTIFS($B$76,"=practic?*"),$B$76,"")</f>
        <v/>
      </c>
      <c r="BA1128" s="102" t="str">
        <f t="shared" ref="BA1128:BA1137" si="510">IF($AZ1128="","",ROUND(RIGHT($B$75,1)/2,0))</f>
        <v/>
      </c>
      <c r="BB1128" s="102" t="str">
        <f t="shared" ref="BB1128:BB1137" si="511">IF($AZ1128="","",RIGHT($B$75,1))</f>
        <v/>
      </c>
      <c r="BC1128" s="102" t="str">
        <f>IF($AZ1128="","",$F$78)</f>
        <v/>
      </c>
      <c r="BD1128" s="102" t="str">
        <f t="shared" ref="BD1128:BD1137" si="512">IF($AZ1128="","","DI")</f>
        <v/>
      </c>
      <c r="BE1128" s="99"/>
      <c r="BF1128" s="99"/>
      <c r="BG1128" s="99"/>
      <c r="BH1128" s="99"/>
      <c r="BI1128" s="99"/>
      <c r="BJ1128" s="99"/>
      <c r="BK1128" s="98" t="e">
        <f t="shared" ref="BK1128:BK1136" si="513">ROUND(BN1128/14,1)</f>
        <v>#VALUE!</v>
      </c>
      <c r="BL1128" s="99"/>
      <c r="BM1128" s="98" t="e">
        <f t="shared" ref="BM1128:BM1136" si="514">BK1128+BL1128</f>
        <v>#VALUE!</v>
      </c>
      <c r="BN1128" s="98" t="str">
        <f>IF(COUNTIFS($B$76,"=practic?*"),K78,"")</f>
        <v/>
      </c>
      <c r="BO1128" s="99"/>
      <c r="BP1128" s="98" t="e">
        <f t="shared" ref="BP1128:BP1136" si="515">BN1128+BO1128</f>
        <v>#VALUE!</v>
      </c>
      <c r="BQ1128" s="102" t="str">
        <f>IF(COUNTIF($AZ1128,"=practic?*"),IF($M$78&lt;&gt;"",ROUND($M$78/14,1),""),"")</f>
        <v/>
      </c>
      <c r="BR1128" s="102" t="str">
        <f>IF(COUNTIF($AZ1128,"=practic?*"),IF($M$78&lt;&gt;"",ROUND($M$78,1),""),"")</f>
        <v/>
      </c>
      <c r="BS1128" s="102" t="str">
        <f>IF($AZ1128="","",$E$78)</f>
        <v/>
      </c>
      <c r="BT1128" s="101" t="str">
        <f>IF($AZ1128="","",$L$78)</f>
        <v/>
      </c>
      <c r="BU1128" s="101" t="str">
        <f t="shared" ref="BU1128:BU1137" si="516">IF($AZ1128="","",IF($BG1128&lt;&gt;"",$BG1128,0)+IF($BM1128&lt;&gt;"",$BM1128,0)+IF($BQ1128&lt;&gt;"",$BQ1128,0))</f>
        <v/>
      </c>
      <c r="BV1128" s="102" t="str">
        <f t="shared" ref="BV1128:BV1137" si="517">IF($AZ1128="","",IF($BJ1128&lt;&gt;"",$BJ1128,0)+IF($BP1128&lt;&gt;"",$BP1128,0)+IF($BR1128&lt;&gt;"",$BR1128,0))</f>
        <v/>
      </c>
      <c r="BW1128" s="98" t="str">
        <f t="shared" si="465"/>
        <v/>
      </c>
    </row>
    <row r="1129" spans="50:75" ht="21" customHeight="1" x14ac:dyDescent="0.2">
      <c r="AX1129" s="99" t="str">
        <f>IF(COUNTIFS($B$79,"=practic?*"),$B$81,"")</f>
        <v/>
      </c>
      <c r="AY1129" s="98">
        <v>2</v>
      </c>
      <c r="AZ1129" s="98" t="str">
        <f>IF(COUNTIFS($B$79,"=practic?*"),$B$79,"")</f>
        <v/>
      </c>
      <c r="BA1129" s="98" t="str">
        <f t="shared" si="510"/>
        <v/>
      </c>
      <c r="BB1129" s="98" t="str">
        <f t="shared" si="511"/>
        <v/>
      </c>
      <c r="BC1129" s="98" t="str">
        <f>IF($AZ1129="","",$F$81)</f>
        <v/>
      </c>
      <c r="BD1129" s="98" t="str">
        <f t="shared" si="512"/>
        <v/>
      </c>
      <c r="BE1129" s="99"/>
      <c r="BF1129" s="99"/>
      <c r="BG1129" s="99"/>
      <c r="BH1129" s="99"/>
      <c r="BI1129" s="99"/>
      <c r="BJ1129" s="99"/>
      <c r="BK1129" s="98" t="e">
        <f t="shared" si="513"/>
        <v>#VALUE!</v>
      </c>
      <c r="BL1129" s="99"/>
      <c r="BM1129" s="98" t="e">
        <f t="shared" si="514"/>
        <v>#VALUE!</v>
      </c>
      <c r="BN1129" s="98" t="str">
        <f>IF(COUNTIFS($B$79,"=practic?*"),K81,"")</f>
        <v/>
      </c>
      <c r="BO1129" s="99"/>
      <c r="BP1129" s="98" t="e">
        <f t="shared" si="515"/>
        <v>#VALUE!</v>
      </c>
      <c r="BQ1129" s="102" t="str">
        <f>IF(COUNTIF($AZ1129,"=practic?*"),IF($M$81&lt;&gt;"",ROUND($M$81/14,1),""),"")</f>
        <v/>
      </c>
      <c r="BR1129" s="102" t="str">
        <f>IF(COUNTIF($AZ1129,"=practic?*"),IF($M$81&lt;&gt;"",ROUND($M$81,1),""),"")</f>
        <v/>
      </c>
      <c r="BS1129" s="98" t="str">
        <f>IF($AZ1129="","",$E$81)</f>
        <v/>
      </c>
      <c r="BT1129" s="101" t="str">
        <f>IF($AZ1129="","",$L$81)</f>
        <v/>
      </c>
      <c r="BU1129" s="101" t="str">
        <f t="shared" si="516"/>
        <v/>
      </c>
      <c r="BV1129" s="102" t="str">
        <f t="shared" si="517"/>
        <v/>
      </c>
      <c r="BW1129" s="98" t="str">
        <f t="shared" si="465"/>
        <v/>
      </c>
    </row>
    <row r="1130" spans="50:75" ht="21" customHeight="1" x14ac:dyDescent="0.2">
      <c r="AX1130" s="99" t="str">
        <f>IF(COUNTIFS($B$82,"=practic?*"),$B$84,"")</f>
        <v/>
      </c>
      <c r="AY1130" s="98">
        <v>3</v>
      </c>
      <c r="AZ1130" s="98" t="str">
        <f>IF(COUNTIFS($B$82,"=practic?*"),$B$82,"")</f>
        <v/>
      </c>
      <c r="BA1130" s="98" t="str">
        <f t="shared" si="510"/>
        <v/>
      </c>
      <c r="BB1130" s="98" t="str">
        <f t="shared" si="511"/>
        <v/>
      </c>
      <c r="BC1130" s="98" t="str">
        <f>IF($AZ1130="","",$F$84)</f>
        <v/>
      </c>
      <c r="BD1130" s="102" t="str">
        <f t="shared" si="512"/>
        <v/>
      </c>
      <c r="BE1130" s="99"/>
      <c r="BF1130" s="99"/>
      <c r="BG1130" s="99"/>
      <c r="BH1130" s="99"/>
      <c r="BI1130" s="99"/>
      <c r="BJ1130" s="99"/>
      <c r="BK1130" s="98" t="e">
        <f t="shared" si="513"/>
        <v>#VALUE!</v>
      </c>
      <c r="BL1130" s="99"/>
      <c r="BM1130" s="98" t="e">
        <f t="shared" si="514"/>
        <v>#VALUE!</v>
      </c>
      <c r="BN1130" s="98" t="str">
        <f>IF(COUNTIFS($B$82,"=practic?*"),K84,"")</f>
        <v/>
      </c>
      <c r="BO1130" s="99"/>
      <c r="BP1130" s="98" t="e">
        <f t="shared" si="515"/>
        <v>#VALUE!</v>
      </c>
      <c r="BQ1130" s="102" t="str">
        <f>IF(COUNTIF($AZ1130,"=practic?*"),IF($M$84&lt;&gt;"",ROUND($M$84/14,1),""),"")</f>
        <v/>
      </c>
      <c r="BR1130" s="102" t="str">
        <f>IF(COUNTIF($AZ1130,"=practic?*"),IF($M$84&lt;&gt;"",ROUND($M$84,1),""),"")</f>
        <v/>
      </c>
      <c r="BS1130" s="98" t="str">
        <f>IF($AZ1130="","",$E$84)</f>
        <v/>
      </c>
      <c r="BT1130" s="101" t="str">
        <f>IF($AZ1130="","",$L$84)</f>
        <v/>
      </c>
      <c r="BU1130" s="101" t="str">
        <f t="shared" si="516"/>
        <v/>
      </c>
      <c r="BV1130" s="102" t="str">
        <f t="shared" si="517"/>
        <v/>
      </c>
      <c r="BW1130" s="98" t="str">
        <f t="shared" si="465"/>
        <v/>
      </c>
    </row>
    <row r="1131" spans="50:75" ht="21" customHeight="1" x14ac:dyDescent="0.2">
      <c r="AX1131" s="99" t="str">
        <f>IF(COUNTIFS($B$85,"=practic?*"),$B$87,"")</f>
        <v/>
      </c>
      <c r="AY1131" s="98">
        <v>4</v>
      </c>
      <c r="AZ1131" s="98" t="str">
        <f>IF(COUNTIFS($B$85,"=practic?*"),$B$85,"")</f>
        <v/>
      </c>
      <c r="BA1131" s="98" t="str">
        <f t="shared" si="510"/>
        <v/>
      </c>
      <c r="BB1131" s="98" t="str">
        <f t="shared" si="511"/>
        <v/>
      </c>
      <c r="BC1131" s="98" t="str">
        <f>IF($AZ1131="","",$F$87)</f>
        <v/>
      </c>
      <c r="BD1131" s="98" t="str">
        <f t="shared" si="512"/>
        <v/>
      </c>
      <c r="BE1131" s="99"/>
      <c r="BF1131" s="99"/>
      <c r="BG1131" s="99"/>
      <c r="BH1131" s="99"/>
      <c r="BI1131" s="99"/>
      <c r="BJ1131" s="99"/>
      <c r="BK1131" s="98" t="e">
        <f t="shared" si="513"/>
        <v>#VALUE!</v>
      </c>
      <c r="BL1131" s="99"/>
      <c r="BM1131" s="98" t="e">
        <f t="shared" si="514"/>
        <v>#VALUE!</v>
      </c>
      <c r="BN1131" s="98" t="str">
        <f>IF(COUNTIFS($B$85,"=practic?*"),K87,"")</f>
        <v/>
      </c>
      <c r="BO1131" s="99"/>
      <c r="BP1131" s="98" t="e">
        <f t="shared" si="515"/>
        <v>#VALUE!</v>
      </c>
      <c r="BQ1131" s="102" t="str">
        <f>IF(COUNTIF($AZ1131,"=practic?*"),IF($M$87&lt;&gt;"",ROUND($M$87/14,1),""),"")</f>
        <v/>
      </c>
      <c r="BR1131" s="102" t="str">
        <f>IF(COUNTIF($AZ1131,"=practic?*"),IF($M$87&lt;&gt;"",ROUND($M$87,1),""),"")</f>
        <v/>
      </c>
      <c r="BS1131" s="102" t="str">
        <f>IF($AZ1131="","",$E$87)</f>
        <v/>
      </c>
      <c r="BT1131" s="101" t="str">
        <f>IF($AZ1131="","",$L$87)</f>
        <v/>
      </c>
      <c r="BU1131" s="101" t="str">
        <f t="shared" si="516"/>
        <v/>
      </c>
      <c r="BV1131" s="102" t="str">
        <f t="shared" si="517"/>
        <v/>
      </c>
      <c r="BW1131" s="98" t="str">
        <f t="shared" si="465"/>
        <v/>
      </c>
    </row>
    <row r="1132" spans="50:75" ht="21" customHeight="1" x14ac:dyDescent="0.2">
      <c r="AX1132" s="99" t="str">
        <f>IF(COUNTIFS($B$88,"=practic?*"),$B$90,"")</f>
        <v/>
      </c>
      <c r="AY1132" s="98">
        <v>5</v>
      </c>
      <c r="AZ1132" s="98" t="str">
        <f>IF(COUNTIFS($B$88,"=practic?*"),$B$88,"")</f>
        <v/>
      </c>
      <c r="BA1132" s="98" t="str">
        <f t="shared" si="510"/>
        <v/>
      </c>
      <c r="BB1132" s="98" t="str">
        <f t="shared" si="511"/>
        <v/>
      </c>
      <c r="BC1132" s="98" t="str">
        <f>IF($AZ1132="","",$F$90)</f>
        <v/>
      </c>
      <c r="BD1132" s="102" t="str">
        <f t="shared" si="512"/>
        <v/>
      </c>
      <c r="BE1132" s="99"/>
      <c r="BF1132" s="99"/>
      <c r="BG1132" s="99"/>
      <c r="BH1132" s="99"/>
      <c r="BI1132" s="99"/>
      <c r="BJ1132" s="99"/>
      <c r="BK1132" s="98" t="e">
        <f t="shared" si="513"/>
        <v>#VALUE!</v>
      </c>
      <c r="BL1132" s="99"/>
      <c r="BM1132" s="98" t="e">
        <f t="shared" si="514"/>
        <v>#VALUE!</v>
      </c>
      <c r="BN1132" s="98" t="str">
        <f>IF(COUNTIFS($B$88,"=practic?*"),K90,"")</f>
        <v/>
      </c>
      <c r="BO1132" s="99"/>
      <c r="BP1132" s="98" t="e">
        <f t="shared" si="515"/>
        <v>#VALUE!</v>
      </c>
      <c r="BQ1132" s="102" t="str">
        <f>IF(COUNTIF($AZ1132,"=practic?*"),IF($M$90&lt;&gt;"",ROUND($M$90/14,1),""),"")</f>
        <v/>
      </c>
      <c r="BR1132" s="102" t="str">
        <f>IF(COUNTIF($AZ1132,"=practic?*"),IF($M$90&lt;&gt;"",ROUND($M$90,1),""),"")</f>
        <v/>
      </c>
      <c r="BS1132" s="98" t="str">
        <f>IF($AZ1132="","",$E$90)</f>
        <v/>
      </c>
      <c r="BT1132" s="101" t="str">
        <f>IF($AZ1132="","",$L$90)</f>
        <v/>
      </c>
      <c r="BU1132" s="101" t="str">
        <f t="shared" si="516"/>
        <v/>
      </c>
      <c r="BV1132" s="102" t="str">
        <f t="shared" si="517"/>
        <v/>
      </c>
      <c r="BW1132" s="98" t="str">
        <f t="shared" si="465"/>
        <v/>
      </c>
    </row>
    <row r="1133" spans="50:75" ht="21" customHeight="1" x14ac:dyDescent="0.2">
      <c r="AX1133" s="99" t="str">
        <f>IF(COUNTIFS($B$91,"=practic?*"),$B$93,"")</f>
        <v/>
      </c>
      <c r="AY1133" s="98">
        <v>6</v>
      </c>
      <c r="AZ1133" s="98" t="str">
        <f>IF(COUNTIFS($B$91,"=practic?*"),$B$91,"")</f>
        <v/>
      </c>
      <c r="BA1133" s="98" t="str">
        <f t="shared" si="510"/>
        <v/>
      </c>
      <c r="BB1133" s="98" t="str">
        <f t="shared" si="511"/>
        <v/>
      </c>
      <c r="BC1133" s="98" t="str">
        <f>IF($AZ1133="","",$F$93)</f>
        <v/>
      </c>
      <c r="BD1133" s="98" t="str">
        <f t="shared" si="512"/>
        <v/>
      </c>
      <c r="BE1133" s="99"/>
      <c r="BF1133" s="99"/>
      <c r="BG1133" s="99"/>
      <c r="BH1133" s="99"/>
      <c r="BI1133" s="99"/>
      <c r="BJ1133" s="99"/>
      <c r="BK1133" s="98" t="e">
        <f t="shared" si="513"/>
        <v>#VALUE!</v>
      </c>
      <c r="BL1133" s="99"/>
      <c r="BM1133" s="98" t="e">
        <f t="shared" si="514"/>
        <v>#VALUE!</v>
      </c>
      <c r="BN1133" s="98" t="str">
        <f>IF(COUNTIFS($B$91,"=practic?*"),K93,"")</f>
        <v/>
      </c>
      <c r="BO1133" s="99"/>
      <c r="BP1133" s="98" t="e">
        <f t="shared" si="515"/>
        <v>#VALUE!</v>
      </c>
      <c r="BQ1133" s="102" t="str">
        <f>IF(COUNTIF($AZ1133,"=practic?*"),IF($M$93&lt;&gt;"",ROUND($M$93/14,1),""),"")</f>
        <v/>
      </c>
      <c r="BR1133" s="102" t="str">
        <f>IF(COUNTIF($AZ1133,"=practic?*"),IF($M$93&lt;&gt;"",ROUND($M$93,1),""),"")</f>
        <v/>
      </c>
      <c r="BS1133" s="98" t="str">
        <f>IF($AZ1133="","",$E$93)</f>
        <v/>
      </c>
      <c r="BT1133" s="101" t="str">
        <f>IF($AZ1133="","",$L$93)</f>
        <v/>
      </c>
      <c r="BU1133" s="101" t="str">
        <f t="shared" si="516"/>
        <v/>
      </c>
      <c r="BV1133" s="102" t="str">
        <f t="shared" si="517"/>
        <v/>
      </c>
      <c r="BW1133" s="98" t="str">
        <f t="shared" si="465"/>
        <v/>
      </c>
    </row>
    <row r="1134" spans="50:75" ht="21" customHeight="1" x14ac:dyDescent="0.2">
      <c r="AX1134" s="99" t="str">
        <f>IF(COUNTIFS($B$94,"=practic?*"),$B$96,"")</f>
        <v/>
      </c>
      <c r="AY1134" s="98">
        <v>7</v>
      </c>
      <c r="AZ1134" s="98" t="str">
        <f>IF(COUNTIFS($B$94,"=practic?*"),$B$94,"")</f>
        <v/>
      </c>
      <c r="BA1134" s="98" t="str">
        <f t="shared" si="510"/>
        <v/>
      </c>
      <c r="BB1134" s="102" t="str">
        <f t="shared" si="511"/>
        <v/>
      </c>
      <c r="BC1134" s="98" t="str">
        <f>IF($AZ1134="","",$F$96)</f>
        <v/>
      </c>
      <c r="BD1134" s="102" t="str">
        <f t="shared" si="512"/>
        <v/>
      </c>
      <c r="BE1134" s="99"/>
      <c r="BF1134" s="99"/>
      <c r="BG1134" s="99"/>
      <c r="BH1134" s="99"/>
      <c r="BI1134" s="99"/>
      <c r="BJ1134" s="99"/>
      <c r="BK1134" s="98" t="e">
        <f t="shared" si="513"/>
        <v>#VALUE!</v>
      </c>
      <c r="BL1134" s="99"/>
      <c r="BM1134" s="98" t="e">
        <f t="shared" si="514"/>
        <v>#VALUE!</v>
      </c>
      <c r="BN1134" s="98" t="str">
        <f>IF(COUNTIFS($B$94,"=practic?*"),K96,"")</f>
        <v/>
      </c>
      <c r="BO1134" s="99"/>
      <c r="BP1134" s="98" t="e">
        <f t="shared" si="515"/>
        <v>#VALUE!</v>
      </c>
      <c r="BQ1134" s="102" t="str">
        <f>IF(COUNTIF($AZ1134,"=practic?*"),IF($M$96&lt;&gt;"",ROUND($M$96/14,1),""),"")</f>
        <v/>
      </c>
      <c r="BR1134" s="102" t="str">
        <f>IF(COUNTIF($AZ1134,"=practic?*"),IF($M$96&lt;&gt;"",ROUND($M$96,1),""),"")</f>
        <v/>
      </c>
      <c r="BS1134" s="102" t="str">
        <f>IF($AZ1134="","",$E$96)</f>
        <v/>
      </c>
      <c r="BT1134" s="101" t="str">
        <f>IF($AZ1134="","",$L$96)</f>
        <v/>
      </c>
      <c r="BU1134" s="101" t="str">
        <f t="shared" si="516"/>
        <v/>
      </c>
      <c r="BV1134" s="102" t="str">
        <f t="shared" si="517"/>
        <v/>
      </c>
      <c r="BW1134" s="98" t="str">
        <f t="shared" si="465"/>
        <v/>
      </c>
    </row>
    <row r="1135" spans="50:75" ht="21" customHeight="1" x14ac:dyDescent="0.2">
      <c r="AX1135" s="99" t="str">
        <f>IF(COUNTIFS($B$97,"=practic?*"),$B$99,"")</f>
        <v/>
      </c>
      <c r="AY1135" s="98">
        <v>8</v>
      </c>
      <c r="AZ1135" s="98" t="str">
        <f>IF(COUNTIFS($B$97,"=practic?*"),$B$97,"")</f>
        <v/>
      </c>
      <c r="BA1135" s="98" t="str">
        <f t="shared" si="510"/>
        <v/>
      </c>
      <c r="BB1135" s="98" t="str">
        <f t="shared" si="511"/>
        <v/>
      </c>
      <c r="BC1135" s="98" t="str">
        <f>IF($AZ1135="","",$F$99)</f>
        <v/>
      </c>
      <c r="BD1135" s="98" t="str">
        <f t="shared" si="512"/>
        <v/>
      </c>
      <c r="BE1135" s="99"/>
      <c r="BF1135" s="99"/>
      <c r="BG1135" s="99"/>
      <c r="BH1135" s="99"/>
      <c r="BI1135" s="99"/>
      <c r="BJ1135" s="99"/>
      <c r="BK1135" s="98" t="e">
        <f t="shared" si="513"/>
        <v>#VALUE!</v>
      </c>
      <c r="BL1135" s="99"/>
      <c r="BM1135" s="98" t="e">
        <f t="shared" si="514"/>
        <v>#VALUE!</v>
      </c>
      <c r="BN1135" s="98" t="str">
        <f>IF(COUNTIFS($B$97,"=practic?*"),K99,"")</f>
        <v/>
      </c>
      <c r="BO1135" s="99"/>
      <c r="BP1135" s="98" t="e">
        <f t="shared" si="515"/>
        <v>#VALUE!</v>
      </c>
      <c r="BQ1135" s="102" t="str">
        <f>IF(COUNTIF($AZ1135,"=practic?*"),IF($M$99&lt;&gt;"",ROUND($M$99/14,1),""),"")</f>
        <v/>
      </c>
      <c r="BR1135" s="102" t="str">
        <f>IF(COUNTIF($AZ1135,"=practic?*"),IF($M$99&lt;&gt;"",ROUND($M$99,1),""),"")</f>
        <v/>
      </c>
      <c r="BS1135" s="98" t="str">
        <f>IF($AZ1135="","",$E$99)</f>
        <v/>
      </c>
      <c r="BT1135" s="101" t="str">
        <f>IF($AZ1135="","",$L$99)</f>
        <v/>
      </c>
      <c r="BU1135" s="101" t="str">
        <f t="shared" si="516"/>
        <v/>
      </c>
      <c r="BV1135" s="102" t="str">
        <f t="shared" si="517"/>
        <v/>
      </c>
      <c r="BW1135" s="98" t="str">
        <f t="shared" si="465"/>
        <v/>
      </c>
    </row>
    <row r="1136" spans="50:75" ht="21" customHeight="1" x14ac:dyDescent="0.2">
      <c r="AX1136" s="99" t="str">
        <f>IF(COUNTIFS($B$100,"=practic?*"),$B$102,"")</f>
        <v/>
      </c>
      <c r="AY1136" s="98">
        <v>9</v>
      </c>
      <c r="AZ1136" s="98" t="str">
        <f>IF(COUNTIFS($B$100,"=practic?*"),$B$100,"")</f>
        <v/>
      </c>
      <c r="BA1136" s="98" t="str">
        <f t="shared" si="510"/>
        <v/>
      </c>
      <c r="BB1136" s="98" t="str">
        <f t="shared" si="511"/>
        <v/>
      </c>
      <c r="BC1136" s="98" t="str">
        <f>IF($AZ1136="","",$F$105)</f>
        <v/>
      </c>
      <c r="BD1136" s="102" t="str">
        <f t="shared" si="512"/>
        <v/>
      </c>
      <c r="BE1136" s="99"/>
      <c r="BF1136" s="99"/>
      <c r="BG1136" s="99"/>
      <c r="BH1136" s="99"/>
      <c r="BI1136" s="99"/>
      <c r="BJ1136" s="99"/>
      <c r="BK1136" s="98" t="e">
        <f t="shared" si="513"/>
        <v>#VALUE!</v>
      </c>
      <c r="BL1136" s="99"/>
      <c r="BM1136" s="98" t="e">
        <f t="shared" si="514"/>
        <v>#VALUE!</v>
      </c>
      <c r="BN1136" s="98" t="str">
        <f>IF(COUNTIFS($B$100,"=practic?*"),K102,"")</f>
        <v/>
      </c>
      <c r="BO1136" s="99"/>
      <c r="BP1136" s="98" t="e">
        <f t="shared" si="515"/>
        <v>#VALUE!</v>
      </c>
      <c r="BQ1136" s="102" t="str">
        <f>IF(COUNTIF($AZ1136,"=practic?*"),IF($M$105&lt;&gt;"",ROUND($M$105/14,1),""),"")</f>
        <v/>
      </c>
      <c r="BR1136" s="102" t="str">
        <f>IF(COUNTIF($AZ1136,"=practic?*"),IF($M$105&lt;&gt;"",ROUND($M$105,1),""),"")</f>
        <v/>
      </c>
      <c r="BS1136" s="98" t="str">
        <f>IF($AZ1136="","",$E$105)</f>
        <v/>
      </c>
      <c r="BT1136" s="101" t="str">
        <f>IF($AZ1136="","",$L$105)</f>
        <v/>
      </c>
      <c r="BU1136" s="101" t="str">
        <f t="shared" si="516"/>
        <v/>
      </c>
      <c r="BV1136" s="102" t="str">
        <f t="shared" si="517"/>
        <v/>
      </c>
      <c r="BW1136" s="98" t="str">
        <f t="shared" si="465"/>
        <v/>
      </c>
    </row>
    <row r="1137" spans="50:75" ht="21" customHeight="1" x14ac:dyDescent="0.2">
      <c r="AX1137" s="99" t="str">
        <f>IF(COUNTIFS($B$103,"=practic?*"),$B$105,"")</f>
        <v/>
      </c>
      <c r="AY1137" s="98">
        <v>10</v>
      </c>
      <c r="AZ1137" s="98" t="str">
        <f>IF(COUNTIFS($B$103,"=practic?*"),$B$103,"")</f>
        <v/>
      </c>
      <c r="BA1137" s="98" t="str">
        <f t="shared" si="510"/>
        <v/>
      </c>
      <c r="BB1137" s="98" t="str">
        <f t="shared" si="511"/>
        <v/>
      </c>
      <c r="BC1137" s="98" t="str">
        <f>IF($AZ1137="","",$F$105)</f>
        <v/>
      </c>
      <c r="BD1137" s="102" t="str">
        <f t="shared" si="512"/>
        <v/>
      </c>
      <c r="BE1137" s="99"/>
      <c r="BF1137" s="99"/>
      <c r="BG1137" s="99"/>
      <c r="BH1137" s="99"/>
      <c r="BI1137" s="99"/>
      <c r="BJ1137" s="99"/>
      <c r="BK1137" s="98" t="e">
        <f t="shared" ref="BK1137:BK1170" si="518">ROUND(BN1137/14,1)</f>
        <v>#VALUE!</v>
      </c>
      <c r="BL1137" s="99"/>
      <c r="BM1137" s="98" t="e">
        <f t="shared" ref="BM1137:BM1170" si="519">BK1137+BL1137</f>
        <v>#VALUE!</v>
      </c>
      <c r="BN1137" s="98" t="str">
        <f>IF(COUNTIFS($B$103,"=practic?*"),K105,"")</f>
        <v/>
      </c>
      <c r="BO1137" s="99"/>
      <c r="BP1137" s="98" t="e">
        <f t="shared" ref="BP1137:BP1170" si="520">BN1137+BO1137</f>
        <v>#VALUE!</v>
      </c>
      <c r="BQ1137" s="102" t="str">
        <f>IF(COUNTIF($AZ1137,"=practic?*"),IF($M$105&lt;&gt;"",ROUND($M$105/14,1),""),"")</f>
        <v/>
      </c>
      <c r="BR1137" s="102" t="str">
        <f>IF(COUNTIF($AZ1137,"=practic?*"),IF($M$105&lt;&gt;"",ROUND($M$105,1),""),"")</f>
        <v/>
      </c>
      <c r="BS1137" s="98" t="str">
        <f>IF($AZ1137="","",$E$105)</f>
        <v/>
      </c>
      <c r="BT1137" s="101" t="str">
        <f>IF($AZ1137="","",$L$105)</f>
        <v/>
      </c>
      <c r="BU1137" s="101" t="str">
        <f t="shared" si="516"/>
        <v/>
      </c>
      <c r="BV1137" s="102" t="str">
        <f t="shared" si="517"/>
        <v/>
      </c>
      <c r="BW1137" s="98" t="str">
        <f t="shared" si="465"/>
        <v/>
      </c>
    </row>
    <row r="1138" spans="50:75" ht="21" customHeight="1" x14ac:dyDescent="0.25">
      <c r="AX1138" s="492" t="s">
        <v>351</v>
      </c>
      <c r="AY1138" s="493"/>
      <c r="AZ1138" s="493"/>
      <c r="BA1138" s="493"/>
      <c r="BB1138" s="493"/>
      <c r="BC1138" s="493"/>
      <c r="BD1138" s="493"/>
      <c r="BE1138" s="493"/>
      <c r="BF1138" s="493"/>
      <c r="BG1138" s="493"/>
      <c r="BH1138" s="493"/>
      <c r="BI1138" s="493"/>
      <c r="BJ1138" s="493"/>
      <c r="BK1138" s="493"/>
      <c r="BL1138" s="493"/>
      <c r="BM1138" s="493"/>
      <c r="BN1138" s="493"/>
      <c r="BO1138" s="493"/>
      <c r="BP1138" s="493"/>
      <c r="BQ1138" s="493"/>
      <c r="BR1138" s="493"/>
      <c r="BS1138" s="493"/>
      <c r="BT1138" s="493"/>
      <c r="BU1138" s="493"/>
      <c r="BV1138" s="494"/>
      <c r="BW1138" s="98" t="str">
        <f t="shared" si="465"/>
        <v/>
      </c>
    </row>
    <row r="1139" spans="50:75" ht="21" customHeight="1" x14ac:dyDescent="0.2">
      <c r="AX1139" s="99" t="str">
        <f>IF(COUNTIFS($N$76,"=practic?*"),$N$78,"")</f>
        <v/>
      </c>
      <c r="AY1139" s="102">
        <v>1</v>
      </c>
      <c r="AZ1139" s="98" t="str">
        <f>IF(COUNTIFS($N$76,"=practic?*"),$N$76,"")</f>
        <v/>
      </c>
      <c r="BA1139" s="102" t="str">
        <f t="shared" ref="BA1139:BA1148" si="521">IF($AZ1139="","",ROUND(RIGHT($N$75,1)/2,0))</f>
        <v/>
      </c>
      <c r="BB1139" s="102" t="str">
        <f t="shared" ref="BB1139:BB1148" si="522">IF($AZ1139="","",RIGHT($N$75,1))</f>
        <v/>
      </c>
      <c r="BC1139" s="102" t="str">
        <f>IF($AZ1139="","",$R$78)</f>
        <v/>
      </c>
      <c r="BD1139" s="102" t="str">
        <f t="shared" ref="BD1139:BD1148" si="523">IF($AZ1139="","","DI")</f>
        <v/>
      </c>
      <c r="BE1139" s="99"/>
      <c r="BF1139" s="99"/>
      <c r="BG1139" s="99"/>
      <c r="BH1139" s="99"/>
      <c r="BI1139" s="99"/>
      <c r="BJ1139" s="99"/>
      <c r="BK1139" s="98" t="e">
        <f t="shared" si="518"/>
        <v>#VALUE!</v>
      </c>
      <c r="BL1139" s="99"/>
      <c r="BM1139" s="98" t="e">
        <f t="shared" si="519"/>
        <v>#VALUE!</v>
      </c>
      <c r="BN1139" s="98" t="str">
        <f>IF(COUNTIFS($N$76,"=practic?*"),W78,"")</f>
        <v/>
      </c>
      <c r="BO1139" s="99"/>
      <c r="BP1139" s="98" t="e">
        <f t="shared" si="520"/>
        <v>#VALUE!</v>
      </c>
      <c r="BQ1139" s="102" t="str">
        <f>IF(COUNTIF($AZ1139,"=practic?*"),IF($Y$78&lt;&gt;"",ROUND($Y$78/14,1),""),"")</f>
        <v/>
      </c>
      <c r="BR1139" s="102" t="str">
        <f>IF(COUNTIF($AZ1139,"=practic?*"),IF($Y$78&lt;&gt;"",ROUND($Y$78,1),""),"")</f>
        <v/>
      </c>
      <c r="BS1139" s="102" t="str">
        <f>IF($AZ1139="","",$Q$78)</f>
        <v/>
      </c>
      <c r="BT1139" s="101" t="str">
        <f>IF($AZ1139="","",$X$78)</f>
        <v/>
      </c>
      <c r="BU1139" s="101" t="str">
        <f t="shared" ref="BU1139:BU1148" si="524">IF($AZ1139="","",IF($BG1139&lt;&gt;"",$BG1139,0)+IF($BM1139&lt;&gt;"",$BM1139,0)+IF($BQ1139&lt;&gt;"",$BQ1139,0))</f>
        <v/>
      </c>
      <c r="BV1139" s="102" t="str">
        <f t="shared" ref="BV1139:BV1148" si="525">IF($AZ1139="","",IF($BJ1139&lt;&gt;"",$BJ1139,0)+IF($BP1139&lt;&gt;"",$BP1139,0)+IF($BR1139&lt;&gt;"",$BR1139,0))</f>
        <v/>
      </c>
      <c r="BW1139" s="98" t="str">
        <f t="shared" si="465"/>
        <v/>
      </c>
    </row>
    <row r="1140" spans="50:75" ht="21" customHeight="1" x14ac:dyDescent="0.2">
      <c r="AX1140" s="99" t="str">
        <f>IF(COUNTIFS($N$79,"=practic?*"),$N$81,"")</f>
        <v/>
      </c>
      <c r="AY1140" s="98">
        <v>2</v>
      </c>
      <c r="AZ1140" s="98" t="str">
        <f>IF(COUNTIFS($N$79,"=practic?*"),$N$79,"")</f>
        <v/>
      </c>
      <c r="BA1140" s="98" t="str">
        <f t="shared" si="521"/>
        <v/>
      </c>
      <c r="BB1140" s="98" t="str">
        <f t="shared" si="522"/>
        <v/>
      </c>
      <c r="BC1140" s="98" t="str">
        <f>IF($AZ1140="","",$R$81)</f>
        <v/>
      </c>
      <c r="BD1140" s="98" t="str">
        <f t="shared" si="523"/>
        <v/>
      </c>
      <c r="BE1140" s="99"/>
      <c r="BF1140" s="99"/>
      <c r="BG1140" s="99"/>
      <c r="BH1140" s="99"/>
      <c r="BI1140" s="99"/>
      <c r="BJ1140" s="99"/>
      <c r="BK1140" s="98" t="e">
        <f t="shared" si="518"/>
        <v>#VALUE!</v>
      </c>
      <c r="BL1140" s="99"/>
      <c r="BM1140" s="98" t="e">
        <f t="shared" si="519"/>
        <v>#VALUE!</v>
      </c>
      <c r="BN1140" s="98" t="str">
        <f>IF(COUNTIFS($N$79,"=practic?*"),W81,"")</f>
        <v/>
      </c>
      <c r="BO1140" s="99"/>
      <c r="BP1140" s="98" t="e">
        <f t="shared" si="520"/>
        <v>#VALUE!</v>
      </c>
      <c r="BQ1140" s="102" t="str">
        <f>IF(COUNTIF($AZ1140,"=practic?*"),IF($Y$81&lt;&gt;"",ROUND($Y$81/14,1),""),"")</f>
        <v/>
      </c>
      <c r="BR1140" s="102" t="str">
        <f>IF(COUNTIF($AZ1140,"=practic?*"),IF($Y$81&lt;&gt;"",ROUND($Y$81,1),""),"")</f>
        <v/>
      </c>
      <c r="BS1140" s="98" t="str">
        <f>IF($AZ1140="","",$Q$81)</f>
        <v/>
      </c>
      <c r="BT1140" s="101" t="str">
        <f>IF($AZ1140="","",$X$81)</f>
        <v/>
      </c>
      <c r="BU1140" s="101" t="str">
        <f t="shared" si="524"/>
        <v/>
      </c>
      <c r="BV1140" s="102" t="str">
        <f t="shared" si="525"/>
        <v/>
      </c>
      <c r="BW1140" s="98" t="str">
        <f t="shared" si="465"/>
        <v/>
      </c>
    </row>
    <row r="1141" spans="50:75" ht="21" customHeight="1" x14ac:dyDescent="0.2">
      <c r="AX1141" s="99" t="str">
        <f>IF(COUNTIFS($N$82,"=practic?*"),$N$84,"")</f>
        <v/>
      </c>
      <c r="AY1141" s="98">
        <v>3</v>
      </c>
      <c r="AZ1141" s="98" t="str">
        <f>IF(COUNTIFS($N$82,"=practic?*"),$N$82,"")</f>
        <v/>
      </c>
      <c r="BA1141" s="98" t="str">
        <f t="shared" si="521"/>
        <v/>
      </c>
      <c r="BB1141" s="98" t="str">
        <f t="shared" si="522"/>
        <v/>
      </c>
      <c r="BC1141" s="98" t="str">
        <f>IF($AZ1141="","",$R$84)</f>
        <v/>
      </c>
      <c r="BD1141" s="102" t="str">
        <f t="shared" si="523"/>
        <v/>
      </c>
      <c r="BE1141" s="99"/>
      <c r="BF1141" s="99"/>
      <c r="BG1141" s="99"/>
      <c r="BH1141" s="99"/>
      <c r="BI1141" s="99"/>
      <c r="BJ1141" s="99"/>
      <c r="BK1141" s="98" t="e">
        <f t="shared" si="518"/>
        <v>#VALUE!</v>
      </c>
      <c r="BL1141" s="99"/>
      <c r="BM1141" s="98" t="e">
        <f t="shared" si="519"/>
        <v>#VALUE!</v>
      </c>
      <c r="BN1141" s="98" t="str">
        <f>IF(COUNTIFS($N$82,"=practic?*"),W84,"")</f>
        <v/>
      </c>
      <c r="BO1141" s="99"/>
      <c r="BP1141" s="98" t="e">
        <f t="shared" si="520"/>
        <v>#VALUE!</v>
      </c>
      <c r="BQ1141" s="102" t="str">
        <f>IF(COUNTIF($AZ1141,"=practic?*"),IF($Y$84&lt;&gt;"",ROUND($Y$84/14,1),""),"")</f>
        <v/>
      </c>
      <c r="BR1141" s="102" t="str">
        <f>IF(COUNTIF($AZ1141,"=practic?*"),IF($Y$84&lt;&gt;"",ROUND($Y$84,1),""),"")</f>
        <v/>
      </c>
      <c r="BS1141" s="98" t="str">
        <f>IF($AZ1141="","",$Q$84)</f>
        <v/>
      </c>
      <c r="BT1141" s="101" t="str">
        <f>IF($AZ1141="","",$X$84)</f>
        <v/>
      </c>
      <c r="BU1141" s="101" t="str">
        <f t="shared" si="524"/>
        <v/>
      </c>
      <c r="BV1141" s="102" t="str">
        <f t="shared" si="525"/>
        <v/>
      </c>
      <c r="BW1141" s="98" t="str">
        <f t="shared" si="465"/>
        <v/>
      </c>
    </row>
    <row r="1142" spans="50:75" ht="21" customHeight="1" x14ac:dyDescent="0.2">
      <c r="AX1142" s="99" t="str">
        <f>IF(COUNTIFS($N$85,"=practic?*"),$N$87,"")</f>
        <v/>
      </c>
      <c r="AY1142" s="98">
        <v>4</v>
      </c>
      <c r="AZ1142" s="98" t="str">
        <f>IF(COUNTIFS($N$85,"=practic?*"),$N$85,"")</f>
        <v/>
      </c>
      <c r="BA1142" s="98" t="str">
        <f t="shared" si="521"/>
        <v/>
      </c>
      <c r="BB1142" s="98" t="str">
        <f t="shared" si="522"/>
        <v/>
      </c>
      <c r="BC1142" s="98" t="str">
        <f>IF($AZ1142="","",$R$87)</f>
        <v/>
      </c>
      <c r="BD1142" s="98" t="str">
        <f t="shared" si="523"/>
        <v/>
      </c>
      <c r="BE1142" s="99"/>
      <c r="BF1142" s="99"/>
      <c r="BG1142" s="99"/>
      <c r="BH1142" s="99"/>
      <c r="BI1142" s="99"/>
      <c r="BJ1142" s="99"/>
      <c r="BK1142" s="98" t="e">
        <f t="shared" si="518"/>
        <v>#VALUE!</v>
      </c>
      <c r="BL1142" s="99"/>
      <c r="BM1142" s="98" t="e">
        <f t="shared" si="519"/>
        <v>#VALUE!</v>
      </c>
      <c r="BN1142" s="98" t="str">
        <f>IF(COUNTIFS($N$85,"=practic?*"),W87,"")</f>
        <v/>
      </c>
      <c r="BO1142" s="99"/>
      <c r="BP1142" s="98" t="e">
        <f t="shared" si="520"/>
        <v>#VALUE!</v>
      </c>
      <c r="BQ1142" s="102" t="str">
        <f>IF(COUNTIF($AZ1142,"=practic?*"),IF($Y$87&lt;&gt;"",ROUND($Y$87/14,1),""),"")</f>
        <v/>
      </c>
      <c r="BR1142" s="102" t="str">
        <f>IF(COUNTIF($AZ1142,"=practic?*"),IF($Y$87&lt;&gt;"",ROUND($Y$87,1),""),"")</f>
        <v/>
      </c>
      <c r="BS1142" s="102" t="str">
        <f>IF($AZ1142="","",$Q$87)</f>
        <v/>
      </c>
      <c r="BT1142" s="101" t="str">
        <f>IF($AZ1142="","",$X$87)</f>
        <v/>
      </c>
      <c r="BU1142" s="101" t="str">
        <f t="shared" si="524"/>
        <v/>
      </c>
      <c r="BV1142" s="102" t="str">
        <f t="shared" si="525"/>
        <v/>
      </c>
      <c r="BW1142" s="98" t="str">
        <f t="shared" ref="BW1142:BW1164" si="526">IF($AZ1142="","",CONCATENATE("20",G$12+BA1142-1))</f>
        <v/>
      </c>
    </row>
    <row r="1143" spans="50:75" ht="21" customHeight="1" x14ac:dyDescent="0.2">
      <c r="AX1143" s="99" t="str">
        <f>IF(COUNTIFS($N$88,"=practic?*"),$N$90,"")</f>
        <v/>
      </c>
      <c r="AY1143" s="98">
        <v>5</v>
      </c>
      <c r="AZ1143" s="98" t="str">
        <f>IF(COUNTIFS($N$88,"=practic?*"),$N$88,"")</f>
        <v/>
      </c>
      <c r="BA1143" s="98" t="str">
        <f t="shared" si="521"/>
        <v/>
      </c>
      <c r="BB1143" s="98" t="str">
        <f t="shared" si="522"/>
        <v/>
      </c>
      <c r="BC1143" s="98" t="str">
        <f>IF($AZ1143="","",$R$90)</f>
        <v/>
      </c>
      <c r="BD1143" s="102" t="str">
        <f t="shared" si="523"/>
        <v/>
      </c>
      <c r="BE1143" s="99"/>
      <c r="BF1143" s="99"/>
      <c r="BG1143" s="99"/>
      <c r="BH1143" s="99"/>
      <c r="BI1143" s="99"/>
      <c r="BJ1143" s="99"/>
      <c r="BK1143" s="98" t="e">
        <f t="shared" si="518"/>
        <v>#VALUE!</v>
      </c>
      <c r="BL1143" s="99"/>
      <c r="BM1143" s="98" t="e">
        <f t="shared" si="519"/>
        <v>#VALUE!</v>
      </c>
      <c r="BN1143" s="98" t="str">
        <f>IF(COUNTIFS($N$88,"=practic?*"),W90,"")</f>
        <v/>
      </c>
      <c r="BO1143" s="99"/>
      <c r="BP1143" s="98" t="e">
        <f t="shared" si="520"/>
        <v>#VALUE!</v>
      </c>
      <c r="BQ1143" s="102" t="str">
        <f>IF(COUNTIF($AZ1143,"=practic?*"),IF($Y$90&lt;&gt;"",ROUND($Y$90/14,1),""),"")</f>
        <v/>
      </c>
      <c r="BR1143" s="102" t="str">
        <f>IF(COUNTIF($AZ1143,"=practic?*"),IF($Y$90&lt;&gt;"",ROUND($Y$90,1),""),"")</f>
        <v/>
      </c>
      <c r="BS1143" s="98" t="str">
        <f>IF($AZ1143="","",$Q$90)</f>
        <v/>
      </c>
      <c r="BT1143" s="101" t="str">
        <f>IF($AZ1143="","",$X$90)</f>
        <v/>
      </c>
      <c r="BU1143" s="101" t="str">
        <f t="shared" si="524"/>
        <v/>
      </c>
      <c r="BV1143" s="102" t="str">
        <f t="shared" si="525"/>
        <v/>
      </c>
      <c r="BW1143" s="98" t="str">
        <f t="shared" si="526"/>
        <v/>
      </c>
    </row>
    <row r="1144" spans="50:75" ht="21" customHeight="1" x14ac:dyDescent="0.2">
      <c r="AX1144" s="99" t="str">
        <f>IF(COUNTIFS($N$91,"=practic?*"),$N$93,"")</f>
        <v/>
      </c>
      <c r="AY1144" s="98">
        <v>6</v>
      </c>
      <c r="AZ1144" s="98" t="str">
        <f>IF(COUNTIFS($N$91,"=practic?*"),$N$91,"")</f>
        <v/>
      </c>
      <c r="BA1144" s="98" t="str">
        <f t="shared" si="521"/>
        <v/>
      </c>
      <c r="BB1144" s="98" t="str">
        <f t="shared" si="522"/>
        <v/>
      </c>
      <c r="BC1144" s="98" t="str">
        <f>IF($AZ1144="","",$R$93)</f>
        <v/>
      </c>
      <c r="BD1144" s="98" t="str">
        <f t="shared" si="523"/>
        <v/>
      </c>
      <c r="BE1144" s="99"/>
      <c r="BF1144" s="99"/>
      <c r="BG1144" s="99"/>
      <c r="BH1144" s="99"/>
      <c r="BI1144" s="99"/>
      <c r="BJ1144" s="99"/>
      <c r="BK1144" s="98" t="e">
        <f t="shared" si="518"/>
        <v>#VALUE!</v>
      </c>
      <c r="BL1144" s="99"/>
      <c r="BM1144" s="98" t="e">
        <f t="shared" si="519"/>
        <v>#VALUE!</v>
      </c>
      <c r="BN1144" s="98" t="str">
        <f>IF(COUNTIFS($N$91,"=practic?*"),W93,"")</f>
        <v/>
      </c>
      <c r="BO1144" s="99"/>
      <c r="BP1144" s="98" t="e">
        <f t="shared" si="520"/>
        <v>#VALUE!</v>
      </c>
      <c r="BQ1144" s="102" t="str">
        <f>IF(COUNTIF($AZ1144,"=practic?*"),IF($Y$93&lt;&gt;"",ROUND($Y$93/14,1),""),"")</f>
        <v/>
      </c>
      <c r="BR1144" s="102" t="str">
        <f>IF(COUNTIF($AZ1144,"=practic?*"),IF($Y$93&lt;&gt;"",ROUND($Y$93,1),""),"")</f>
        <v/>
      </c>
      <c r="BS1144" s="98" t="str">
        <f>IF($AZ1144="","",$Q$93)</f>
        <v/>
      </c>
      <c r="BT1144" s="101" t="str">
        <f>IF($AZ1144="","",$X$93)</f>
        <v/>
      </c>
      <c r="BU1144" s="101" t="str">
        <f t="shared" si="524"/>
        <v/>
      </c>
      <c r="BV1144" s="102" t="str">
        <f t="shared" si="525"/>
        <v/>
      </c>
      <c r="BW1144" s="98" t="str">
        <f t="shared" si="526"/>
        <v/>
      </c>
    </row>
    <row r="1145" spans="50:75" ht="21" customHeight="1" x14ac:dyDescent="0.2">
      <c r="AX1145" s="99" t="str">
        <f>IF(COUNTIFS($N$94,"=practic?*"),$N$96,"")</f>
        <v/>
      </c>
      <c r="AY1145" s="98">
        <v>7</v>
      </c>
      <c r="AZ1145" s="98" t="str">
        <f>IF(COUNTIFS($N$94,"=practic?*"),$N$94,"")</f>
        <v/>
      </c>
      <c r="BA1145" s="98" t="str">
        <f t="shared" si="521"/>
        <v/>
      </c>
      <c r="BB1145" s="102" t="str">
        <f t="shared" si="522"/>
        <v/>
      </c>
      <c r="BC1145" s="98" t="str">
        <f>IF($AZ1145="","",$R$96)</f>
        <v/>
      </c>
      <c r="BD1145" s="102" t="str">
        <f t="shared" si="523"/>
        <v/>
      </c>
      <c r="BE1145" s="99"/>
      <c r="BF1145" s="99"/>
      <c r="BG1145" s="99"/>
      <c r="BH1145" s="99"/>
      <c r="BI1145" s="99"/>
      <c r="BJ1145" s="99"/>
      <c r="BK1145" s="98" t="e">
        <f t="shared" si="518"/>
        <v>#VALUE!</v>
      </c>
      <c r="BL1145" s="99"/>
      <c r="BM1145" s="98" t="e">
        <f t="shared" si="519"/>
        <v>#VALUE!</v>
      </c>
      <c r="BN1145" s="98" t="str">
        <f>IF(COUNTIFS($N$94,"=practic?*"),W96,"")</f>
        <v/>
      </c>
      <c r="BO1145" s="99"/>
      <c r="BP1145" s="98" t="e">
        <f t="shared" si="520"/>
        <v>#VALUE!</v>
      </c>
      <c r="BQ1145" s="102" t="str">
        <f>IF(COUNTIF($AZ1145,"=practic?*"),IF($Y$96&lt;&gt;"",ROUND($Y$96/14,1),""),"")</f>
        <v/>
      </c>
      <c r="BR1145" s="102" t="str">
        <f>IF(COUNTIF($AZ1145,"=practic?*"),IF($Y$96&lt;&gt;"",ROUND($Y$96,1),""),"")</f>
        <v/>
      </c>
      <c r="BS1145" s="102" t="str">
        <f>IF($AZ1145="","",$Q$96)</f>
        <v/>
      </c>
      <c r="BT1145" s="101" t="str">
        <f>IF($AZ1145="","",$X$96)</f>
        <v/>
      </c>
      <c r="BU1145" s="101" t="str">
        <f t="shared" si="524"/>
        <v/>
      </c>
      <c r="BV1145" s="102" t="str">
        <f t="shared" si="525"/>
        <v/>
      </c>
      <c r="BW1145" s="98" t="str">
        <f t="shared" si="526"/>
        <v/>
      </c>
    </row>
    <row r="1146" spans="50:75" ht="21" customHeight="1" x14ac:dyDescent="0.2">
      <c r="AX1146" s="99" t="str">
        <f>IF(COUNTIFS($N$97,"=practic?*"),$N$99,"")</f>
        <v/>
      </c>
      <c r="AY1146" s="98">
        <v>8</v>
      </c>
      <c r="AZ1146" s="98" t="str">
        <f>IF(COUNTIFS($N$97,"=practic?*"),$N$97,"")</f>
        <v/>
      </c>
      <c r="BA1146" s="98" t="str">
        <f t="shared" si="521"/>
        <v/>
      </c>
      <c r="BB1146" s="98" t="str">
        <f t="shared" si="522"/>
        <v/>
      </c>
      <c r="BC1146" s="98" t="str">
        <f>IF($AZ1146="","",$R$99)</f>
        <v/>
      </c>
      <c r="BD1146" s="98" t="str">
        <f t="shared" si="523"/>
        <v/>
      </c>
      <c r="BE1146" s="99"/>
      <c r="BF1146" s="99"/>
      <c r="BG1146" s="99"/>
      <c r="BH1146" s="99"/>
      <c r="BI1146" s="99"/>
      <c r="BJ1146" s="99"/>
      <c r="BK1146" s="98" t="e">
        <f t="shared" si="518"/>
        <v>#VALUE!</v>
      </c>
      <c r="BL1146" s="99"/>
      <c r="BM1146" s="98" t="e">
        <f t="shared" si="519"/>
        <v>#VALUE!</v>
      </c>
      <c r="BN1146" s="98" t="str">
        <f>IF(COUNTIFS($N$97,"=practic?*"),W99,"")</f>
        <v/>
      </c>
      <c r="BO1146" s="99"/>
      <c r="BP1146" s="98" t="e">
        <f t="shared" si="520"/>
        <v>#VALUE!</v>
      </c>
      <c r="BQ1146" s="102" t="str">
        <f>IF(COUNTIF($AZ1146,"=practic?*"),IF($Y$99&lt;&gt;"",ROUND($Y$99/14,1),""),"")</f>
        <v/>
      </c>
      <c r="BR1146" s="102" t="str">
        <f>IF(COUNTIF($AZ1146,"=practic?*"),IF($Y$99&lt;&gt;"",ROUND($Y$99,1),""),"")</f>
        <v/>
      </c>
      <c r="BS1146" s="98" t="str">
        <f>IF($AZ1146="","",$Q$99)</f>
        <v/>
      </c>
      <c r="BT1146" s="101" t="str">
        <f>IF($AZ1146="","",$X$99)</f>
        <v/>
      </c>
      <c r="BU1146" s="101" t="str">
        <f t="shared" si="524"/>
        <v/>
      </c>
      <c r="BV1146" s="102" t="str">
        <f t="shared" si="525"/>
        <v/>
      </c>
      <c r="BW1146" s="98" t="str">
        <f t="shared" si="526"/>
        <v/>
      </c>
    </row>
    <row r="1147" spans="50:75" ht="21" customHeight="1" x14ac:dyDescent="0.2">
      <c r="AX1147" s="99" t="str">
        <f>IF(COUNTIFS($N$100,"=practic?*"),$N$102,"")</f>
        <v>L061.24.06.D9</v>
      </c>
      <c r="AY1147" s="98">
        <v>9</v>
      </c>
      <c r="AZ1147" s="98" t="str">
        <f>IF(COUNTIFS($N$100,"=practic?*"),$N$100,"")</f>
        <v>Practică 3</v>
      </c>
      <c r="BA1147" s="98">
        <f t="shared" si="521"/>
        <v>3</v>
      </c>
      <c r="BB1147" s="98" t="str">
        <f t="shared" si="522"/>
        <v>6</v>
      </c>
      <c r="BC1147" s="98" t="str">
        <f>IF($AZ1147="","",$R$105)</f>
        <v>E</v>
      </c>
      <c r="BD1147" s="102" t="str">
        <f t="shared" si="523"/>
        <v>DI</v>
      </c>
      <c r="BE1147" s="99"/>
      <c r="BF1147" s="99"/>
      <c r="BG1147" s="99"/>
      <c r="BH1147" s="99"/>
      <c r="BI1147" s="99"/>
      <c r="BJ1147" s="99"/>
      <c r="BK1147" s="98">
        <f t="shared" si="518"/>
        <v>3.6</v>
      </c>
      <c r="BL1147" s="99"/>
      <c r="BM1147" s="98">
        <f t="shared" si="519"/>
        <v>3.6</v>
      </c>
      <c r="BN1147" s="98">
        <f>IF(COUNTIFS($N$100,"=practic?*"),W102,"")</f>
        <v>50</v>
      </c>
      <c r="BO1147" s="99"/>
      <c r="BP1147" s="98">
        <f t="shared" si="520"/>
        <v>50</v>
      </c>
      <c r="BQ1147" s="102">
        <f>IF(COUNTIF($AZ1147,"=practic?*"),IF($Y$105&lt;&gt;"",ROUND($Y$105/14,1),""),"")</f>
        <v>1.8</v>
      </c>
      <c r="BR1147" s="102">
        <f>IF(COUNTIF($AZ1147,"=practic?*"),IF($Y$105&lt;&gt;"",ROUND($Y$105,1),""),"")</f>
        <v>25</v>
      </c>
      <c r="BS1147" s="98">
        <f>IF($AZ1147="","",$Q$105)</f>
        <v>1</v>
      </c>
      <c r="BT1147" s="101" t="str">
        <f>IF($AZ1147="","",$X$105)</f>
        <v>DF</v>
      </c>
      <c r="BU1147" s="101">
        <f t="shared" si="524"/>
        <v>5.4</v>
      </c>
      <c r="BV1147" s="102">
        <f t="shared" si="525"/>
        <v>75</v>
      </c>
      <c r="BW1147" s="98" t="str">
        <f t="shared" si="526"/>
        <v>2026</v>
      </c>
    </row>
    <row r="1148" spans="50:75" ht="21" customHeight="1" x14ac:dyDescent="0.2">
      <c r="AX1148" s="99" t="str">
        <f>IF(COUNTIFS($N$103,"=practic?*"),$N$105,"")</f>
        <v/>
      </c>
      <c r="AY1148" s="98">
        <v>10</v>
      </c>
      <c r="AZ1148" s="98" t="str">
        <f>IF(COUNTIFS($N$103,"=practic?*"),$N$103,"")</f>
        <v/>
      </c>
      <c r="BA1148" s="98" t="str">
        <f t="shared" si="521"/>
        <v/>
      </c>
      <c r="BB1148" s="98" t="str">
        <f t="shared" si="522"/>
        <v/>
      </c>
      <c r="BC1148" s="98" t="str">
        <f>IF($AZ1148="","",$R$105)</f>
        <v/>
      </c>
      <c r="BD1148" s="102" t="str">
        <f t="shared" si="523"/>
        <v/>
      </c>
      <c r="BE1148" s="99"/>
      <c r="BF1148" s="99"/>
      <c r="BG1148" s="99"/>
      <c r="BH1148" s="99"/>
      <c r="BI1148" s="99"/>
      <c r="BJ1148" s="99"/>
      <c r="BK1148" s="98" t="e">
        <f t="shared" si="518"/>
        <v>#VALUE!</v>
      </c>
      <c r="BL1148" s="99"/>
      <c r="BM1148" s="98" t="e">
        <f t="shared" si="519"/>
        <v>#VALUE!</v>
      </c>
      <c r="BN1148" s="98" t="str">
        <f>IF(COUNTIFS($N$103,"=practic?*"),W105,"")</f>
        <v/>
      </c>
      <c r="BO1148" s="99"/>
      <c r="BP1148" s="98" t="e">
        <f t="shared" si="520"/>
        <v>#VALUE!</v>
      </c>
      <c r="BQ1148" s="102" t="str">
        <f>IF(COUNTIF($AZ1148,"=practic?*"),IF($Y$105&lt;&gt;"",ROUND($Y$105/14,1),""),"")</f>
        <v/>
      </c>
      <c r="BR1148" s="102" t="str">
        <f>IF(COUNTIF($AZ1148,"=practic?*"),IF($Y$105&lt;&gt;"",ROUND($Y$105,1),""),"")</f>
        <v/>
      </c>
      <c r="BS1148" s="98" t="str">
        <f>IF($AZ1148="","",$Q$105)</f>
        <v/>
      </c>
      <c r="BT1148" s="101" t="str">
        <f>IF($AZ1148="","",$X$105)</f>
        <v/>
      </c>
      <c r="BU1148" s="101" t="str">
        <f t="shared" si="524"/>
        <v/>
      </c>
      <c r="BV1148" s="102" t="str">
        <f t="shared" si="525"/>
        <v/>
      </c>
      <c r="BW1148" s="98" t="str">
        <f t="shared" si="526"/>
        <v/>
      </c>
    </row>
    <row r="1149" spans="50:75" ht="21" customHeight="1" x14ac:dyDescent="0.25">
      <c r="AX1149" s="492" t="s">
        <v>352</v>
      </c>
      <c r="AY1149" s="493"/>
      <c r="AZ1149" s="493"/>
      <c r="BA1149" s="493"/>
      <c r="BB1149" s="493"/>
      <c r="BC1149" s="493"/>
      <c r="BD1149" s="493"/>
      <c r="BE1149" s="493"/>
      <c r="BF1149" s="493"/>
      <c r="BG1149" s="493"/>
      <c r="BH1149" s="493"/>
      <c r="BI1149" s="493"/>
      <c r="BJ1149" s="493"/>
      <c r="BK1149" s="493"/>
      <c r="BL1149" s="493"/>
      <c r="BM1149" s="493"/>
      <c r="BN1149" s="493"/>
      <c r="BO1149" s="493"/>
      <c r="BP1149" s="493"/>
      <c r="BQ1149" s="493"/>
      <c r="BR1149" s="493"/>
      <c r="BS1149" s="493"/>
      <c r="BT1149" s="493"/>
      <c r="BU1149" s="493"/>
      <c r="BV1149" s="494"/>
      <c r="BW1149" s="98" t="str">
        <f t="shared" si="526"/>
        <v/>
      </c>
    </row>
    <row r="1150" spans="50:75" ht="21" customHeight="1" x14ac:dyDescent="0.2">
      <c r="AX1150" s="99" t="str">
        <f>IF(COUNTIFS($Z$76,"=practic?*"),$Z$78,"")</f>
        <v/>
      </c>
      <c r="AY1150" s="102">
        <v>1</v>
      </c>
      <c r="AZ1150" s="98" t="str">
        <f>IF(COUNTIFS($Z$76,"=practic?*"),$Z$76,"")</f>
        <v/>
      </c>
      <c r="BA1150" s="102" t="str">
        <f t="shared" ref="BA1150:BA1159" si="527">IF($AZ1150="","",ROUND(RIGHT($Z$75,1)/2,0))</f>
        <v/>
      </c>
      <c r="BB1150" s="102" t="str">
        <f t="shared" ref="BB1150:BB1159" si="528">IF($AZ1150="","",RIGHT($Z$75,1))</f>
        <v/>
      </c>
      <c r="BC1150" s="102" t="str">
        <f>IF($AZ1150="","",$AD$78)</f>
        <v/>
      </c>
      <c r="BD1150" s="102" t="str">
        <f t="shared" ref="BD1150:BD1159" si="529">IF($AZ1150="","","DI")</f>
        <v/>
      </c>
      <c r="BE1150" s="99"/>
      <c r="BF1150" s="99"/>
      <c r="BG1150" s="99"/>
      <c r="BH1150" s="99"/>
      <c r="BI1150" s="99"/>
      <c r="BJ1150" s="99"/>
      <c r="BK1150" s="98" t="e">
        <f t="shared" si="518"/>
        <v>#VALUE!</v>
      </c>
      <c r="BL1150" s="99"/>
      <c r="BM1150" s="98" t="e">
        <f t="shared" si="519"/>
        <v>#VALUE!</v>
      </c>
      <c r="BN1150" s="98" t="str">
        <f>IF(COUNTIFS($Z$76,"=practic?*"),AI78,"")</f>
        <v/>
      </c>
      <c r="BO1150" s="99"/>
      <c r="BP1150" s="98" t="e">
        <f t="shared" si="520"/>
        <v>#VALUE!</v>
      </c>
      <c r="BQ1150" s="102" t="str">
        <f>IF(COUNTIF($AZ1150,"=practic?*"),IF($AK$78&lt;&gt;"",ROUND($AK$78/14,1),""),"")</f>
        <v/>
      </c>
      <c r="BR1150" s="102" t="str">
        <f>IF(COUNTIF($AZ1150,"=practic?*"),IF($AK$78&lt;&gt;"",ROUND($AK$78,1),""),"")</f>
        <v/>
      </c>
      <c r="BS1150" s="102" t="str">
        <f>IF($AZ1150="","",$AC$78)</f>
        <v/>
      </c>
      <c r="BT1150" s="101" t="str">
        <f>IF($AZ1150="","",$AJ$78)</f>
        <v/>
      </c>
      <c r="BU1150" s="101" t="str">
        <f t="shared" ref="BU1150:BU1159" si="530">IF($AZ1150="","",IF($BG1150&lt;&gt;"",$BG1150,0)+IF($BM1150&lt;&gt;"",$BM1150,0)+IF($BQ1150&lt;&gt;"",$BQ1150,0))</f>
        <v/>
      </c>
      <c r="BV1150" s="102" t="str">
        <f t="shared" ref="BV1150:BV1159" si="531">IF($AZ1150="","",IF($BJ1150&lt;&gt;"",$BJ1150,0)+IF($BP1150&lt;&gt;"",$BP1150,0)+IF($BR1150&lt;&gt;"",$BR1150,0))</f>
        <v/>
      </c>
      <c r="BW1150" s="98" t="str">
        <f t="shared" si="526"/>
        <v/>
      </c>
    </row>
    <row r="1151" spans="50:75" ht="21" customHeight="1" x14ac:dyDescent="0.2">
      <c r="AX1151" s="99" t="str">
        <f>IF(COUNTIFS($Z$79,"=practic?*"),$Z$81,"")</f>
        <v/>
      </c>
      <c r="AY1151" s="98">
        <v>2</v>
      </c>
      <c r="AZ1151" s="98" t="str">
        <f>IF(COUNTIFS($Z$79,"=practic?*"),$Z$79,"")</f>
        <v/>
      </c>
      <c r="BA1151" s="98" t="str">
        <f t="shared" si="527"/>
        <v/>
      </c>
      <c r="BB1151" s="98" t="str">
        <f t="shared" si="528"/>
        <v/>
      </c>
      <c r="BC1151" s="98" t="str">
        <f>IF($AZ1151="","",$AD$81)</f>
        <v/>
      </c>
      <c r="BD1151" s="98" t="str">
        <f t="shared" si="529"/>
        <v/>
      </c>
      <c r="BE1151" s="99"/>
      <c r="BF1151" s="99"/>
      <c r="BG1151" s="99"/>
      <c r="BH1151" s="99"/>
      <c r="BI1151" s="99"/>
      <c r="BJ1151" s="99"/>
      <c r="BK1151" s="98" t="e">
        <f t="shared" si="518"/>
        <v>#VALUE!</v>
      </c>
      <c r="BL1151" s="99"/>
      <c r="BM1151" s="98" t="e">
        <f t="shared" si="519"/>
        <v>#VALUE!</v>
      </c>
      <c r="BN1151" s="98" t="str">
        <f>IF(COUNTIFS($Z$79,"=practic?*"),AI81,"")</f>
        <v/>
      </c>
      <c r="BO1151" s="99"/>
      <c r="BP1151" s="98" t="e">
        <f t="shared" si="520"/>
        <v>#VALUE!</v>
      </c>
      <c r="BQ1151" s="102" t="str">
        <f>IF(COUNTIF($AZ1151,"=practic?*"),IF($AK$81&lt;&gt;"",ROUND($AK$81/14,1),""),"")</f>
        <v/>
      </c>
      <c r="BR1151" s="102" t="str">
        <f>IF(COUNTIF($AZ1151,"=practic?*"),IF($AK$81&lt;&gt;"",ROUND($AK$81,1),""),"")</f>
        <v/>
      </c>
      <c r="BS1151" s="98" t="str">
        <f>IF($AZ1151="","",$AC$81)</f>
        <v/>
      </c>
      <c r="BT1151" s="101" t="str">
        <f>IF($AZ1151="","",$AJ$81)</f>
        <v/>
      </c>
      <c r="BU1151" s="101" t="str">
        <f t="shared" si="530"/>
        <v/>
      </c>
      <c r="BV1151" s="102" t="str">
        <f t="shared" si="531"/>
        <v/>
      </c>
      <c r="BW1151" s="98" t="str">
        <f t="shared" si="526"/>
        <v/>
      </c>
    </row>
    <row r="1152" spans="50:75" ht="21" customHeight="1" x14ac:dyDescent="0.2">
      <c r="AX1152" s="99" t="str">
        <f>IF(COUNTIFS($Z$82,"=practic?*"),$Z$84,"")</f>
        <v/>
      </c>
      <c r="AY1152" s="98">
        <v>3</v>
      </c>
      <c r="AZ1152" s="98" t="str">
        <f>IF(COUNTIFS($Z$82,"=practic?*"),$Z$82,"")</f>
        <v/>
      </c>
      <c r="BA1152" s="98" t="str">
        <f t="shared" si="527"/>
        <v/>
      </c>
      <c r="BB1152" s="98" t="str">
        <f t="shared" si="528"/>
        <v/>
      </c>
      <c r="BC1152" s="98" t="str">
        <f>IF($AZ1152="","",$AD$84)</f>
        <v/>
      </c>
      <c r="BD1152" s="102" t="str">
        <f t="shared" si="529"/>
        <v/>
      </c>
      <c r="BE1152" s="99"/>
      <c r="BF1152" s="99"/>
      <c r="BG1152" s="99"/>
      <c r="BH1152" s="99"/>
      <c r="BI1152" s="99"/>
      <c r="BJ1152" s="99"/>
      <c r="BK1152" s="98" t="e">
        <f t="shared" si="518"/>
        <v>#VALUE!</v>
      </c>
      <c r="BL1152" s="99"/>
      <c r="BM1152" s="98" t="e">
        <f t="shared" si="519"/>
        <v>#VALUE!</v>
      </c>
      <c r="BN1152" s="98" t="str">
        <f>IF(COUNTIFS($Z$82,"=practic?*"),AI84,"")</f>
        <v/>
      </c>
      <c r="BO1152" s="99"/>
      <c r="BP1152" s="98" t="e">
        <f t="shared" si="520"/>
        <v>#VALUE!</v>
      </c>
      <c r="BQ1152" s="102" t="str">
        <f>IF(COUNTIF($AZ1152,"=practic?*"),IF($AK$84&lt;&gt;"",ROUND($AK$84/14,1),""),"")</f>
        <v/>
      </c>
      <c r="BR1152" s="102" t="str">
        <f>IF(COUNTIF($AZ1152,"=practic?*"),IF($AK$84&lt;&gt;"",ROUND($AK$84,1),""),"")</f>
        <v/>
      </c>
      <c r="BS1152" s="98" t="str">
        <f>IF($AZ1152="","",$AC$84)</f>
        <v/>
      </c>
      <c r="BT1152" s="101" t="str">
        <f>IF($AZ1152="","",$AJ$84)</f>
        <v/>
      </c>
      <c r="BU1152" s="101" t="str">
        <f t="shared" si="530"/>
        <v/>
      </c>
      <c r="BV1152" s="102" t="str">
        <f t="shared" si="531"/>
        <v/>
      </c>
      <c r="BW1152" s="98" t="str">
        <f t="shared" si="526"/>
        <v/>
      </c>
    </row>
    <row r="1153" spans="50:75" ht="21" customHeight="1" x14ac:dyDescent="0.2">
      <c r="AX1153" s="99" t="str">
        <f>IF(COUNTIFS($Z$85,"=practic?*"),$Z$87,"")</f>
        <v/>
      </c>
      <c r="AY1153" s="98">
        <v>4</v>
      </c>
      <c r="AZ1153" s="98" t="str">
        <f>IF(COUNTIFS($Z$85,"=practic?*"),$Z$85,"")</f>
        <v/>
      </c>
      <c r="BA1153" s="98" t="str">
        <f t="shared" si="527"/>
        <v/>
      </c>
      <c r="BB1153" s="98" t="str">
        <f t="shared" si="528"/>
        <v/>
      </c>
      <c r="BC1153" s="98" t="str">
        <f>IF($AZ1153="","",$AD$87)</f>
        <v/>
      </c>
      <c r="BD1153" s="98" t="str">
        <f t="shared" si="529"/>
        <v/>
      </c>
      <c r="BE1153" s="99"/>
      <c r="BF1153" s="99"/>
      <c r="BG1153" s="99"/>
      <c r="BH1153" s="99"/>
      <c r="BI1153" s="99"/>
      <c r="BJ1153" s="99"/>
      <c r="BK1153" s="98" t="e">
        <f t="shared" si="518"/>
        <v>#VALUE!</v>
      </c>
      <c r="BL1153" s="99"/>
      <c r="BM1153" s="98" t="e">
        <f t="shared" si="519"/>
        <v>#VALUE!</v>
      </c>
      <c r="BN1153" s="98" t="str">
        <f>IF(COUNTIFS($Z$85,"=practic?*"),AI87,"")</f>
        <v/>
      </c>
      <c r="BO1153" s="99"/>
      <c r="BP1153" s="98" t="e">
        <f t="shared" si="520"/>
        <v>#VALUE!</v>
      </c>
      <c r="BQ1153" s="102" t="str">
        <f>IF(COUNTIF($AZ1153,"=practic?*"),IF($AK$87&lt;&gt;"",ROUND($AK$87/14,1),""),"")</f>
        <v/>
      </c>
      <c r="BR1153" s="102" t="str">
        <f>IF(COUNTIF($AZ1153,"=practic?*"),IF($AK$87&lt;&gt;"",ROUND($AK$87,1),""),"")</f>
        <v/>
      </c>
      <c r="BS1153" s="102" t="str">
        <f>IF($AZ1153="","",$AC$87)</f>
        <v/>
      </c>
      <c r="BT1153" s="101" t="str">
        <f>IF($AZ1153="","",$AJ$87)</f>
        <v/>
      </c>
      <c r="BU1153" s="101" t="str">
        <f t="shared" si="530"/>
        <v/>
      </c>
      <c r="BV1153" s="102" t="str">
        <f t="shared" si="531"/>
        <v/>
      </c>
      <c r="BW1153" s="98" t="str">
        <f t="shared" si="526"/>
        <v/>
      </c>
    </row>
    <row r="1154" spans="50:75" ht="21" customHeight="1" x14ac:dyDescent="0.2">
      <c r="AX1154" s="99" t="str">
        <f>IF(COUNTIFS($Z$88,"=practic?*"),$Z$90,"")</f>
        <v/>
      </c>
      <c r="AY1154" s="98">
        <v>5</v>
      </c>
      <c r="AZ1154" s="98" t="str">
        <f>IF(COUNTIFS($Z$88,"=practic?*"),$Z$88,"")</f>
        <v/>
      </c>
      <c r="BA1154" s="98" t="str">
        <f t="shared" si="527"/>
        <v/>
      </c>
      <c r="BB1154" s="98" t="str">
        <f t="shared" si="528"/>
        <v/>
      </c>
      <c r="BC1154" s="98" t="str">
        <f>IF($AZ1154="","",$AD$90)</f>
        <v/>
      </c>
      <c r="BD1154" s="102" t="str">
        <f t="shared" si="529"/>
        <v/>
      </c>
      <c r="BE1154" s="99"/>
      <c r="BF1154" s="99"/>
      <c r="BG1154" s="99"/>
      <c r="BH1154" s="99"/>
      <c r="BI1154" s="99"/>
      <c r="BJ1154" s="99"/>
      <c r="BK1154" s="98" t="e">
        <f t="shared" si="518"/>
        <v>#VALUE!</v>
      </c>
      <c r="BL1154" s="99"/>
      <c r="BM1154" s="98" t="e">
        <f t="shared" si="519"/>
        <v>#VALUE!</v>
      </c>
      <c r="BN1154" s="98" t="str">
        <f>IF(COUNTIFS($Z$88,"=practic?*"),AI90,"")</f>
        <v/>
      </c>
      <c r="BO1154" s="99"/>
      <c r="BP1154" s="98" t="e">
        <f t="shared" si="520"/>
        <v>#VALUE!</v>
      </c>
      <c r="BQ1154" s="102" t="str">
        <f>IF(COUNTIF($AZ1154,"=practic?*"),IF($AK$90&lt;&gt;"",ROUND($AK$90/14,1),""),"")</f>
        <v/>
      </c>
      <c r="BR1154" s="102" t="str">
        <f>IF(COUNTIF($AZ1154,"=practic?*"),IF($AK$90&lt;&gt;"",ROUND($AK$90,1),""),"")</f>
        <v/>
      </c>
      <c r="BS1154" s="98" t="str">
        <f>IF($AZ1154="","",$AC$90)</f>
        <v/>
      </c>
      <c r="BT1154" s="101" t="str">
        <f>IF($AZ1154="","",$AJ$90)</f>
        <v/>
      </c>
      <c r="BU1154" s="101" t="str">
        <f t="shared" si="530"/>
        <v/>
      </c>
      <c r="BV1154" s="102" t="str">
        <f t="shared" si="531"/>
        <v/>
      </c>
      <c r="BW1154" s="98" t="str">
        <f t="shared" si="526"/>
        <v/>
      </c>
    </row>
    <row r="1155" spans="50:75" ht="21" customHeight="1" x14ac:dyDescent="0.2">
      <c r="AX1155" s="99" t="str">
        <f>IF(COUNTIFS($Z$91,"=practic?*"),$Z$93,"")</f>
        <v/>
      </c>
      <c r="AY1155" s="98">
        <v>6</v>
      </c>
      <c r="AZ1155" s="98" t="str">
        <f>IF(COUNTIFS($Z$91,"=practic?*"),$Z$91,"")</f>
        <v/>
      </c>
      <c r="BA1155" s="98" t="str">
        <f t="shared" si="527"/>
        <v/>
      </c>
      <c r="BB1155" s="98" t="str">
        <f t="shared" si="528"/>
        <v/>
      </c>
      <c r="BC1155" s="98" t="str">
        <f>IF($AZ1155="","",$AD$93)</f>
        <v/>
      </c>
      <c r="BD1155" s="98" t="str">
        <f t="shared" si="529"/>
        <v/>
      </c>
      <c r="BE1155" s="99"/>
      <c r="BF1155" s="99"/>
      <c r="BG1155" s="99"/>
      <c r="BH1155" s="99"/>
      <c r="BI1155" s="99"/>
      <c r="BJ1155" s="99"/>
      <c r="BK1155" s="98" t="e">
        <f t="shared" si="518"/>
        <v>#VALUE!</v>
      </c>
      <c r="BL1155" s="99"/>
      <c r="BM1155" s="98" t="e">
        <f t="shared" si="519"/>
        <v>#VALUE!</v>
      </c>
      <c r="BN1155" s="98" t="str">
        <f>IF(COUNTIFS($Z$91,"=practic?*"),AI93,"")</f>
        <v/>
      </c>
      <c r="BO1155" s="99"/>
      <c r="BP1155" s="98" t="e">
        <f t="shared" si="520"/>
        <v>#VALUE!</v>
      </c>
      <c r="BQ1155" s="102" t="str">
        <f>IF(COUNTIF($AZ1155,"=practic?*"),IF($AK$93&lt;&gt;"",ROUND($AK$93/14,1),""),"")</f>
        <v/>
      </c>
      <c r="BR1155" s="102" t="str">
        <f>IF(COUNTIF($AZ1155,"=practic?*"),IF($AK$93&lt;&gt;"",ROUND($AK$93,1),""),"")</f>
        <v/>
      </c>
      <c r="BS1155" s="98" t="str">
        <f>IF($AZ1155="","",$AC$93)</f>
        <v/>
      </c>
      <c r="BT1155" s="101" t="str">
        <f>IF($AZ1155="","",$AJ$93)</f>
        <v/>
      </c>
      <c r="BU1155" s="101" t="str">
        <f t="shared" si="530"/>
        <v/>
      </c>
      <c r="BV1155" s="102" t="str">
        <f t="shared" si="531"/>
        <v/>
      </c>
      <c r="BW1155" s="98" t="str">
        <f t="shared" si="526"/>
        <v/>
      </c>
    </row>
    <row r="1156" spans="50:75" ht="21" customHeight="1" x14ac:dyDescent="0.2">
      <c r="AX1156" s="99" t="str">
        <f>IF(COUNTIFS($Z$94,"=practic?*"),$Z$96,"")</f>
        <v/>
      </c>
      <c r="AY1156" s="98">
        <v>7</v>
      </c>
      <c r="AZ1156" s="98" t="str">
        <f>IF(COUNTIFS($Z$94,"=practic?*"),$Z$94,"")</f>
        <v/>
      </c>
      <c r="BA1156" s="98" t="str">
        <f t="shared" si="527"/>
        <v/>
      </c>
      <c r="BB1156" s="102" t="str">
        <f t="shared" si="528"/>
        <v/>
      </c>
      <c r="BC1156" s="98" t="str">
        <f>IF($AZ1156="","",$AD$96)</f>
        <v/>
      </c>
      <c r="BD1156" s="102" t="str">
        <f t="shared" si="529"/>
        <v/>
      </c>
      <c r="BE1156" s="99"/>
      <c r="BF1156" s="99"/>
      <c r="BG1156" s="99"/>
      <c r="BH1156" s="99"/>
      <c r="BI1156" s="99"/>
      <c r="BJ1156" s="99"/>
      <c r="BK1156" s="98" t="e">
        <f t="shared" si="518"/>
        <v>#VALUE!</v>
      </c>
      <c r="BL1156" s="99"/>
      <c r="BM1156" s="98" t="e">
        <f t="shared" si="519"/>
        <v>#VALUE!</v>
      </c>
      <c r="BN1156" s="98" t="str">
        <f>IF(COUNTIFS($Z$94,"=practic?*"),AI96,"")</f>
        <v/>
      </c>
      <c r="BO1156" s="99"/>
      <c r="BP1156" s="98" t="e">
        <f t="shared" si="520"/>
        <v>#VALUE!</v>
      </c>
      <c r="BQ1156" s="102" t="str">
        <f>IF(COUNTIF($AZ1156,"=practic?*"),IF($AK$96&lt;&gt;"",ROUND($AK$96/14,1),""),"")</f>
        <v/>
      </c>
      <c r="BR1156" s="102" t="str">
        <f>IF(COUNTIF($AZ1156,"=practic?*"),IF($AK$96&lt;&gt;"",ROUND($AK$96,1),""),"")</f>
        <v/>
      </c>
      <c r="BS1156" s="102" t="str">
        <f>IF($AZ1156="","",$AC$96)</f>
        <v/>
      </c>
      <c r="BT1156" s="101" t="str">
        <f>IF($AZ1156="","",$AJ$96)</f>
        <v/>
      </c>
      <c r="BU1156" s="101" t="str">
        <f t="shared" si="530"/>
        <v/>
      </c>
      <c r="BV1156" s="102" t="str">
        <f t="shared" si="531"/>
        <v/>
      </c>
      <c r="BW1156" s="98" t="str">
        <f t="shared" si="526"/>
        <v/>
      </c>
    </row>
    <row r="1157" spans="50:75" ht="21" customHeight="1" x14ac:dyDescent="0.2">
      <c r="AX1157" s="99" t="str">
        <f>IF(COUNTIFS($Z$97,"=practic?*"),$Z$99,"")</f>
        <v/>
      </c>
      <c r="AY1157" s="98">
        <v>8</v>
      </c>
      <c r="AZ1157" s="98" t="str">
        <f>IF(COUNTIFS($Z$97,"=practic?*"),$Z$97,"")</f>
        <v/>
      </c>
      <c r="BA1157" s="98" t="str">
        <f t="shared" si="527"/>
        <v/>
      </c>
      <c r="BB1157" s="98" t="str">
        <f t="shared" si="528"/>
        <v/>
      </c>
      <c r="BC1157" s="98" t="str">
        <f>IF($AZ1157="","",$AD$99)</f>
        <v/>
      </c>
      <c r="BD1157" s="98" t="str">
        <f t="shared" si="529"/>
        <v/>
      </c>
      <c r="BE1157" s="99"/>
      <c r="BF1157" s="99"/>
      <c r="BG1157" s="99"/>
      <c r="BH1157" s="99"/>
      <c r="BI1157" s="99"/>
      <c r="BJ1157" s="99"/>
      <c r="BK1157" s="98" t="e">
        <f t="shared" si="518"/>
        <v>#VALUE!</v>
      </c>
      <c r="BL1157" s="99"/>
      <c r="BM1157" s="98" t="e">
        <f t="shared" si="519"/>
        <v>#VALUE!</v>
      </c>
      <c r="BN1157" s="98" t="str">
        <f>IF(COUNTIFS($Z$97,"=practic?*"),AI99,"")</f>
        <v/>
      </c>
      <c r="BO1157" s="99"/>
      <c r="BP1157" s="98" t="e">
        <f t="shared" si="520"/>
        <v>#VALUE!</v>
      </c>
      <c r="BQ1157" s="102" t="str">
        <f>IF(COUNTIF($AZ1157,"=practic?*"),IF($AK$99&lt;&gt;"",ROUND($AK$99/14,1),""),"")</f>
        <v/>
      </c>
      <c r="BR1157" s="102" t="str">
        <f>IF(COUNTIF($AZ1157,"=practic?*"),IF($AK$99&lt;&gt;"",ROUND($AK$99,1),""),"")</f>
        <v/>
      </c>
      <c r="BS1157" s="98" t="str">
        <f>IF($AZ1157="","",$AC$99)</f>
        <v/>
      </c>
      <c r="BT1157" s="101" t="str">
        <f>IF($AZ1157="","",$AJ$99)</f>
        <v/>
      </c>
      <c r="BU1157" s="101" t="str">
        <f t="shared" si="530"/>
        <v/>
      </c>
      <c r="BV1157" s="102" t="str">
        <f t="shared" si="531"/>
        <v/>
      </c>
      <c r="BW1157" s="98" t="str">
        <f t="shared" si="526"/>
        <v/>
      </c>
    </row>
    <row r="1158" spans="50:75" ht="21" customHeight="1" x14ac:dyDescent="0.2">
      <c r="AX1158" s="99" t="str">
        <f>IF(COUNTIFS($Z$100,"=practic?*"),$Z$102,"")</f>
        <v/>
      </c>
      <c r="AY1158" s="98">
        <v>9</v>
      </c>
      <c r="AZ1158" s="98" t="str">
        <f>IF(COUNTIFS($Z$100,"=practic?*"),$Z$100,"")</f>
        <v/>
      </c>
      <c r="BA1158" s="98" t="str">
        <f t="shared" si="527"/>
        <v/>
      </c>
      <c r="BB1158" s="98" t="str">
        <f t="shared" si="528"/>
        <v/>
      </c>
      <c r="BC1158" s="98" t="str">
        <f>IF($AZ1158="","",$AD$105)</f>
        <v/>
      </c>
      <c r="BD1158" s="102" t="str">
        <f t="shared" si="529"/>
        <v/>
      </c>
      <c r="BE1158" s="99"/>
      <c r="BF1158" s="99"/>
      <c r="BG1158" s="99"/>
      <c r="BH1158" s="99"/>
      <c r="BI1158" s="99"/>
      <c r="BJ1158" s="99"/>
      <c r="BK1158" s="98" t="e">
        <f t="shared" si="518"/>
        <v>#VALUE!</v>
      </c>
      <c r="BL1158" s="99"/>
      <c r="BM1158" s="98" t="e">
        <f t="shared" si="519"/>
        <v>#VALUE!</v>
      </c>
      <c r="BN1158" s="98" t="str">
        <f>IF(COUNTIFS($Z$100,"=practic?*"),AI102,"")</f>
        <v/>
      </c>
      <c r="BO1158" s="99"/>
      <c r="BP1158" s="98" t="e">
        <f t="shared" si="520"/>
        <v>#VALUE!</v>
      </c>
      <c r="BQ1158" s="102" t="str">
        <f>IF(COUNTIF($AZ1158,"=practic?*"),IF($AK$105&lt;&gt;"",ROUND($AK$105/14,1),""),"")</f>
        <v/>
      </c>
      <c r="BR1158" s="102" t="str">
        <f>IF(COUNTIF($AZ1158,"=practic?*"),IF($AK$105&lt;&gt;"",ROUND($AK$105,1),""),"")</f>
        <v/>
      </c>
      <c r="BS1158" s="98" t="str">
        <f>IF($AZ1158="","",$AC$105)</f>
        <v/>
      </c>
      <c r="BT1158" s="101" t="str">
        <f>IF($AZ1158="","",$AJ$105)</f>
        <v/>
      </c>
      <c r="BU1158" s="101" t="str">
        <f t="shared" si="530"/>
        <v/>
      </c>
      <c r="BV1158" s="102" t="str">
        <f t="shared" si="531"/>
        <v/>
      </c>
      <c r="BW1158" s="98" t="str">
        <f t="shared" si="526"/>
        <v/>
      </c>
    </row>
    <row r="1159" spans="50:75" ht="21" customHeight="1" x14ac:dyDescent="0.2">
      <c r="AX1159" s="99" t="str">
        <f>IF(COUNTIFS($Z$103,"=practic?*"),$Z$105,"")</f>
        <v/>
      </c>
      <c r="AY1159" s="98">
        <v>10</v>
      </c>
      <c r="AZ1159" s="98" t="str">
        <f>IF(COUNTIFS($Z$103,"=practic?*"),$Z$103,"")</f>
        <v/>
      </c>
      <c r="BA1159" s="98" t="str">
        <f t="shared" si="527"/>
        <v/>
      </c>
      <c r="BB1159" s="98" t="str">
        <f t="shared" si="528"/>
        <v/>
      </c>
      <c r="BC1159" s="98" t="str">
        <f>IF($AZ1159="","",$AD$105)</f>
        <v/>
      </c>
      <c r="BD1159" s="102" t="str">
        <f t="shared" si="529"/>
        <v/>
      </c>
      <c r="BE1159" s="99"/>
      <c r="BF1159" s="99"/>
      <c r="BG1159" s="99"/>
      <c r="BH1159" s="99"/>
      <c r="BI1159" s="99"/>
      <c r="BJ1159" s="99"/>
      <c r="BK1159" s="98" t="e">
        <f t="shared" si="518"/>
        <v>#VALUE!</v>
      </c>
      <c r="BL1159" s="99"/>
      <c r="BM1159" s="98" t="e">
        <f t="shared" si="519"/>
        <v>#VALUE!</v>
      </c>
      <c r="BN1159" s="98" t="str">
        <f>IF(COUNTIFS($Z$103,"=practic?*"),AI105,"")</f>
        <v/>
      </c>
      <c r="BO1159" s="99"/>
      <c r="BP1159" s="98" t="e">
        <f t="shared" si="520"/>
        <v>#VALUE!</v>
      </c>
      <c r="BQ1159" s="102" t="str">
        <f>IF(COUNTIF($AZ1159,"=practic?*"),IF($AK$105&lt;&gt;"",ROUND($AK$105/14,1),""),"")</f>
        <v/>
      </c>
      <c r="BR1159" s="102" t="str">
        <f>IF(COUNTIF($AZ1159,"=practic?*"),IF($AK$105&lt;&gt;"",ROUND($AK$105,1),""),"")</f>
        <v/>
      </c>
      <c r="BS1159" s="98" t="str">
        <f>IF($AZ1159="","",$AC$105)</f>
        <v/>
      </c>
      <c r="BT1159" s="101" t="str">
        <f>IF($AZ1159="","",$AJ$105)</f>
        <v/>
      </c>
      <c r="BU1159" s="101" t="str">
        <f t="shared" si="530"/>
        <v/>
      </c>
      <c r="BV1159" s="102" t="str">
        <f t="shared" si="531"/>
        <v/>
      </c>
      <c r="BW1159" s="98" t="str">
        <f t="shared" si="526"/>
        <v/>
      </c>
    </row>
    <row r="1160" spans="50:75" ht="21" customHeight="1" x14ac:dyDescent="0.25">
      <c r="AX1160" s="492" t="s">
        <v>353</v>
      </c>
      <c r="AY1160" s="493"/>
      <c r="AZ1160" s="493"/>
      <c r="BA1160" s="493"/>
      <c r="BB1160" s="493"/>
      <c r="BC1160" s="493"/>
      <c r="BD1160" s="493"/>
      <c r="BE1160" s="493"/>
      <c r="BF1160" s="493"/>
      <c r="BG1160" s="493"/>
      <c r="BH1160" s="493"/>
      <c r="BI1160" s="493"/>
      <c r="BJ1160" s="493"/>
      <c r="BK1160" s="493"/>
      <c r="BL1160" s="493"/>
      <c r="BM1160" s="493"/>
      <c r="BN1160" s="493"/>
      <c r="BO1160" s="493"/>
      <c r="BP1160" s="493"/>
      <c r="BQ1160" s="493"/>
      <c r="BR1160" s="493"/>
      <c r="BS1160" s="493"/>
      <c r="BT1160" s="493"/>
      <c r="BU1160" s="493"/>
      <c r="BV1160" s="494"/>
      <c r="BW1160" s="98" t="str">
        <f t="shared" si="526"/>
        <v/>
      </c>
    </row>
    <row r="1161" spans="50:75" ht="21" customHeight="1" x14ac:dyDescent="0.2">
      <c r="AX1161" s="99" t="str">
        <f>IF(COUNTIFS($AL$76,"=practic?*"),$AL$78,"")</f>
        <v/>
      </c>
      <c r="AY1161" s="102">
        <v>1</v>
      </c>
      <c r="AZ1161" s="98" t="str">
        <f>IF(COUNTIFS($AL$76,"=practic?*"),$AL$76,"")</f>
        <v/>
      </c>
      <c r="BA1161" s="102" t="str">
        <f t="shared" ref="BA1161:BA1170" si="532">IF($AZ1161="","",ROUND(RIGHT($AL$75,1)/2,0))</f>
        <v/>
      </c>
      <c r="BB1161" s="102" t="str">
        <f t="shared" ref="BB1161:BB1170" si="533">IF($AZ1161="","",RIGHT($AL$75,1))</f>
        <v/>
      </c>
      <c r="BC1161" s="102" t="str">
        <f>IF($AZ1161="","",$AP$78)</f>
        <v/>
      </c>
      <c r="BD1161" s="102" t="str">
        <f t="shared" ref="BD1161:BD1170" si="534">IF($AZ1161="","","DI")</f>
        <v/>
      </c>
      <c r="BE1161" s="99"/>
      <c r="BF1161" s="99"/>
      <c r="BG1161" s="99"/>
      <c r="BH1161" s="99"/>
      <c r="BI1161" s="99"/>
      <c r="BJ1161" s="99"/>
      <c r="BK1161" s="98" t="e">
        <f t="shared" si="518"/>
        <v>#VALUE!</v>
      </c>
      <c r="BL1161" s="99"/>
      <c r="BM1161" s="98" t="e">
        <f t="shared" si="519"/>
        <v>#VALUE!</v>
      </c>
      <c r="BN1161" s="98" t="str">
        <f>IF(COUNTIFS($AL$76,"=practic?*"),AU78,"")</f>
        <v/>
      </c>
      <c r="BO1161" s="99"/>
      <c r="BP1161" s="98" t="e">
        <f t="shared" si="520"/>
        <v>#VALUE!</v>
      </c>
      <c r="BQ1161" s="102" t="str">
        <f>IF(COUNTIF($AZ1161,"=practic?*"),IF($AW$78&lt;&gt;"",ROUND($AW$78/14,1),""),"")</f>
        <v/>
      </c>
      <c r="BR1161" s="102" t="str">
        <f>IF(COUNTIF($AZ1161,"=practic?*"),IF($AW$78&lt;&gt;"",ROUND($AW$78,1),""),"")</f>
        <v/>
      </c>
      <c r="BS1161" s="102" t="str">
        <f>IF($AZ1161="","",$AO$78)</f>
        <v/>
      </c>
      <c r="BT1161" s="101" t="str">
        <f>IF($AZ1161="","",$AV$78)</f>
        <v/>
      </c>
      <c r="BU1161" s="101" t="str">
        <f t="shared" ref="BU1161:BU1170" si="535">IF($AZ1161="","",IF($BG1161&lt;&gt;"",$BG1161,0)+IF($BM1161&lt;&gt;"",$BM1161,0)+IF($BQ1161&lt;&gt;"",$BQ1161,0))</f>
        <v/>
      </c>
      <c r="BV1161" s="102" t="str">
        <f t="shared" ref="BV1161:BV1170" si="536">IF($AZ1161="","",IF($BJ1161&lt;&gt;"",$BJ1161,0)+IF($BP1161&lt;&gt;"",$BP1161,0)+IF($BR1161&lt;&gt;"",$BR1161,0))</f>
        <v/>
      </c>
      <c r="BW1161" s="98" t="str">
        <f t="shared" si="526"/>
        <v/>
      </c>
    </row>
    <row r="1162" spans="50:75" ht="21" customHeight="1" x14ac:dyDescent="0.2">
      <c r="AX1162" s="99" t="str">
        <f>IF(COUNTIFS($AL$79,"=practic?*"),$AL$81,"")</f>
        <v/>
      </c>
      <c r="AY1162" s="98">
        <v>2</v>
      </c>
      <c r="AZ1162" s="98" t="str">
        <f>IF(COUNTIFS($AL$79,"=practic?*"),$AL$79,"")</f>
        <v/>
      </c>
      <c r="BA1162" s="98" t="str">
        <f t="shared" si="532"/>
        <v/>
      </c>
      <c r="BB1162" s="98" t="str">
        <f t="shared" si="533"/>
        <v/>
      </c>
      <c r="BC1162" s="98" t="str">
        <f>IF($AZ1162="","",$AP$81)</f>
        <v/>
      </c>
      <c r="BD1162" s="98" t="str">
        <f t="shared" si="534"/>
        <v/>
      </c>
      <c r="BE1162" s="99"/>
      <c r="BF1162" s="99"/>
      <c r="BG1162" s="99"/>
      <c r="BH1162" s="99"/>
      <c r="BI1162" s="99"/>
      <c r="BJ1162" s="99"/>
      <c r="BK1162" s="98" t="e">
        <f t="shared" si="518"/>
        <v>#VALUE!</v>
      </c>
      <c r="BL1162" s="99"/>
      <c r="BM1162" s="98" t="e">
        <f t="shared" si="519"/>
        <v>#VALUE!</v>
      </c>
      <c r="BN1162" s="98" t="str">
        <f>IF(COUNTIFS($AL$79,"=practic?*"),AU81,"")</f>
        <v/>
      </c>
      <c r="BO1162" s="99"/>
      <c r="BP1162" s="98" t="e">
        <f t="shared" si="520"/>
        <v>#VALUE!</v>
      </c>
      <c r="BQ1162" s="102" t="str">
        <f>IF(COUNTIF($AZ1162,"=practic?*"),IF($AW$81&lt;&gt;"",ROUND($AW$81/14,1),""),"")</f>
        <v/>
      </c>
      <c r="BR1162" s="102" t="str">
        <f>IF(COUNTIF($AZ1162,"=practic?*"),IF($AW$81&lt;&gt;"",ROUND($AW$81,1),""),"")</f>
        <v/>
      </c>
      <c r="BS1162" s="98" t="str">
        <f>IF($AZ1162="","",$AO$81)</f>
        <v/>
      </c>
      <c r="BT1162" s="101" t="str">
        <f>IF($AZ1162="","",$AV$81)</f>
        <v/>
      </c>
      <c r="BU1162" s="101" t="str">
        <f t="shared" si="535"/>
        <v/>
      </c>
      <c r="BV1162" s="102" t="str">
        <f t="shared" si="536"/>
        <v/>
      </c>
      <c r="BW1162" s="98" t="str">
        <f t="shared" si="526"/>
        <v/>
      </c>
    </row>
    <row r="1163" spans="50:75" ht="21" customHeight="1" x14ac:dyDescent="0.2">
      <c r="AX1163" s="99" t="str">
        <f>IF(COUNTIFS($AL$82,"=practic?*"),$AL$84,"")</f>
        <v/>
      </c>
      <c r="AY1163" s="98">
        <v>3</v>
      </c>
      <c r="AZ1163" s="98" t="str">
        <f>IF(COUNTIFS($AL$82,"=practic?*"),$AL$82,"")</f>
        <v/>
      </c>
      <c r="BA1163" s="98" t="str">
        <f t="shared" si="532"/>
        <v/>
      </c>
      <c r="BB1163" s="98" t="str">
        <f t="shared" si="533"/>
        <v/>
      </c>
      <c r="BC1163" s="98" t="str">
        <f>IF($AZ1163="","",$AP$84)</f>
        <v/>
      </c>
      <c r="BD1163" s="102" t="str">
        <f t="shared" si="534"/>
        <v/>
      </c>
      <c r="BE1163" s="99"/>
      <c r="BF1163" s="99"/>
      <c r="BG1163" s="99"/>
      <c r="BH1163" s="99"/>
      <c r="BI1163" s="99"/>
      <c r="BJ1163" s="99"/>
      <c r="BK1163" s="98" t="e">
        <f t="shared" si="518"/>
        <v>#VALUE!</v>
      </c>
      <c r="BL1163" s="99"/>
      <c r="BM1163" s="98" t="e">
        <f t="shared" si="519"/>
        <v>#VALUE!</v>
      </c>
      <c r="BN1163" s="98" t="str">
        <f>IF(COUNTIFS($AL$82,"=practic?*"),AU84,"")</f>
        <v/>
      </c>
      <c r="BO1163" s="99"/>
      <c r="BP1163" s="98" t="e">
        <f t="shared" si="520"/>
        <v>#VALUE!</v>
      </c>
      <c r="BQ1163" s="102" t="str">
        <f>IF(COUNTIF($AZ1163,"=practic?*"),IF($AW$84&lt;&gt;"",ROUND($AW$84/14,1),""),"")</f>
        <v/>
      </c>
      <c r="BR1163" s="102" t="str">
        <f>IF(COUNTIF($AZ1163,"=practic?*"),IF($AW$84&lt;&gt;"",ROUND($AW$84,1),""),"")</f>
        <v/>
      </c>
      <c r="BS1163" s="98" t="str">
        <f>IF($AZ1163="","",$AO$84)</f>
        <v/>
      </c>
      <c r="BT1163" s="101" t="str">
        <f>IF($AZ1163="","",$AV$84)</f>
        <v/>
      </c>
      <c r="BU1163" s="101" t="str">
        <f t="shared" si="535"/>
        <v/>
      </c>
      <c r="BV1163" s="102" t="str">
        <f t="shared" si="536"/>
        <v/>
      </c>
      <c r="BW1163" s="98" t="str">
        <f t="shared" si="526"/>
        <v/>
      </c>
    </row>
    <row r="1164" spans="50:75" ht="21" customHeight="1" x14ac:dyDescent="0.2">
      <c r="AX1164" s="99" t="str">
        <f>IF(COUNTIFS($AL$85,"=practic?*"),$AL$87,"")</f>
        <v/>
      </c>
      <c r="AY1164" s="98">
        <v>4</v>
      </c>
      <c r="AZ1164" s="98" t="str">
        <f>IF(COUNTIFS($AL$85,"=practic?*"),$AL$85,"")</f>
        <v/>
      </c>
      <c r="BA1164" s="98" t="str">
        <f t="shared" si="532"/>
        <v/>
      </c>
      <c r="BB1164" s="98" t="str">
        <f t="shared" si="533"/>
        <v/>
      </c>
      <c r="BC1164" s="98" t="str">
        <f>IF($AZ1164="","",$AP$87)</f>
        <v/>
      </c>
      <c r="BD1164" s="98" t="str">
        <f t="shared" si="534"/>
        <v/>
      </c>
      <c r="BE1164" s="99"/>
      <c r="BF1164" s="99"/>
      <c r="BG1164" s="99"/>
      <c r="BH1164" s="99"/>
      <c r="BI1164" s="99"/>
      <c r="BJ1164" s="99"/>
      <c r="BK1164" s="98" t="e">
        <f t="shared" si="518"/>
        <v>#VALUE!</v>
      </c>
      <c r="BL1164" s="99"/>
      <c r="BM1164" s="98" t="e">
        <f t="shared" si="519"/>
        <v>#VALUE!</v>
      </c>
      <c r="BN1164" s="98" t="str">
        <f>IF(COUNTIFS($AL$85,"=practic?*"),AU87,"")</f>
        <v/>
      </c>
      <c r="BO1164" s="99"/>
      <c r="BP1164" s="98" t="e">
        <f t="shared" si="520"/>
        <v>#VALUE!</v>
      </c>
      <c r="BQ1164" s="102" t="str">
        <f>IF(COUNTIF($AZ1164,"=practic?*"),IF($AW$87&lt;&gt;"",ROUND($AW$87/14,1),""),"")</f>
        <v/>
      </c>
      <c r="BR1164" s="102" t="str">
        <f>IF(COUNTIF($AZ1164,"=practic?*"),IF($AW$87&lt;&gt;"",ROUND($AW$87,1),""),"")</f>
        <v/>
      </c>
      <c r="BS1164" s="102" t="str">
        <f>IF($AZ1164="","",$AO$87)</f>
        <v/>
      </c>
      <c r="BT1164" s="101" t="str">
        <f>IF($AZ1164="","",$AV$87)</f>
        <v/>
      </c>
      <c r="BU1164" s="101" t="str">
        <f t="shared" si="535"/>
        <v/>
      </c>
      <c r="BV1164" s="102" t="str">
        <f t="shared" si="536"/>
        <v/>
      </c>
      <c r="BW1164" s="98" t="str">
        <f t="shared" si="526"/>
        <v/>
      </c>
    </row>
    <row r="1165" spans="50:75" ht="21" customHeight="1" x14ac:dyDescent="0.2">
      <c r="AX1165" s="99" t="str">
        <f>IF(COUNTIFS($AL$88,"=practic?*"),$AL$90,"")</f>
        <v/>
      </c>
      <c r="AY1165" s="98">
        <v>5</v>
      </c>
      <c r="AZ1165" s="98" t="str">
        <f>IF(COUNTIFS($AL$88,"=practic?*"),$AL$88,"")</f>
        <v/>
      </c>
      <c r="BA1165" s="98" t="str">
        <f t="shared" si="532"/>
        <v/>
      </c>
      <c r="BB1165" s="98" t="str">
        <f t="shared" si="533"/>
        <v/>
      </c>
      <c r="BC1165" s="98" t="str">
        <f>IF($AZ1165="","",$AP$90)</f>
        <v/>
      </c>
      <c r="BD1165" s="102" t="str">
        <f t="shared" si="534"/>
        <v/>
      </c>
      <c r="BE1165" s="99"/>
      <c r="BF1165" s="99"/>
      <c r="BG1165" s="99"/>
      <c r="BH1165" s="99"/>
      <c r="BI1165" s="99"/>
      <c r="BJ1165" s="99"/>
      <c r="BK1165" s="98" t="e">
        <f t="shared" si="518"/>
        <v>#VALUE!</v>
      </c>
      <c r="BL1165" s="99"/>
      <c r="BM1165" s="98" t="e">
        <f t="shared" si="519"/>
        <v>#VALUE!</v>
      </c>
      <c r="BN1165" s="98" t="str">
        <f>IF(COUNTIFS($AL$88,"=practic?*"),AU90,"")</f>
        <v/>
      </c>
      <c r="BO1165" s="99"/>
      <c r="BP1165" s="98" t="e">
        <f t="shared" si="520"/>
        <v>#VALUE!</v>
      </c>
      <c r="BQ1165" s="102" t="str">
        <f>IF(COUNTIF($AZ1165,"=practic?*"),IF($AW$90&lt;&gt;"",ROUND($AW$90/14,1),""),"")</f>
        <v/>
      </c>
      <c r="BR1165" s="102" t="str">
        <f>IF(COUNTIF($AZ1165,"=practic?*"),IF($AW$90&lt;&gt;"",ROUND($AW$90,1),""),"")</f>
        <v/>
      </c>
      <c r="BS1165" s="98" t="str">
        <f>IF($AZ1165="","",$AO$90)</f>
        <v/>
      </c>
      <c r="BT1165" s="101" t="str">
        <f>IF($AZ1165="","",$AV$90)</f>
        <v/>
      </c>
      <c r="BU1165" s="101" t="str">
        <f t="shared" si="535"/>
        <v/>
      </c>
      <c r="BV1165" s="102" t="str">
        <f t="shared" si="536"/>
        <v/>
      </c>
      <c r="BW1165" s="98" t="str">
        <f>IF($AZ1165="","",CONCATENATE("20",G$12+BA1165-1))</f>
        <v/>
      </c>
    </row>
    <row r="1166" spans="50:75" ht="21" customHeight="1" x14ac:dyDescent="0.2">
      <c r="AX1166" s="99" t="str">
        <f>IF(COUNTIFS($AL$91,"=practic?*"),$AL$93,"")</f>
        <v/>
      </c>
      <c r="AY1166" s="98">
        <v>6</v>
      </c>
      <c r="AZ1166" s="98" t="str">
        <f>IF(COUNTIFS($AL$91,"=practic?*"),$AL$91,"")</f>
        <v/>
      </c>
      <c r="BA1166" s="98" t="str">
        <f t="shared" si="532"/>
        <v/>
      </c>
      <c r="BB1166" s="98" t="str">
        <f t="shared" si="533"/>
        <v/>
      </c>
      <c r="BC1166" s="98" t="str">
        <f>IF($AZ1166="","",$AP$93)</f>
        <v/>
      </c>
      <c r="BD1166" s="98" t="str">
        <f t="shared" si="534"/>
        <v/>
      </c>
      <c r="BE1166" s="99"/>
      <c r="BF1166" s="99"/>
      <c r="BG1166" s="99"/>
      <c r="BH1166" s="99"/>
      <c r="BI1166" s="99"/>
      <c r="BJ1166" s="99"/>
      <c r="BK1166" s="98" t="e">
        <f t="shared" si="518"/>
        <v>#VALUE!</v>
      </c>
      <c r="BL1166" s="99"/>
      <c r="BM1166" s="98" t="e">
        <f t="shared" si="519"/>
        <v>#VALUE!</v>
      </c>
      <c r="BN1166" s="98" t="str">
        <f>IF(COUNTIFS($AL$91,"=practic?*"),AU93,"")</f>
        <v/>
      </c>
      <c r="BO1166" s="99"/>
      <c r="BP1166" s="98" t="e">
        <f t="shared" si="520"/>
        <v>#VALUE!</v>
      </c>
      <c r="BQ1166" s="102" t="str">
        <f>IF(COUNTIF($AZ1166,"=practic?*"),IF($AW$93&lt;&gt;"",ROUND($AW$93/14,1),""),"")</f>
        <v/>
      </c>
      <c r="BR1166" s="102" t="str">
        <f>IF(COUNTIF($AZ1166,"=practic?*"),IF($AW$93&lt;&gt;"",ROUND($AW$93,1),""),"")</f>
        <v/>
      </c>
      <c r="BS1166" s="98" t="str">
        <f>IF($AZ1166="","",$AO$93)</f>
        <v/>
      </c>
      <c r="BT1166" s="101" t="str">
        <f>IF($AZ1166="","",$AV$93)</f>
        <v/>
      </c>
      <c r="BU1166" s="101" t="str">
        <f t="shared" si="535"/>
        <v/>
      </c>
      <c r="BV1166" s="102" t="str">
        <f t="shared" si="536"/>
        <v/>
      </c>
      <c r="BW1166" s="98" t="str">
        <f t="shared" ref="BW1166:BW1214" si="537">IF($AZ1166="","",CONCATENATE("20",G$12+BA1166-1))</f>
        <v/>
      </c>
    </row>
    <row r="1167" spans="50:75" ht="21" customHeight="1" x14ac:dyDescent="0.2">
      <c r="AX1167" s="99" t="str">
        <f>IF(COUNTIFS($AL$94,"=practic?*"),$AL$96,"")</f>
        <v/>
      </c>
      <c r="AY1167" s="98">
        <v>7</v>
      </c>
      <c r="AZ1167" s="98" t="str">
        <f>IF(COUNTIFS($AL$94,"=practic?*"),$AL$94,"")</f>
        <v/>
      </c>
      <c r="BA1167" s="98" t="str">
        <f t="shared" si="532"/>
        <v/>
      </c>
      <c r="BB1167" s="102" t="str">
        <f t="shared" si="533"/>
        <v/>
      </c>
      <c r="BC1167" s="98" t="str">
        <f>IF($AZ1167="","",$AP$96)</f>
        <v/>
      </c>
      <c r="BD1167" s="102" t="str">
        <f t="shared" si="534"/>
        <v/>
      </c>
      <c r="BE1167" s="99"/>
      <c r="BF1167" s="99"/>
      <c r="BG1167" s="99"/>
      <c r="BH1167" s="99"/>
      <c r="BI1167" s="99"/>
      <c r="BJ1167" s="99"/>
      <c r="BK1167" s="98" t="e">
        <f t="shared" si="518"/>
        <v>#VALUE!</v>
      </c>
      <c r="BL1167" s="99"/>
      <c r="BM1167" s="98" t="e">
        <f t="shared" si="519"/>
        <v>#VALUE!</v>
      </c>
      <c r="BN1167" s="98" t="str">
        <f>IF(COUNTIFS($AL$94,"=practic?*"),AU96,"")</f>
        <v/>
      </c>
      <c r="BO1167" s="99"/>
      <c r="BP1167" s="98" t="e">
        <f t="shared" si="520"/>
        <v>#VALUE!</v>
      </c>
      <c r="BQ1167" s="102" t="str">
        <f>IF(COUNTIF($AZ1167,"=practic?*"),IF($AW$96&lt;&gt;"",ROUND($AW$96/14,1),""),"")</f>
        <v/>
      </c>
      <c r="BR1167" s="102" t="str">
        <f>IF(COUNTIF($AZ1167,"=practic?*"),IF($AW$96&lt;&gt;"",ROUND($AW$96,1),""),"")</f>
        <v/>
      </c>
      <c r="BS1167" s="102" t="str">
        <f>IF($AZ1167="","",$AO$96)</f>
        <v/>
      </c>
      <c r="BT1167" s="101" t="str">
        <f>IF($AZ1167="","",$AV$96)</f>
        <v/>
      </c>
      <c r="BU1167" s="101" t="str">
        <f t="shared" si="535"/>
        <v/>
      </c>
      <c r="BV1167" s="102" t="str">
        <f t="shared" si="536"/>
        <v/>
      </c>
      <c r="BW1167" s="98" t="str">
        <f t="shared" si="537"/>
        <v/>
      </c>
    </row>
    <row r="1168" spans="50:75" ht="21" customHeight="1" x14ac:dyDescent="0.2">
      <c r="AX1168" s="99" t="str">
        <f>IF(COUNTIFS($AL$97,"=practic?*"),$AL$99,"")</f>
        <v/>
      </c>
      <c r="AY1168" s="98">
        <v>8</v>
      </c>
      <c r="AZ1168" s="98" t="str">
        <f>IF(COUNTIFS($AL$97,"=practic?*"),$AL$97,"")</f>
        <v/>
      </c>
      <c r="BA1168" s="98" t="str">
        <f t="shared" si="532"/>
        <v/>
      </c>
      <c r="BB1168" s="98" t="str">
        <f t="shared" si="533"/>
        <v/>
      </c>
      <c r="BC1168" s="98" t="str">
        <f>IF($AZ1168="","",$AP$99)</f>
        <v/>
      </c>
      <c r="BD1168" s="98" t="str">
        <f t="shared" si="534"/>
        <v/>
      </c>
      <c r="BE1168" s="99"/>
      <c r="BF1168" s="99"/>
      <c r="BG1168" s="99"/>
      <c r="BH1168" s="99"/>
      <c r="BI1168" s="99"/>
      <c r="BJ1168" s="99"/>
      <c r="BK1168" s="98" t="e">
        <f t="shared" si="518"/>
        <v>#VALUE!</v>
      </c>
      <c r="BL1168" s="99"/>
      <c r="BM1168" s="98" t="e">
        <f t="shared" si="519"/>
        <v>#VALUE!</v>
      </c>
      <c r="BN1168" s="98" t="str">
        <f>IF(COUNTIFS($AL$97,"=practic?*"),AU99,"")</f>
        <v/>
      </c>
      <c r="BO1168" s="99"/>
      <c r="BP1168" s="98" t="e">
        <f t="shared" si="520"/>
        <v>#VALUE!</v>
      </c>
      <c r="BQ1168" s="102" t="str">
        <f>IF(COUNTIF($AZ1168,"=practic?*"),IF($AW$99&lt;&gt;"",ROUND($AW$99/14,1),""),"")</f>
        <v/>
      </c>
      <c r="BR1168" s="102" t="str">
        <f>IF(COUNTIF($AZ1168,"=practic?*"),IF($AW$99&lt;&gt;"",ROUND($AW$99,1),""),"")</f>
        <v/>
      </c>
      <c r="BS1168" s="98" t="str">
        <f>IF($AZ1168="","",$AO$99)</f>
        <v/>
      </c>
      <c r="BT1168" s="101" t="str">
        <f>IF($AZ1168="","",$AV$99)</f>
        <v/>
      </c>
      <c r="BU1168" s="101" t="str">
        <f t="shared" si="535"/>
        <v/>
      </c>
      <c r="BV1168" s="102" t="str">
        <f t="shared" si="536"/>
        <v/>
      </c>
      <c r="BW1168" s="98" t="str">
        <f t="shared" si="537"/>
        <v/>
      </c>
    </row>
    <row r="1169" spans="50:75" ht="21" customHeight="1" x14ac:dyDescent="0.2">
      <c r="AX1169" s="99" t="str">
        <f>IF(COUNTIFS($AL$100,"=practic?*"),$AL$102,"")</f>
        <v>L061.24.08.D9</v>
      </c>
      <c r="AY1169" s="98">
        <v>9</v>
      </c>
      <c r="AZ1169" s="98" t="str">
        <f>IF(COUNTIFS($AL$100,"=practic?*"),$AL$100,"")</f>
        <v>Practică 4</v>
      </c>
      <c r="BA1169" s="98">
        <f t="shared" si="532"/>
        <v>4</v>
      </c>
      <c r="BB1169" s="98" t="str">
        <f t="shared" si="533"/>
        <v>8</v>
      </c>
      <c r="BC1169" s="98" t="str">
        <f>IF($AZ1169="","",$AP$105)</f>
        <v>E</v>
      </c>
      <c r="BD1169" s="102" t="str">
        <f t="shared" si="534"/>
        <v>DI</v>
      </c>
      <c r="BE1169" s="99"/>
      <c r="BF1169" s="99"/>
      <c r="BG1169" s="99"/>
      <c r="BH1169" s="99"/>
      <c r="BI1169" s="99"/>
      <c r="BJ1169" s="99"/>
      <c r="BK1169" s="98">
        <f t="shared" si="518"/>
        <v>3.6</v>
      </c>
      <c r="BL1169" s="99"/>
      <c r="BM1169" s="98">
        <f t="shared" si="519"/>
        <v>3.6</v>
      </c>
      <c r="BN1169" s="98">
        <f>IF(COUNTIFS($AL$100,"=practic?*"),AU102,"")</f>
        <v>50</v>
      </c>
      <c r="BO1169" s="99"/>
      <c r="BP1169" s="98">
        <f t="shared" si="520"/>
        <v>50</v>
      </c>
      <c r="BQ1169" s="102">
        <f>IF(COUNTIF($AZ1169,"=practic?*"),IF($AW$105&lt;&gt;"",ROUND($AW$105/14,1),""),"")</f>
        <v>1.8</v>
      </c>
      <c r="BR1169" s="102">
        <f>IF(COUNTIF($AZ1169,"=practic?*"),IF($AW$105&lt;&gt;"",ROUND($AW$105,1),""),"")</f>
        <v>25</v>
      </c>
      <c r="BS1169" s="98">
        <f>IF($AZ1169="","",$AO$105)</f>
        <v>1</v>
      </c>
      <c r="BT1169" s="101" t="str">
        <f>IF($AZ1169="","",$AV$105)</f>
        <v>DF</v>
      </c>
      <c r="BU1169" s="101">
        <f t="shared" si="535"/>
        <v>5.4</v>
      </c>
      <c r="BV1169" s="102">
        <f t="shared" si="536"/>
        <v>75</v>
      </c>
      <c r="BW1169" s="98" t="str">
        <f t="shared" si="537"/>
        <v>2027</v>
      </c>
    </row>
    <row r="1170" spans="50:75" ht="21" customHeight="1" x14ac:dyDescent="0.2">
      <c r="AX1170" s="99" t="str">
        <f>IF(COUNTIFS($AL$103,"=practic?*"),$AL$105,"")</f>
        <v/>
      </c>
      <c r="AY1170" s="98">
        <v>10</v>
      </c>
      <c r="AZ1170" s="98" t="str">
        <f>IF(COUNTIFS($AL$103,"=practic?*"),$AL$103,"")</f>
        <v/>
      </c>
      <c r="BA1170" s="98" t="str">
        <f t="shared" si="532"/>
        <v/>
      </c>
      <c r="BB1170" s="98" t="str">
        <f t="shared" si="533"/>
        <v/>
      </c>
      <c r="BC1170" s="98" t="str">
        <f>IF($AZ1170="","",$AP$105)</f>
        <v/>
      </c>
      <c r="BD1170" s="102" t="str">
        <f t="shared" si="534"/>
        <v/>
      </c>
      <c r="BE1170" s="99"/>
      <c r="BF1170" s="99"/>
      <c r="BG1170" s="99"/>
      <c r="BH1170" s="99"/>
      <c r="BI1170" s="99"/>
      <c r="BJ1170" s="99"/>
      <c r="BK1170" s="98" t="e">
        <f t="shared" si="518"/>
        <v>#VALUE!</v>
      </c>
      <c r="BL1170" s="99"/>
      <c r="BM1170" s="98" t="e">
        <f t="shared" si="519"/>
        <v>#VALUE!</v>
      </c>
      <c r="BN1170" s="98" t="str">
        <f>IF(COUNTIFS($AL$103,"=practic?*"),AU105,"")</f>
        <v/>
      </c>
      <c r="BO1170" s="99"/>
      <c r="BP1170" s="98" t="e">
        <f t="shared" si="520"/>
        <v>#VALUE!</v>
      </c>
      <c r="BQ1170" s="102" t="str">
        <f>IF(COUNTIF($AZ1170,"=practic?*"),IF($AW$105&lt;&gt;"",ROUND($AW$105/14,1),""),"")</f>
        <v/>
      </c>
      <c r="BR1170" s="102" t="str">
        <f>IF(COUNTIF($AZ1170,"=practic?*"),IF($AW$105&lt;&gt;"",ROUND($AW$105,1),""),"")</f>
        <v/>
      </c>
      <c r="BS1170" s="98" t="str">
        <f>IF($AZ1170="","",$AO$105)</f>
        <v/>
      </c>
      <c r="BT1170" s="101" t="str">
        <f>IF($AZ1170="","",$AV$105)</f>
        <v/>
      </c>
      <c r="BU1170" s="101" t="str">
        <f t="shared" si="535"/>
        <v/>
      </c>
      <c r="BV1170" s="102" t="str">
        <f t="shared" si="536"/>
        <v/>
      </c>
      <c r="BW1170" s="98" t="str">
        <f t="shared" si="537"/>
        <v/>
      </c>
    </row>
    <row r="1171" spans="50:75" ht="21" customHeight="1" x14ac:dyDescent="0.25">
      <c r="AX1171" s="492" t="s">
        <v>354</v>
      </c>
      <c r="AY1171" s="493"/>
      <c r="AZ1171" s="493"/>
      <c r="BA1171" s="493"/>
      <c r="BB1171" s="493"/>
      <c r="BC1171" s="493"/>
      <c r="BD1171" s="493"/>
      <c r="BE1171" s="493"/>
      <c r="BF1171" s="493"/>
      <c r="BG1171" s="493"/>
      <c r="BH1171" s="493"/>
      <c r="BI1171" s="493"/>
      <c r="BJ1171" s="493"/>
      <c r="BK1171" s="493"/>
      <c r="BL1171" s="493"/>
      <c r="BM1171" s="493"/>
      <c r="BN1171" s="493"/>
      <c r="BO1171" s="493"/>
      <c r="BP1171" s="493"/>
      <c r="BQ1171" s="493"/>
      <c r="BR1171" s="493"/>
      <c r="BS1171" s="493"/>
      <c r="BT1171" s="493"/>
      <c r="BU1171" s="493"/>
      <c r="BV1171" s="494"/>
      <c r="BW1171" s="98" t="str">
        <f t="shared" si="537"/>
        <v/>
      </c>
    </row>
    <row r="1172" spans="50:75" ht="21" customHeight="1" x14ac:dyDescent="0.2">
      <c r="AX1172" s="99" t="str">
        <f>IF(COUNTIFS($B$127,"=practic?*"),$B$129,"")</f>
        <v/>
      </c>
      <c r="AY1172" s="102">
        <v>1</v>
      </c>
      <c r="AZ1172" s="98" t="str">
        <f>IF(COUNTIFS($B$127,"=practic?*"),$B$127,"")</f>
        <v/>
      </c>
      <c r="BA1172" s="102" t="str">
        <f>IF($AZ1172="","",ROUND(RIGHT($B$126,2)/2,0))</f>
        <v/>
      </c>
      <c r="BB1172" s="102" t="str">
        <f>IF($AZ1172="","",RIGHT($B$126,2))</f>
        <v/>
      </c>
      <c r="BC1172" s="102" t="str">
        <f>IF($AZ1172="","",$F$129)</f>
        <v/>
      </c>
      <c r="BD1172" s="102" t="str">
        <f t="shared" ref="BD1172:BD1181" si="538">IF($AZ1172="","","DI")</f>
        <v/>
      </c>
      <c r="BE1172" s="99"/>
      <c r="BF1172" s="99"/>
      <c r="BG1172" s="99"/>
      <c r="BH1172" s="99"/>
      <c r="BI1172" s="99"/>
      <c r="BJ1172" s="99"/>
      <c r="BK1172" s="98" t="e">
        <f t="shared" ref="BK1172:BK1181" si="539">ROUND(BN1172/14,1)</f>
        <v>#VALUE!</v>
      </c>
      <c r="BL1172" s="99"/>
      <c r="BM1172" s="98" t="e">
        <f t="shared" ref="BM1172:BM1181" si="540">BK1172+BL1172</f>
        <v>#VALUE!</v>
      </c>
      <c r="BN1172" s="98" t="str">
        <f>IF(COUNTIFS($B$127,"=practic?*"),K122,"")</f>
        <v/>
      </c>
      <c r="BO1172" s="99"/>
      <c r="BP1172" s="98" t="e">
        <f t="shared" ref="BP1172:BP1181" si="541">BN1172+BO1172</f>
        <v>#VALUE!</v>
      </c>
      <c r="BQ1172" s="102" t="str">
        <f>IF(COUNTIF($AZ1172,"=practic?*"),IF($M$129&lt;&gt;"",ROUND($M$129/14,1),""),"")</f>
        <v/>
      </c>
      <c r="BR1172" s="102" t="str">
        <f>IF(COUNTIF($AZ1172,"=practic?*"),IF($M$129&lt;&gt;"",ROUND($M$129,1),""),"")</f>
        <v/>
      </c>
      <c r="BS1172" s="102" t="str">
        <f>IF($AZ1172="","",$E$129)</f>
        <v/>
      </c>
      <c r="BT1172" s="101" t="str">
        <f>IF($AZ1172="","",$L$129)</f>
        <v/>
      </c>
      <c r="BU1172" s="101" t="str">
        <f t="shared" ref="BU1172:BU1181" si="542">IF($AZ1172="","",IF($BG1172&lt;&gt;"",$BG1172,0)+IF($BM1172&lt;&gt;"",$BM1172,0)+IF($BQ1172&lt;&gt;"",$BQ1172,0))</f>
        <v/>
      </c>
      <c r="BV1172" s="102" t="str">
        <f t="shared" ref="BV1172:BV1181" si="543">IF($AZ1172="","",IF($BJ1172&lt;&gt;"",$BJ1172,0)+IF($BP1172&lt;&gt;"",$BP1172,0)+IF($BR1172&lt;&gt;"",$BR1172,0))</f>
        <v/>
      </c>
      <c r="BW1172" s="98" t="str">
        <f t="shared" si="537"/>
        <v/>
      </c>
    </row>
    <row r="1173" spans="50:75" ht="21" customHeight="1" x14ac:dyDescent="0.2">
      <c r="AX1173" s="99" t="str">
        <f>IF(COUNTIFS($B$130,"=practic?*"),$B$132,"")</f>
        <v/>
      </c>
      <c r="AY1173" s="98">
        <v>2</v>
      </c>
      <c r="AZ1173" s="98" t="str">
        <f>IF(COUNTIFS($B$130,"=practic?*"),$B$130,"")</f>
        <v/>
      </c>
      <c r="BA1173" s="102" t="str">
        <f t="shared" ref="BA1173:BA1181" si="544">IF($AZ1173="","",ROUND(RIGHT($B$126,2)/2,0))</f>
        <v/>
      </c>
      <c r="BB1173" s="102" t="str">
        <f t="shared" ref="BB1173:BB1181" si="545">IF($AZ1173="","",RIGHT($B$126,2))</f>
        <v/>
      </c>
      <c r="BC1173" s="98" t="str">
        <f>IF($AZ1173="","",$F$132)</f>
        <v/>
      </c>
      <c r="BD1173" s="98" t="str">
        <f t="shared" si="538"/>
        <v/>
      </c>
      <c r="BE1173" s="99"/>
      <c r="BF1173" s="99"/>
      <c r="BG1173" s="99"/>
      <c r="BH1173" s="99"/>
      <c r="BI1173" s="99"/>
      <c r="BJ1173" s="99"/>
      <c r="BK1173" s="98" t="e">
        <f t="shared" si="539"/>
        <v>#VALUE!</v>
      </c>
      <c r="BL1173" s="99"/>
      <c r="BM1173" s="98" t="e">
        <f t="shared" si="540"/>
        <v>#VALUE!</v>
      </c>
      <c r="BN1173" s="98" t="str">
        <f>IF(COUNTIFS($B$130,"=practic?*"),K125,"")</f>
        <v/>
      </c>
      <c r="BO1173" s="99"/>
      <c r="BP1173" s="98" t="e">
        <f t="shared" si="541"/>
        <v>#VALUE!</v>
      </c>
      <c r="BQ1173" s="102" t="str">
        <f>IF(COUNTIF($AZ1173,"=practic?*"),IF($M$132&lt;&gt;"",ROUND($M$132/14,1),""),"")</f>
        <v/>
      </c>
      <c r="BR1173" s="102" t="str">
        <f>IF(COUNTIF($AZ1173,"=practic?*"),IF($M$132&lt;&gt;"",ROUND($M$132,1),""),"")</f>
        <v/>
      </c>
      <c r="BS1173" s="98" t="str">
        <f>IF($AZ1173="","",$E$132)</f>
        <v/>
      </c>
      <c r="BT1173" s="101" t="str">
        <f>IF($AZ1173="","",$L$132)</f>
        <v/>
      </c>
      <c r="BU1173" s="101" t="str">
        <f t="shared" si="542"/>
        <v/>
      </c>
      <c r="BV1173" s="102" t="str">
        <f t="shared" si="543"/>
        <v/>
      </c>
      <c r="BW1173" s="98" t="str">
        <f t="shared" si="537"/>
        <v/>
      </c>
    </row>
    <row r="1174" spans="50:75" ht="21" customHeight="1" x14ac:dyDescent="0.2">
      <c r="AX1174" s="99" t="str">
        <f>IF(COUNTIFS($B$133,"=practic?*"),$B$135,"")</f>
        <v/>
      </c>
      <c r="AY1174" s="98">
        <v>3</v>
      </c>
      <c r="AZ1174" s="98" t="str">
        <f>IF(COUNTIFS($B$133,"=practic?*"),$B$133,"")</f>
        <v/>
      </c>
      <c r="BA1174" s="102" t="str">
        <f t="shared" si="544"/>
        <v/>
      </c>
      <c r="BB1174" s="102" t="str">
        <f t="shared" si="545"/>
        <v/>
      </c>
      <c r="BC1174" s="98" t="str">
        <f>IF($AZ1174="","",$F$135)</f>
        <v/>
      </c>
      <c r="BD1174" s="102" t="str">
        <f t="shared" si="538"/>
        <v/>
      </c>
      <c r="BE1174" s="99"/>
      <c r="BF1174" s="99"/>
      <c r="BG1174" s="99"/>
      <c r="BH1174" s="99"/>
      <c r="BI1174" s="99"/>
      <c r="BJ1174" s="99"/>
      <c r="BK1174" s="98" t="e">
        <f t="shared" si="539"/>
        <v>#VALUE!</v>
      </c>
      <c r="BL1174" s="99"/>
      <c r="BM1174" s="98" t="e">
        <f t="shared" si="540"/>
        <v>#VALUE!</v>
      </c>
      <c r="BN1174" s="98" t="str">
        <f>IF(COUNTIFS($B$133,"=practic?*"),K128,"")</f>
        <v/>
      </c>
      <c r="BO1174" s="99"/>
      <c r="BP1174" s="98" t="e">
        <f t="shared" si="541"/>
        <v>#VALUE!</v>
      </c>
      <c r="BQ1174" s="102" t="str">
        <f>IF(COUNTIF($AZ1174,"=practic?*"),IF($M$135&lt;&gt;"",ROUND($M$135/14,1),""),"")</f>
        <v/>
      </c>
      <c r="BR1174" s="102" t="str">
        <f>IF(COUNTIF($AZ1174,"=practic?*"),IF($M$135&lt;&gt;"",ROUND($M$135,1),""),"")</f>
        <v/>
      </c>
      <c r="BS1174" s="98" t="str">
        <f>IF($AZ1174="","",$E$135)</f>
        <v/>
      </c>
      <c r="BT1174" s="101" t="str">
        <f>IF($AZ1174="","",$L$135)</f>
        <v/>
      </c>
      <c r="BU1174" s="101" t="str">
        <f t="shared" si="542"/>
        <v/>
      </c>
      <c r="BV1174" s="102" t="str">
        <f t="shared" si="543"/>
        <v/>
      </c>
      <c r="BW1174" s="98" t="str">
        <f t="shared" si="537"/>
        <v/>
      </c>
    </row>
    <row r="1175" spans="50:75" ht="21" customHeight="1" x14ac:dyDescent="0.2">
      <c r="AX1175" s="99" t="str">
        <f>IF(COUNTIFS($B$136,"=practic?*"),$B$138,"")</f>
        <v/>
      </c>
      <c r="AY1175" s="98">
        <v>4</v>
      </c>
      <c r="AZ1175" s="98" t="str">
        <f>IF(COUNTIFS($B$136,"=practic?*"),$B$136,"")</f>
        <v/>
      </c>
      <c r="BA1175" s="102" t="str">
        <f t="shared" si="544"/>
        <v/>
      </c>
      <c r="BB1175" s="102" t="str">
        <f t="shared" si="545"/>
        <v/>
      </c>
      <c r="BC1175" s="98" t="str">
        <f>IF($AZ1175="","",$F$138)</f>
        <v/>
      </c>
      <c r="BD1175" s="98" t="str">
        <f t="shared" si="538"/>
        <v/>
      </c>
      <c r="BE1175" s="99"/>
      <c r="BF1175" s="99"/>
      <c r="BG1175" s="99"/>
      <c r="BH1175" s="99"/>
      <c r="BI1175" s="99"/>
      <c r="BJ1175" s="99"/>
      <c r="BK1175" s="98" t="e">
        <f t="shared" si="539"/>
        <v>#VALUE!</v>
      </c>
      <c r="BL1175" s="99"/>
      <c r="BM1175" s="98" t="e">
        <f t="shared" si="540"/>
        <v>#VALUE!</v>
      </c>
      <c r="BN1175" s="98" t="str">
        <f>IF(COUNTIFS($B$136,"=practic?*"),K131,"")</f>
        <v/>
      </c>
      <c r="BO1175" s="99"/>
      <c r="BP1175" s="98" t="e">
        <f t="shared" si="541"/>
        <v>#VALUE!</v>
      </c>
      <c r="BQ1175" s="102" t="str">
        <f>IF(COUNTIF($AZ1175,"=practic?*"),IF($M$138&lt;&gt;"",ROUND($M$138/14,1),""),"")</f>
        <v/>
      </c>
      <c r="BR1175" s="102" t="str">
        <f>IF(COUNTIF($AZ1175,"=practic?*"),IF($M$138&lt;&gt;"",ROUND($M$138,1),""),"")</f>
        <v/>
      </c>
      <c r="BS1175" s="102" t="str">
        <f>IF($AZ1175="","",$E$138)</f>
        <v/>
      </c>
      <c r="BT1175" s="101" t="str">
        <f>IF($AZ1175="","",$L$138)</f>
        <v/>
      </c>
      <c r="BU1175" s="101" t="str">
        <f t="shared" si="542"/>
        <v/>
      </c>
      <c r="BV1175" s="102" t="str">
        <f t="shared" si="543"/>
        <v/>
      </c>
      <c r="BW1175" s="98" t="str">
        <f t="shared" si="537"/>
        <v/>
      </c>
    </row>
    <row r="1176" spans="50:75" ht="21" customHeight="1" x14ac:dyDescent="0.2">
      <c r="AX1176" s="99" t="str">
        <f>IF(COUNTIFS($B$139,"=practic?*"),$B$141,"")</f>
        <v/>
      </c>
      <c r="AY1176" s="98">
        <v>5</v>
      </c>
      <c r="AZ1176" s="98" t="str">
        <f>IF(COUNTIFS($B$139,"=practic?*"),$B$139,"")</f>
        <v/>
      </c>
      <c r="BA1176" s="102" t="str">
        <f t="shared" si="544"/>
        <v/>
      </c>
      <c r="BB1176" s="102" t="str">
        <f t="shared" si="545"/>
        <v/>
      </c>
      <c r="BC1176" s="98" t="str">
        <f>IF($AZ1176="","",$F$141)</f>
        <v/>
      </c>
      <c r="BD1176" s="102" t="str">
        <f t="shared" si="538"/>
        <v/>
      </c>
      <c r="BE1176" s="99"/>
      <c r="BF1176" s="99"/>
      <c r="BG1176" s="99"/>
      <c r="BH1176" s="99"/>
      <c r="BI1176" s="99"/>
      <c r="BJ1176" s="99"/>
      <c r="BK1176" s="98" t="e">
        <f t="shared" si="539"/>
        <v>#VALUE!</v>
      </c>
      <c r="BL1176" s="99"/>
      <c r="BM1176" s="98" t="e">
        <f t="shared" si="540"/>
        <v>#VALUE!</v>
      </c>
      <c r="BN1176" s="98" t="str">
        <f>IF(COUNTIFS($B$139,"=practic?*"),K134,"")</f>
        <v/>
      </c>
      <c r="BO1176" s="99"/>
      <c r="BP1176" s="98" t="e">
        <f t="shared" si="541"/>
        <v>#VALUE!</v>
      </c>
      <c r="BQ1176" s="102" t="str">
        <f>IF(COUNTIF($AZ1176,"=practic?*"),IF($M$141&lt;&gt;"",ROUND($M$141/14,1),""),"")</f>
        <v/>
      </c>
      <c r="BR1176" s="102" t="str">
        <f>IF(COUNTIF($AZ1176,"=practic?*"),IF($M$141&lt;&gt;"",ROUND($M$141,1),""),"")</f>
        <v/>
      </c>
      <c r="BS1176" s="98" t="str">
        <f>IF($AZ1176="","",$E$141)</f>
        <v/>
      </c>
      <c r="BT1176" s="101" t="str">
        <f>IF($AZ1176="","",$L$141)</f>
        <v/>
      </c>
      <c r="BU1176" s="101" t="str">
        <f t="shared" si="542"/>
        <v/>
      </c>
      <c r="BV1176" s="102" t="str">
        <f t="shared" si="543"/>
        <v/>
      </c>
      <c r="BW1176" s="98" t="str">
        <f t="shared" si="537"/>
        <v/>
      </c>
    </row>
    <row r="1177" spans="50:75" ht="21" customHeight="1" x14ac:dyDescent="0.2">
      <c r="AX1177" s="99" t="str">
        <f>IF(COUNTIFS($B$142,"=practic?*"),$B$144,"")</f>
        <v/>
      </c>
      <c r="AY1177" s="98">
        <v>6</v>
      </c>
      <c r="AZ1177" s="98" t="str">
        <f>IF(COUNTIFS($B$142,"=practic?*"),$B$142,"")</f>
        <v/>
      </c>
      <c r="BA1177" s="102" t="str">
        <f t="shared" si="544"/>
        <v/>
      </c>
      <c r="BB1177" s="102" t="str">
        <f t="shared" si="545"/>
        <v/>
      </c>
      <c r="BC1177" s="98" t="str">
        <f>IF($AZ1177="","",$F$144)</f>
        <v/>
      </c>
      <c r="BD1177" s="98" t="str">
        <f t="shared" si="538"/>
        <v/>
      </c>
      <c r="BE1177" s="99"/>
      <c r="BF1177" s="99"/>
      <c r="BG1177" s="99"/>
      <c r="BH1177" s="99"/>
      <c r="BI1177" s="99"/>
      <c r="BJ1177" s="99"/>
      <c r="BK1177" s="98" t="e">
        <f t="shared" si="539"/>
        <v>#VALUE!</v>
      </c>
      <c r="BL1177" s="99"/>
      <c r="BM1177" s="98" t="e">
        <f t="shared" si="540"/>
        <v>#VALUE!</v>
      </c>
      <c r="BN1177" s="98" t="str">
        <f>IF(COUNTIFS($B$142,"=practic?*"),K137,"")</f>
        <v/>
      </c>
      <c r="BO1177" s="99"/>
      <c r="BP1177" s="98" t="e">
        <f t="shared" si="541"/>
        <v>#VALUE!</v>
      </c>
      <c r="BQ1177" s="102" t="str">
        <f>IF(COUNTIF($AZ1177,"=practic?*"),IF($M$144&lt;&gt;"",ROUND($M$144/14,1),""),"")</f>
        <v/>
      </c>
      <c r="BR1177" s="102" t="str">
        <f>IF(COUNTIF($AZ1177,"=practic?*"),IF($M$144&lt;&gt;"",ROUND($M$144,1),""),"")</f>
        <v/>
      </c>
      <c r="BS1177" s="98" t="str">
        <f>IF($AZ1177="","",$E$144)</f>
        <v/>
      </c>
      <c r="BT1177" s="101" t="str">
        <f>IF($AZ1177="","",$L$144)</f>
        <v/>
      </c>
      <c r="BU1177" s="101" t="str">
        <f t="shared" si="542"/>
        <v/>
      </c>
      <c r="BV1177" s="102" t="str">
        <f t="shared" si="543"/>
        <v/>
      </c>
      <c r="BW1177" s="98" t="str">
        <f t="shared" si="537"/>
        <v/>
      </c>
    </row>
    <row r="1178" spans="50:75" ht="21" customHeight="1" x14ac:dyDescent="0.2">
      <c r="AX1178" s="99" t="str">
        <f>IF(COUNTIFS($B$145,"=practic?*"),$B$147,"")</f>
        <v/>
      </c>
      <c r="AY1178" s="98">
        <v>7</v>
      </c>
      <c r="AZ1178" s="98" t="str">
        <f>IF(COUNTIFS($B$145,"=practic?*"),$B$145,"")</f>
        <v/>
      </c>
      <c r="BA1178" s="102" t="str">
        <f t="shared" si="544"/>
        <v/>
      </c>
      <c r="BB1178" s="102" t="str">
        <f t="shared" si="545"/>
        <v/>
      </c>
      <c r="BC1178" s="98" t="str">
        <f>IF($AZ1178="","",$F$147)</f>
        <v/>
      </c>
      <c r="BD1178" s="102" t="str">
        <f t="shared" si="538"/>
        <v/>
      </c>
      <c r="BE1178" s="99"/>
      <c r="BF1178" s="99"/>
      <c r="BG1178" s="99"/>
      <c r="BH1178" s="99"/>
      <c r="BI1178" s="99"/>
      <c r="BJ1178" s="99"/>
      <c r="BK1178" s="98" t="e">
        <f t="shared" si="539"/>
        <v>#VALUE!</v>
      </c>
      <c r="BL1178" s="99"/>
      <c r="BM1178" s="98" t="e">
        <f t="shared" si="540"/>
        <v>#VALUE!</v>
      </c>
      <c r="BN1178" s="98" t="str">
        <f>IF(COUNTIFS($B$145,"=practic?*"),K140,"")</f>
        <v/>
      </c>
      <c r="BO1178" s="99"/>
      <c r="BP1178" s="98" t="e">
        <f t="shared" si="541"/>
        <v>#VALUE!</v>
      </c>
      <c r="BQ1178" s="102" t="str">
        <f>IF(COUNTIF($AZ1178,"=practic?*"),IF($M$147&lt;&gt;"",ROUND($M$147/14,1),""),"")</f>
        <v/>
      </c>
      <c r="BR1178" s="102" t="str">
        <f>IF(COUNTIF($AZ1178,"=practic?*"),IF($M$147&lt;&gt;"",ROUND($M$147,1),""),"")</f>
        <v/>
      </c>
      <c r="BS1178" s="102" t="str">
        <f>IF($AZ1178="","",$E$147)</f>
        <v/>
      </c>
      <c r="BT1178" s="101" t="str">
        <f>IF($AZ1178="","",$L$147)</f>
        <v/>
      </c>
      <c r="BU1178" s="101" t="str">
        <f t="shared" si="542"/>
        <v/>
      </c>
      <c r="BV1178" s="102" t="str">
        <f t="shared" si="543"/>
        <v/>
      </c>
      <c r="BW1178" s="98" t="str">
        <f t="shared" si="537"/>
        <v/>
      </c>
    </row>
    <row r="1179" spans="50:75" ht="21" customHeight="1" x14ac:dyDescent="0.2">
      <c r="AX1179" s="99" t="str">
        <f>IF(COUNTIFS($B$148,"=practic?*"),$B$150,"")</f>
        <v/>
      </c>
      <c r="AY1179" s="98">
        <v>8</v>
      </c>
      <c r="AZ1179" s="98" t="str">
        <f>IF(COUNTIFS($B$148,"=practic?*"),$B$148,"")</f>
        <v/>
      </c>
      <c r="BA1179" s="102" t="str">
        <f t="shared" si="544"/>
        <v/>
      </c>
      <c r="BB1179" s="102" t="str">
        <f t="shared" si="545"/>
        <v/>
      </c>
      <c r="BC1179" s="98" t="str">
        <f>IF($AZ1179="","",$F$150)</f>
        <v/>
      </c>
      <c r="BD1179" s="98" t="str">
        <f t="shared" si="538"/>
        <v/>
      </c>
      <c r="BE1179" s="99"/>
      <c r="BF1179" s="99"/>
      <c r="BG1179" s="99"/>
      <c r="BH1179" s="99"/>
      <c r="BI1179" s="99"/>
      <c r="BJ1179" s="99"/>
      <c r="BK1179" s="98" t="e">
        <f t="shared" si="539"/>
        <v>#VALUE!</v>
      </c>
      <c r="BL1179" s="99"/>
      <c r="BM1179" s="98" t="e">
        <f t="shared" si="540"/>
        <v>#VALUE!</v>
      </c>
      <c r="BN1179" s="98" t="str">
        <f>IF(COUNTIFS($B$148,"=practic?*"),K143,"")</f>
        <v/>
      </c>
      <c r="BO1179" s="99"/>
      <c r="BP1179" s="98" t="e">
        <f t="shared" si="541"/>
        <v>#VALUE!</v>
      </c>
      <c r="BQ1179" s="102" t="str">
        <f>IF(COUNTIF($AZ1179,"=practic?*"),IF($M$150&lt;&gt;"",ROUND($M$150/14,1),""),"")</f>
        <v/>
      </c>
      <c r="BR1179" s="102" t="str">
        <f>IF(COUNTIF($AZ1179,"=practic?*"),IF($M$150&lt;&gt;"",ROUND($M$150,1),""),"")</f>
        <v/>
      </c>
      <c r="BS1179" s="98" t="str">
        <f>IF($AZ1179="","",$E$150)</f>
        <v/>
      </c>
      <c r="BT1179" s="101" t="str">
        <f>IF($AZ1179="","",$L$150)</f>
        <v/>
      </c>
      <c r="BU1179" s="101" t="str">
        <f t="shared" si="542"/>
        <v/>
      </c>
      <c r="BV1179" s="102" t="str">
        <f t="shared" si="543"/>
        <v/>
      </c>
      <c r="BW1179" s="98" t="str">
        <f t="shared" si="537"/>
        <v/>
      </c>
    </row>
    <row r="1180" spans="50:75" ht="21" customHeight="1" x14ac:dyDescent="0.2">
      <c r="AX1180" s="99" t="str">
        <f>IF(COUNTIFS($B$151,"=practic?*"),$B$153,"")</f>
        <v/>
      </c>
      <c r="AY1180" s="98">
        <v>9</v>
      </c>
      <c r="AZ1180" s="98" t="str">
        <f>IF(COUNTIFS($B$151,"=practic?*"),$B$151,"")</f>
        <v/>
      </c>
      <c r="BA1180" s="102" t="str">
        <f t="shared" si="544"/>
        <v/>
      </c>
      <c r="BB1180" s="102" t="str">
        <f t="shared" si="545"/>
        <v/>
      </c>
      <c r="BC1180" s="98" t="str">
        <f>IF($AZ1180="","",$F$156)</f>
        <v/>
      </c>
      <c r="BD1180" s="102" t="str">
        <f t="shared" si="538"/>
        <v/>
      </c>
      <c r="BE1180" s="99"/>
      <c r="BF1180" s="99"/>
      <c r="BG1180" s="99"/>
      <c r="BH1180" s="99"/>
      <c r="BI1180" s="99"/>
      <c r="BJ1180" s="99"/>
      <c r="BK1180" s="98" t="e">
        <f t="shared" si="539"/>
        <v>#VALUE!</v>
      </c>
      <c r="BL1180" s="99"/>
      <c r="BM1180" s="98" t="e">
        <f t="shared" si="540"/>
        <v>#VALUE!</v>
      </c>
      <c r="BN1180" s="98" t="str">
        <f>IF(COUNTIFS($B$151,"=practic?*"),K146,"")</f>
        <v/>
      </c>
      <c r="BO1180" s="99"/>
      <c r="BP1180" s="98" t="e">
        <f t="shared" si="541"/>
        <v>#VALUE!</v>
      </c>
      <c r="BQ1180" s="102" t="str">
        <f>IF(COUNTIF($AZ1180,"=practic?*"),IF($M$156&lt;&gt;"",ROUND($M$156/14,1),""),"")</f>
        <v/>
      </c>
      <c r="BR1180" s="102" t="str">
        <f>IF(COUNTIF($AZ1180,"=practic?*"),IF($M$156&lt;&gt;"",ROUND($M$156,1),""),"")</f>
        <v/>
      </c>
      <c r="BS1180" s="98" t="str">
        <f>IF($AZ1180="","",$E$156)</f>
        <v/>
      </c>
      <c r="BT1180" s="101" t="str">
        <f>IF($AZ1180="","",$L$156)</f>
        <v/>
      </c>
      <c r="BU1180" s="101" t="str">
        <f t="shared" si="542"/>
        <v/>
      </c>
      <c r="BV1180" s="102" t="str">
        <f t="shared" si="543"/>
        <v/>
      </c>
      <c r="BW1180" s="98" t="str">
        <f t="shared" si="537"/>
        <v/>
      </c>
    </row>
    <row r="1181" spans="50:75" ht="21" customHeight="1" x14ac:dyDescent="0.2">
      <c r="AX1181" s="99" t="str">
        <f>IF(COUNTIFS($B$154,"=practic?*"),$B$156,"")</f>
        <v/>
      </c>
      <c r="AY1181" s="98">
        <v>10</v>
      </c>
      <c r="AZ1181" s="98" t="str">
        <f>IF(COUNTIFS($B$154,"=practic?*"),$B$154,"")</f>
        <v/>
      </c>
      <c r="BA1181" s="102" t="str">
        <f t="shared" si="544"/>
        <v/>
      </c>
      <c r="BB1181" s="102" t="str">
        <f t="shared" si="545"/>
        <v/>
      </c>
      <c r="BC1181" s="98" t="str">
        <f>IF($AZ1181="","",$F$156)</f>
        <v/>
      </c>
      <c r="BD1181" s="102" t="str">
        <f t="shared" si="538"/>
        <v/>
      </c>
      <c r="BE1181" s="99"/>
      <c r="BF1181" s="99"/>
      <c r="BG1181" s="99"/>
      <c r="BH1181" s="99"/>
      <c r="BI1181" s="99"/>
      <c r="BJ1181" s="99"/>
      <c r="BK1181" s="98" t="e">
        <f t="shared" si="539"/>
        <v>#VALUE!</v>
      </c>
      <c r="BL1181" s="99"/>
      <c r="BM1181" s="98" t="e">
        <f t="shared" si="540"/>
        <v>#VALUE!</v>
      </c>
      <c r="BN1181" s="98" t="str">
        <f>IF(COUNTIFS($B$154,"=practic?*"),K149,"")</f>
        <v/>
      </c>
      <c r="BO1181" s="99"/>
      <c r="BP1181" s="98" t="e">
        <f t="shared" si="541"/>
        <v>#VALUE!</v>
      </c>
      <c r="BQ1181" s="102" t="str">
        <f>IF(COUNTIF($AZ1181,"=practic?*"),IF($M$156&lt;&gt;"",ROUND($M$156/14,1),""),"")</f>
        <v/>
      </c>
      <c r="BR1181" s="102" t="str">
        <f>IF(COUNTIF($AZ1181,"=practic?*"),IF($M$156&lt;&gt;"",ROUND($M$156,1),""),"")</f>
        <v/>
      </c>
      <c r="BS1181" s="98" t="str">
        <f>IF($AZ1181="","",$E$156)</f>
        <v/>
      </c>
      <c r="BT1181" s="101" t="str">
        <f>IF($AZ1181="","",$L$156)</f>
        <v/>
      </c>
      <c r="BU1181" s="101" t="str">
        <f t="shared" si="542"/>
        <v/>
      </c>
      <c r="BV1181" s="102" t="str">
        <f t="shared" si="543"/>
        <v/>
      </c>
      <c r="BW1181" s="98" t="str">
        <f t="shared" si="537"/>
        <v/>
      </c>
    </row>
    <row r="1182" spans="50:75" ht="21" customHeight="1" x14ac:dyDescent="0.25">
      <c r="AX1182" s="492" t="s">
        <v>356</v>
      </c>
      <c r="AY1182" s="493"/>
      <c r="AZ1182" s="493"/>
      <c r="BA1182" s="493"/>
      <c r="BB1182" s="493"/>
      <c r="BC1182" s="493"/>
      <c r="BD1182" s="493"/>
      <c r="BE1182" s="493"/>
      <c r="BF1182" s="493"/>
      <c r="BG1182" s="493"/>
      <c r="BH1182" s="493"/>
      <c r="BI1182" s="493"/>
      <c r="BJ1182" s="493"/>
      <c r="BK1182" s="493"/>
      <c r="BL1182" s="493"/>
      <c r="BM1182" s="493"/>
      <c r="BN1182" s="493"/>
      <c r="BO1182" s="493"/>
      <c r="BP1182" s="493"/>
      <c r="BQ1182" s="493"/>
      <c r="BR1182" s="493"/>
      <c r="BS1182" s="493"/>
      <c r="BT1182" s="493"/>
      <c r="BU1182" s="493"/>
      <c r="BV1182" s="494"/>
      <c r="BW1182" s="98" t="str">
        <f t="shared" si="537"/>
        <v/>
      </c>
    </row>
    <row r="1183" spans="50:75" ht="21" customHeight="1" x14ac:dyDescent="0.2">
      <c r="AX1183" s="99" t="str">
        <f>IF(COUNTIFS($N$127,"=practic?*"),$N$129,"")</f>
        <v/>
      </c>
      <c r="AY1183" s="102">
        <v>1</v>
      </c>
      <c r="AZ1183" s="98" t="str">
        <f>IF(COUNTIFS($N$127,"=practic?*"),$N$127,"")</f>
        <v/>
      </c>
      <c r="BA1183" s="102" t="str">
        <f>IF($AZ1183="","",ROUND(RIGHT($N$126,2)/2,0))</f>
        <v/>
      </c>
      <c r="BB1183" s="102" t="str">
        <f>IF($AZ1183="","",RIGHT($N$126,2))</f>
        <v/>
      </c>
      <c r="BC1183" s="102" t="str">
        <f>IF($AZ1183="","",$R$129)</f>
        <v/>
      </c>
      <c r="BD1183" s="102" t="str">
        <f t="shared" ref="BD1183:BD1192" si="546">IF($AZ1183="","","DI")</f>
        <v/>
      </c>
      <c r="BE1183" s="99"/>
      <c r="BF1183" s="99"/>
      <c r="BG1183" s="99"/>
      <c r="BH1183" s="99"/>
      <c r="BI1183" s="99"/>
      <c r="BJ1183" s="99"/>
      <c r="BK1183" s="98" t="e">
        <f t="shared" ref="BK1183:BK1192" si="547">ROUND(BN1183/14,1)</f>
        <v>#VALUE!</v>
      </c>
      <c r="BL1183" s="99"/>
      <c r="BM1183" s="98" t="e">
        <f t="shared" ref="BM1183:BM1192" si="548">BK1183+BL1183</f>
        <v>#VALUE!</v>
      </c>
      <c r="BN1183" s="98" t="str">
        <f>IF(COUNTIFS($N$127,"=practic?*"),W122,"")</f>
        <v/>
      </c>
      <c r="BO1183" s="99"/>
      <c r="BP1183" s="98" t="e">
        <f t="shared" ref="BP1183:BP1192" si="549">BN1183+BO1183</f>
        <v>#VALUE!</v>
      </c>
      <c r="BQ1183" s="102" t="str">
        <f>IF(COUNTIF($AZ1183,"=practic?*"),IF($Y$129&lt;&gt;"",ROUND($Y$129/14,1),""),"")</f>
        <v/>
      </c>
      <c r="BR1183" s="102" t="str">
        <f>IF(COUNTIF($AZ1183,"=practic?*"),IF($Y$129&lt;&gt;"",ROUND($Y$129,1),""),"")</f>
        <v/>
      </c>
      <c r="BS1183" s="102" t="str">
        <f>IF($AZ1183="","",$Q$129)</f>
        <v/>
      </c>
      <c r="BT1183" s="101" t="str">
        <f>IF($AZ1183="","",$X$129)</f>
        <v/>
      </c>
      <c r="BU1183" s="101" t="str">
        <f t="shared" ref="BU1183:BU1192" si="550">IF($AZ1183="","",IF($BG1183&lt;&gt;"",$BG1183,0)+IF($BM1183&lt;&gt;"",$BM1183,0)+IF($BQ1183&lt;&gt;"",$BQ1183,0))</f>
        <v/>
      </c>
      <c r="BV1183" s="102" t="str">
        <f t="shared" ref="BV1183:BV1192" si="551">IF($AZ1183="","",IF($BJ1183&lt;&gt;"",$BJ1183,0)+IF($BP1183&lt;&gt;"",$BP1183,0)+IF($BR1183&lt;&gt;"",$BR1183,0))</f>
        <v/>
      </c>
      <c r="BW1183" s="98" t="str">
        <f t="shared" si="537"/>
        <v/>
      </c>
    </row>
    <row r="1184" spans="50:75" ht="21" customHeight="1" x14ac:dyDescent="0.2">
      <c r="AX1184" s="99" t="str">
        <f>IF(COUNTIFS($N$130,"=practic?*"),$N$132,"")</f>
        <v/>
      </c>
      <c r="AY1184" s="98">
        <v>2</v>
      </c>
      <c r="AZ1184" s="98" t="str">
        <f>IF(COUNTIFS($N$130,"=practic?*"),$N$130,"")</f>
        <v/>
      </c>
      <c r="BA1184" s="102" t="str">
        <f t="shared" ref="BA1184:BA1192" si="552">IF($AZ1184="","",ROUND(RIGHT($N$126,2)/2,0))</f>
        <v/>
      </c>
      <c r="BB1184" s="102" t="str">
        <f t="shared" ref="BB1184:BB1192" si="553">IF($AZ1184="","",RIGHT($N$126,2))</f>
        <v/>
      </c>
      <c r="BC1184" s="98" t="str">
        <f>IF($AZ1184="","",$R$132)</f>
        <v/>
      </c>
      <c r="BD1184" s="98" t="str">
        <f t="shared" si="546"/>
        <v/>
      </c>
      <c r="BE1184" s="99"/>
      <c r="BF1184" s="99"/>
      <c r="BG1184" s="99"/>
      <c r="BH1184" s="99"/>
      <c r="BI1184" s="99"/>
      <c r="BJ1184" s="99"/>
      <c r="BK1184" s="98" t="e">
        <f t="shared" si="547"/>
        <v>#VALUE!</v>
      </c>
      <c r="BL1184" s="99"/>
      <c r="BM1184" s="98" t="e">
        <f t="shared" si="548"/>
        <v>#VALUE!</v>
      </c>
      <c r="BN1184" s="98" t="str">
        <f>IF(COUNTIFS($N$130,"=practic?*"),W125,"")</f>
        <v/>
      </c>
      <c r="BO1184" s="99"/>
      <c r="BP1184" s="98" t="e">
        <f t="shared" si="549"/>
        <v>#VALUE!</v>
      </c>
      <c r="BQ1184" s="102" t="str">
        <f>IF(COUNTIF($AZ1184,"=practic?*"),IF($Y$132&lt;&gt;"",ROUND($Y$132/14,1),""),"")</f>
        <v/>
      </c>
      <c r="BR1184" s="102" t="str">
        <f>IF(COUNTIF($AZ1184,"=practic?*"),IF($Y$132&lt;&gt;"",ROUND($Y$132,1),""),"")</f>
        <v/>
      </c>
      <c r="BS1184" s="98" t="str">
        <f>IF($AZ1184="","",$Q$132)</f>
        <v/>
      </c>
      <c r="BT1184" s="101" t="str">
        <f>IF($AZ1184="","",$X$132)</f>
        <v/>
      </c>
      <c r="BU1184" s="101" t="str">
        <f t="shared" si="550"/>
        <v/>
      </c>
      <c r="BV1184" s="102" t="str">
        <f t="shared" si="551"/>
        <v/>
      </c>
      <c r="BW1184" s="98" t="str">
        <f t="shared" si="537"/>
        <v/>
      </c>
    </row>
    <row r="1185" spans="50:75" ht="21" customHeight="1" x14ac:dyDescent="0.2">
      <c r="AX1185" s="99" t="str">
        <f>IF(COUNTIFS($N$133,"=practic?*"),$N$135,"")</f>
        <v/>
      </c>
      <c r="AY1185" s="98">
        <v>3</v>
      </c>
      <c r="AZ1185" s="98" t="str">
        <f>IF(COUNTIFS($N$133,"=practic?*"),$N$133,"")</f>
        <v/>
      </c>
      <c r="BA1185" s="102" t="str">
        <f t="shared" si="552"/>
        <v/>
      </c>
      <c r="BB1185" s="102" t="str">
        <f t="shared" si="553"/>
        <v/>
      </c>
      <c r="BC1185" s="98" t="str">
        <f>IF($AZ1185="","",$R$135)</f>
        <v/>
      </c>
      <c r="BD1185" s="102" t="str">
        <f t="shared" si="546"/>
        <v/>
      </c>
      <c r="BE1185" s="99"/>
      <c r="BF1185" s="99"/>
      <c r="BG1185" s="99"/>
      <c r="BH1185" s="99"/>
      <c r="BI1185" s="99"/>
      <c r="BJ1185" s="99"/>
      <c r="BK1185" s="98" t="e">
        <f t="shared" si="547"/>
        <v>#VALUE!</v>
      </c>
      <c r="BL1185" s="99"/>
      <c r="BM1185" s="98" t="e">
        <f t="shared" si="548"/>
        <v>#VALUE!</v>
      </c>
      <c r="BN1185" s="98" t="str">
        <f>IF(COUNTIFS($N$133,"=practic?*"),W128,"")</f>
        <v/>
      </c>
      <c r="BO1185" s="99"/>
      <c r="BP1185" s="98" t="e">
        <f t="shared" si="549"/>
        <v>#VALUE!</v>
      </c>
      <c r="BQ1185" s="102" t="str">
        <f>IF(COUNTIF($AZ1185,"=practic?*"),IF($Y$135&lt;&gt;"",ROUND($Y$135/14,1),""),"")</f>
        <v/>
      </c>
      <c r="BR1185" s="102" t="str">
        <f>IF(COUNTIF($AZ1185,"=practic?*"),IF($Y$135&lt;&gt;"",ROUND($Y$135,1),""),"")</f>
        <v/>
      </c>
      <c r="BS1185" s="98" t="str">
        <f>IF($AZ1185="","",$Q$135)</f>
        <v/>
      </c>
      <c r="BT1185" s="101" t="str">
        <f>IF($AZ1185="","",$X$135)</f>
        <v/>
      </c>
      <c r="BU1185" s="101" t="str">
        <f t="shared" si="550"/>
        <v/>
      </c>
      <c r="BV1185" s="102" t="str">
        <f t="shared" si="551"/>
        <v/>
      </c>
      <c r="BW1185" s="98" t="str">
        <f t="shared" si="537"/>
        <v/>
      </c>
    </row>
    <row r="1186" spans="50:75" ht="21" customHeight="1" x14ac:dyDescent="0.2">
      <c r="AX1186" s="99" t="str">
        <f>IF(COUNTIFS($N$136,"=practic?*"),$N$138,"")</f>
        <v/>
      </c>
      <c r="AY1186" s="98">
        <v>4</v>
      </c>
      <c r="AZ1186" s="98" t="str">
        <f>IF(COUNTIFS($N$136,"=practic?*"),$N$136,"")</f>
        <v/>
      </c>
      <c r="BA1186" s="102" t="str">
        <f t="shared" si="552"/>
        <v/>
      </c>
      <c r="BB1186" s="102" t="str">
        <f t="shared" si="553"/>
        <v/>
      </c>
      <c r="BC1186" s="98" t="str">
        <f>IF($AZ1186="","",$R$138)</f>
        <v/>
      </c>
      <c r="BD1186" s="98" t="str">
        <f t="shared" si="546"/>
        <v/>
      </c>
      <c r="BE1186" s="99"/>
      <c r="BF1186" s="99"/>
      <c r="BG1186" s="99"/>
      <c r="BH1186" s="99"/>
      <c r="BI1186" s="99"/>
      <c r="BJ1186" s="99"/>
      <c r="BK1186" s="98" t="e">
        <f t="shared" si="547"/>
        <v>#VALUE!</v>
      </c>
      <c r="BL1186" s="99"/>
      <c r="BM1186" s="98" t="e">
        <f t="shared" si="548"/>
        <v>#VALUE!</v>
      </c>
      <c r="BN1186" s="98" t="str">
        <f>IF(COUNTIFS($N$136,"=practic?*"),W131,"")</f>
        <v/>
      </c>
      <c r="BO1186" s="99"/>
      <c r="BP1186" s="98" t="e">
        <f t="shared" si="549"/>
        <v>#VALUE!</v>
      </c>
      <c r="BQ1186" s="102" t="str">
        <f>IF(COUNTIF($AZ1186,"=practic?*"),IF($Y$138&lt;&gt;"",ROUND($Y$138/14,1),""),"")</f>
        <v/>
      </c>
      <c r="BR1186" s="102" t="str">
        <f>IF(COUNTIF($AZ1186,"=practic?*"),IF($Y$138&lt;&gt;"",ROUND($Y$138,1),""),"")</f>
        <v/>
      </c>
      <c r="BS1186" s="102" t="str">
        <f>IF($AZ1186="","",$Q$138)</f>
        <v/>
      </c>
      <c r="BT1186" s="101" t="str">
        <f>IF($AZ1186="","",$X$138)</f>
        <v/>
      </c>
      <c r="BU1186" s="101" t="str">
        <f t="shared" si="550"/>
        <v/>
      </c>
      <c r="BV1186" s="102" t="str">
        <f t="shared" si="551"/>
        <v/>
      </c>
      <c r="BW1186" s="98" t="str">
        <f t="shared" si="537"/>
        <v/>
      </c>
    </row>
    <row r="1187" spans="50:75" ht="21" customHeight="1" x14ac:dyDescent="0.2">
      <c r="AX1187" s="99" t="str">
        <f>IF(COUNTIFS($N$139,"=practic?*"),$N$141,"")</f>
        <v/>
      </c>
      <c r="AY1187" s="98">
        <v>5</v>
      </c>
      <c r="AZ1187" s="98" t="str">
        <f>IF(COUNTIFS($N$139,"=practic?*"),$N$139,"")</f>
        <v/>
      </c>
      <c r="BA1187" s="102" t="str">
        <f t="shared" si="552"/>
        <v/>
      </c>
      <c r="BB1187" s="102" t="str">
        <f t="shared" si="553"/>
        <v/>
      </c>
      <c r="BC1187" s="98" t="str">
        <f>IF($AZ1187="","",$R$141)</f>
        <v/>
      </c>
      <c r="BD1187" s="102" t="str">
        <f t="shared" si="546"/>
        <v/>
      </c>
      <c r="BE1187" s="99"/>
      <c r="BF1187" s="99"/>
      <c r="BG1187" s="99"/>
      <c r="BH1187" s="99"/>
      <c r="BI1187" s="99"/>
      <c r="BJ1187" s="99"/>
      <c r="BK1187" s="98" t="e">
        <f t="shared" si="547"/>
        <v>#VALUE!</v>
      </c>
      <c r="BL1187" s="99"/>
      <c r="BM1187" s="98" t="e">
        <f t="shared" si="548"/>
        <v>#VALUE!</v>
      </c>
      <c r="BN1187" s="98" t="str">
        <f>IF(COUNTIFS($N$139,"=practic?*"),W134,"")</f>
        <v/>
      </c>
      <c r="BO1187" s="99"/>
      <c r="BP1187" s="98" t="e">
        <f t="shared" si="549"/>
        <v>#VALUE!</v>
      </c>
      <c r="BQ1187" s="102" t="str">
        <f>IF(COUNTIF($AZ1187,"=practic?*"),IF($Y$141&lt;&gt;"",ROUND($Y$141/14,1),""),"")</f>
        <v/>
      </c>
      <c r="BR1187" s="102" t="str">
        <f>IF(COUNTIF($AZ1187,"=practic?*"),IF($Y$141&lt;&gt;"",ROUND($Y$141,1),""),"")</f>
        <v/>
      </c>
      <c r="BS1187" s="98" t="str">
        <f>IF($AZ1187="","",$Q$141)</f>
        <v/>
      </c>
      <c r="BT1187" s="101" t="str">
        <f>IF($AZ1187="","",$X$141)</f>
        <v/>
      </c>
      <c r="BU1187" s="101" t="str">
        <f t="shared" si="550"/>
        <v/>
      </c>
      <c r="BV1187" s="102" t="str">
        <f t="shared" si="551"/>
        <v/>
      </c>
      <c r="BW1187" s="98" t="str">
        <f t="shared" si="537"/>
        <v/>
      </c>
    </row>
    <row r="1188" spans="50:75" ht="21" customHeight="1" x14ac:dyDescent="0.2">
      <c r="AX1188" s="99" t="str">
        <f>IF(COUNTIFS($N$142,"=practic?*"),$N$144,"")</f>
        <v/>
      </c>
      <c r="AY1188" s="98">
        <v>6</v>
      </c>
      <c r="AZ1188" s="98" t="str">
        <f>IF(COUNTIFS($N$142,"=practic?*"),$N$142,"")</f>
        <v/>
      </c>
      <c r="BA1188" s="102" t="str">
        <f t="shared" si="552"/>
        <v/>
      </c>
      <c r="BB1188" s="102" t="str">
        <f t="shared" si="553"/>
        <v/>
      </c>
      <c r="BC1188" s="98" t="str">
        <f>IF($AZ1188="","",$R$144)</f>
        <v/>
      </c>
      <c r="BD1188" s="98" t="str">
        <f t="shared" si="546"/>
        <v/>
      </c>
      <c r="BE1188" s="99"/>
      <c r="BF1188" s="99"/>
      <c r="BG1188" s="99"/>
      <c r="BH1188" s="99"/>
      <c r="BI1188" s="99"/>
      <c r="BJ1188" s="99"/>
      <c r="BK1188" s="98" t="e">
        <f t="shared" si="547"/>
        <v>#VALUE!</v>
      </c>
      <c r="BL1188" s="99"/>
      <c r="BM1188" s="98" t="e">
        <f t="shared" si="548"/>
        <v>#VALUE!</v>
      </c>
      <c r="BN1188" s="98" t="str">
        <f>IF(COUNTIFS($N$142,"=practic?*"),W137,"")</f>
        <v/>
      </c>
      <c r="BO1188" s="99"/>
      <c r="BP1188" s="98" t="e">
        <f t="shared" si="549"/>
        <v>#VALUE!</v>
      </c>
      <c r="BQ1188" s="102" t="str">
        <f>IF(COUNTIF($AZ1188,"=practic?*"),IF($Y$144&lt;&gt;"",ROUND($Y$144/14,1),""),"")</f>
        <v/>
      </c>
      <c r="BR1188" s="102" t="str">
        <f>IF(COUNTIF($AZ1188,"=practic?*"),IF($Y$144&lt;&gt;"",ROUND($Y$144,1),""),"")</f>
        <v/>
      </c>
      <c r="BS1188" s="98" t="str">
        <f>IF($AZ1188="","",$Q$144)</f>
        <v/>
      </c>
      <c r="BT1188" s="101" t="str">
        <f>IF($AZ1188="","",$X$144)</f>
        <v/>
      </c>
      <c r="BU1188" s="101" t="str">
        <f t="shared" si="550"/>
        <v/>
      </c>
      <c r="BV1188" s="102" t="str">
        <f t="shared" si="551"/>
        <v/>
      </c>
      <c r="BW1188" s="98" t="str">
        <f t="shared" si="537"/>
        <v/>
      </c>
    </row>
    <row r="1189" spans="50:75" ht="21" customHeight="1" x14ac:dyDescent="0.2">
      <c r="AX1189" s="99" t="str">
        <f>IF(COUNTIFS($N$145,"=practic?*"),$N$147,"")</f>
        <v/>
      </c>
      <c r="AY1189" s="98">
        <v>7</v>
      </c>
      <c r="AZ1189" s="98" t="str">
        <f>IF(COUNTIFS($N$145,"=practic?*"),$N$145,"")</f>
        <v/>
      </c>
      <c r="BA1189" s="102" t="str">
        <f t="shared" si="552"/>
        <v/>
      </c>
      <c r="BB1189" s="102" t="str">
        <f t="shared" si="553"/>
        <v/>
      </c>
      <c r="BC1189" s="98" t="str">
        <f>IF($AZ1189="","",$R$147)</f>
        <v/>
      </c>
      <c r="BD1189" s="102" t="str">
        <f t="shared" si="546"/>
        <v/>
      </c>
      <c r="BE1189" s="99"/>
      <c r="BF1189" s="99"/>
      <c r="BG1189" s="99"/>
      <c r="BH1189" s="99"/>
      <c r="BI1189" s="99"/>
      <c r="BJ1189" s="99"/>
      <c r="BK1189" s="98" t="e">
        <f t="shared" si="547"/>
        <v>#VALUE!</v>
      </c>
      <c r="BL1189" s="99"/>
      <c r="BM1189" s="98" t="e">
        <f t="shared" si="548"/>
        <v>#VALUE!</v>
      </c>
      <c r="BN1189" s="98" t="str">
        <f>IF(COUNTIFS($N$145,"=practic?*"),W140,"")</f>
        <v/>
      </c>
      <c r="BO1189" s="99"/>
      <c r="BP1189" s="98" t="e">
        <f t="shared" si="549"/>
        <v>#VALUE!</v>
      </c>
      <c r="BQ1189" s="102" t="str">
        <f>IF(COUNTIF($AZ1189,"=practic?*"),IF($Y$147&lt;&gt;"",ROUND($Y$147/14,1),""),"")</f>
        <v/>
      </c>
      <c r="BR1189" s="102" t="str">
        <f>IF(COUNTIF($AZ1189,"=practic?*"),IF($Y$147&lt;&gt;"",ROUND($Y$147,1),""),"")</f>
        <v/>
      </c>
      <c r="BS1189" s="102" t="str">
        <f>IF($AZ1189="","",$Q$147)</f>
        <v/>
      </c>
      <c r="BT1189" s="101" t="str">
        <f>IF($AZ1189="","",$X$147)</f>
        <v/>
      </c>
      <c r="BU1189" s="101" t="str">
        <f t="shared" si="550"/>
        <v/>
      </c>
      <c r="BV1189" s="102" t="str">
        <f t="shared" si="551"/>
        <v/>
      </c>
      <c r="BW1189" s="98" t="str">
        <f t="shared" si="537"/>
        <v/>
      </c>
    </row>
    <row r="1190" spans="50:75" ht="21" customHeight="1" x14ac:dyDescent="0.2">
      <c r="AX1190" s="99" t="str">
        <f>IF(COUNTIFS($N$148,"=practic?*"),$N$150,"")</f>
        <v/>
      </c>
      <c r="AY1190" s="98">
        <v>8</v>
      </c>
      <c r="AZ1190" s="98" t="str">
        <f>IF(COUNTIFS($N$148,"=practic?*"),$N$148,"")</f>
        <v/>
      </c>
      <c r="BA1190" s="102" t="str">
        <f t="shared" si="552"/>
        <v/>
      </c>
      <c r="BB1190" s="102" t="str">
        <f t="shared" si="553"/>
        <v/>
      </c>
      <c r="BC1190" s="98" t="str">
        <f>IF($AZ1190="","",$R$150)</f>
        <v/>
      </c>
      <c r="BD1190" s="98" t="str">
        <f t="shared" si="546"/>
        <v/>
      </c>
      <c r="BE1190" s="99"/>
      <c r="BF1190" s="99"/>
      <c r="BG1190" s="99"/>
      <c r="BH1190" s="99"/>
      <c r="BI1190" s="99"/>
      <c r="BJ1190" s="99"/>
      <c r="BK1190" s="98" t="e">
        <f t="shared" si="547"/>
        <v>#VALUE!</v>
      </c>
      <c r="BL1190" s="99"/>
      <c r="BM1190" s="98" t="e">
        <f t="shared" si="548"/>
        <v>#VALUE!</v>
      </c>
      <c r="BN1190" s="98" t="str">
        <f>IF(COUNTIFS($N$148,"=practic?*"),W143,"")</f>
        <v/>
      </c>
      <c r="BO1190" s="99"/>
      <c r="BP1190" s="98" t="e">
        <f t="shared" si="549"/>
        <v>#VALUE!</v>
      </c>
      <c r="BQ1190" s="102" t="str">
        <f>IF(COUNTIF($AZ1190,"=practic?*"),IF($Y$150&lt;&gt;"",ROUND($Y$150/14,1),""),"")</f>
        <v/>
      </c>
      <c r="BR1190" s="102" t="str">
        <f>IF(COUNTIF($AZ1190,"=practic?*"),IF($Y$150&lt;&gt;"",ROUND($Y$150,1),""),"")</f>
        <v/>
      </c>
      <c r="BS1190" s="98" t="str">
        <f>IF($AZ1190="","",$Q$150)</f>
        <v/>
      </c>
      <c r="BT1190" s="101" t="str">
        <f>IF($AZ1190="","",$X$150)</f>
        <v/>
      </c>
      <c r="BU1190" s="101" t="str">
        <f t="shared" si="550"/>
        <v/>
      </c>
      <c r="BV1190" s="102" t="str">
        <f t="shared" si="551"/>
        <v/>
      </c>
      <c r="BW1190" s="98" t="str">
        <f t="shared" si="537"/>
        <v/>
      </c>
    </row>
    <row r="1191" spans="50:75" ht="21" customHeight="1" x14ac:dyDescent="0.2">
      <c r="AX1191" s="99" t="str">
        <f>IF(COUNTIFS($N$151,"=practic?*"),$N$153,"")</f>
        <v>L061.24.10.S9</v>
      </c>
      <c r="AY1191" s="98">
        <v>9</v>
      </c>
      <c r="AZ1191" s="98" t="str">
        <f>IF(COUNTIFS($N$151,"=practic?*"),$N$151,"")</f>
        <v>Practică 5</v>
      </c>
      <c r="BA1191" s="102">
        <f t="shared" si="552"/>
        <v>5</v>
      </c>
      <c r="BB1191" s="102" t="str">
        <f t="shared" si="553"/>
        <v>10</v>
      </c>
      <c r="BC1191" s="98" t="str">
        <f>IF($AZ1191="","",$R$156)</f>
        <v>E</v>
      </c>
      <c r="BD1191" s="102" t="str">
        <f t="shared" si="546"/>
        <v>DI</v>
      </c>
      <c r="BE1191" s="99"/>
      <c r="BF1191" s="99"/>
      <c r="BG1191" s="99"/>
      <c r="BH1191" s="99"/>
      <c r="BI1191" s="99"/>
      <c r="BJ1191" s="99"/>
      <c r="BK1191" s="98">
        <f t="shared" si="547"/>
        <v>0</v>
      </c>
      <c r="BL1191" s="99"/>
      <c r="BM1191" s="98">
        <f t="shared" si="548"/>
        <v>0</v>
      </c>
      <c r="BN1191" s="98">
        <f>IF(COUNTIFS($N$151,"=practic?*"),W146,"")</f>
        <v>0</v>
      </c>
      <c r="BO1191" s="99"/>
      <c r="BP1191" s="98">
        <f t="shared" si="549"/>
        <v>0</v>
      </c>
      <c r="BQ1191" s="102">
        <f>IF(COUNTIF($AZ1191,"=practic?*"),IF($Y$156&lt;&gt;"",ROUND($Y$156/14,1),""),"")</f>
        <v>1.8</v>
      </c>
      <c r="BR1191" s="102">
        <f>IF(COUNTIF($AZ1191,"=practic?*"),IF($Y$156&lt;&gt;"",ROUND($Y$156,1),""),"")</f>
        <v>25</v>
      </c>
      <c r="BS1191" s="98">
        <f>IF($AZ1191="","",$Q$156)</f>
        <v>1</v>
      </c>
      <c r="BT1191" s="101" t="str">
        <f>IF($AZ1191="","",$X$156)</f>
        <v>DS</v>
      </c>
      <c r="BU1191" s="101">
        <f t="shared" si="550"/>
        <v>1.8</v>
      </c>
      <c r="BV1191" s="102">
        <f t="shared" si="551"/>
        <v>25</v>
      </c>
      <c r="BW1191" s="98" t="str">
        <f t="shared" si="537"/>
        <v>2028</v>
      </c>
    </row>
    <row r="1192" spans="50:75" ht="21" customHeight="1" x14ac:dyDescent="0.2">
      <c r="AX1192" s="99" t="str">
        <f>IF(COUNTIFS($N$154,"=practic?*"),$N$156,"")</f>
        <v/>
      </c>
      <c r="AY1192" s="98">
        <v>10</v>
      </c>
      <c r="AZ1192" s="98" t="str">
        <f>IF(COUNTIFS($N$154,"=practic?*"),$N$154,"")</f>
        <v/>
      </c>
      <c r="BA1192" s="102" t="str">
        <f t="shared" si="552"/>
        <v/>
      </c>
      <c r="BB1192" s="102" t="str">
        <f t="shared" si="553"/>
        <v/>
      </c>
      <c r="BC1192" s="98" t="str">
        <f>IF($AZ1192="","",$R$156)</f>
        <v/>
      </c>
      <c r="BD1192" s="102" t="str">
        <f t="shared" si="546"/>
        <v/>
      </c>
      <c r="BE1192" s="99"/>
      <c r="BF1192" s="99"/>
      <c r="BG1192" s="99"/>
      <c r="BH1192" s="99"/>
      <c r="BI1192" s="99"/>
      <c r="BJ1192" s="99"/>
      <c r="BK1192" s="98" t="e">
        <f t="shared" si="547"/>
        <v>#VALUE!</v>
      </c>
      <c r="BL1192" s="99"/>
      <c r="BM1192" s="98" t="e">
        <f t="shared" si="548"/>
        <v>#VALUE!</v>
      </c>
      <c r="BN1192" s="98" t="str">
        <f>IF(COUNTIFS($N$154,"=practic?*"),W149,"")</f>
        <v/>
      </c>
      <c r="BO1192" s="99"/>
      <c r="BP1192" s="98" t="e">
        <f t="shared" si="549"/>
        <v>#VALUE!</v>
      </c>
      <c r="BQ1192" s="102" t="str">
        <f>IF(COUNTIF($AZ1192,"=practic?*"),IF($Y$156&lt;&gt;"",ROUND($Y$156/14,1),""),"")</f>
        <v/>
      </c>
      <c r="BR1192" s="102" t="str">
        <f>IF(COUNTIF($AZ1192,"=practic?*"),IF($Y$156&lt;&gt;"",ROUND($Y$156,1),""),"")</f>
        <v/>
      </c>
      <c r="BS1192" s="98" t="str">
        <f>IF($AZ1192="","",$Q$156)</f>
        <v/>
      </c>
      <c r="BT1192" s="101" t="str">
        <f>IF($AZ1192="","",$X$156)</f>
        <v/>
      </c>
      <c r="BU1192" s="101" t="str">
        <f t="shared" si="550"/>
        <v/>
      </c>
      <c r="BV1192" s="102" t="str">
        <f t="shared" si="551"/>
        <v/>
      </c>
      <c r="BW1192" s="98" t="str">
        <f t="shared" si="537"/>
        <v/>
      </c>
    </row>
    <row r="1193" spans="50:75" ht="21" customHeight="1" x14ac:dyDescent="0.25">
      <c r="AX1193" s="492" t="s">
        <v>357</v>
      </c>
      <c r="AY1193" s="493"/>
      <c r="AZ1193" s="493"/>
      <c r="BA1193" s="493"/>
      <c r="BB1193" s="493"/>
      <c r="BC1193" s="493"/>
      <c r="BD1193" s="493"/>
      <c r="BE1193" s="493"/>
      <c r="BF1193" s="493"/>
      <c r="BG1193" s="493"/>
      <c r="BH1193" s="493"/>
      <c r="BI1193" s="493"/>
      <c r="BJ1193" s="493"/>
      <c r="BK1193" s="493"/>
      <c r="BL1193" s="493"/>
      <c r="BM1193" s="493"/>
      <c r="BN1193" s="493"/>
      <c r="BO1193" s="493"/>
      <c r="BP1193" s="493"/>
      <c r="BQ1193" s="493"/>
      <c r="BR1193" s="493"/>
      <c r="BS1193" s="493"/>
      <c r="BT1193" s="493"/>
      <c r="BU1193" s="493"/>
      <c r="BV1193" s="494"/>
      <c r="BW1193" s="98" t="str">
        <f t="shared" si="537"/>
        <v/>
      </c>
    </row>
    <row r="1194" spans="50:75" ht="21" customHeight="1" x14ac:dyDescent="0.2">
      <c r="AX1194" s="99" t="str">
        <f>IF(COUNTIFS($Z$127,"=practic?*"),$Z$129,"")</f>
        <v/>
      </c>
      <c r="AY1194" s="102">
        <v>1</v>
      </c>
      <c r="AZ1194" s="98" t="str">
        <f>IF(COUNTIFS($Z$127,"=practic?*"),$Z$127,"")</f>
        <v/>
      </c>
      <c r="BA1194" s="102" t="str">
        <f>IF($AZ1194="","",ROUND(RIGHT($Z$126,2)/2,0))</f>
        <v/>
      </c>
      <c r="BB1194" s="102" t="str">
        <f>IF($AZ1194="","",RIGHT($Z$126,2))</f>
        <v/>
      </c>
      <c r="BC1194" s="102" t="str">
        <f>IF($AZ1194="","",$AD$129)</f>
        <v/>
      </c>
      <c r="BD1194" s="102" t="str">
        <f t="shared" ref="BD1194:BD1203" si="554">IF($AZ1194="","","DI")</f>
        <v/>
      </c>
      <c r="BE1194" s="99"/>
      <c r="BF1194" s="99"/>
      <c r="BG1194" s="99"/>
      <c r="BH1194" s="99"/>
      <c r="BI1194" s="99"/>
      <c r="BJ1194" s="99"/>
      <c r="BK1194" s="98" t="e">
        <f t="shared" ref="BK1194:BK1203" si="555">ROUND(BN1194/14,1)</f>
        <v>#VALUE!</v>
      </c>
      <c r="BL1194" s="99"/>
      <c r="BM1194" s="98" t="e">
        <f t="shared" ref="BM1194:BM1203" si="556">BK1194+BL1194</f>
        <v>#VALUE!</v>
      </c>
      <c r="BN1194" s="98" t="str">
        <f>IF(COUNTIFS($Z$127,"=practic?*"),AI122,"")</f>
        <v/>
      </c>
      <c r="BO1194" s="99"/>
      <c r="BP1194" s="98" t="e">
        <f t="shared" ref="BP1194:BP1203" si="557">BN1194+BO1194</f>
        <v>#VALUE!</v>
      </c>
      <c r="BQ1194" s="102" t="str">
        <f>IF(COUNTIF($AZ1194,"=practic?*"),IF($AK$129&lt;&gt;"",ROUND($AK$129/14,1),""),"")</f>
        <v/>
      </c>
      <c r="BR1194" s="102" t="str">
        <f>IF(COUNTIF($AZ1194,"=practic?*"),IF($AK$129&lt;&gt;"",ROUND($AK$129,1),""),"")</f>
        <v/>
      </c>
      <c r="BS1194" s="102" t="str">
        <f>IF($AZ1194="","",$AC$129)</f>
        <v/>
      </c>
      <c r="BT1194" s="101" t="str">
        <f>IF($AZ1194="","",$AJ$129)</f>
        <v/>
      </c>
      <c r="BU1194" s="101" t="str">
        <f t="shared" ref="BU1194:BU1203" si="558">IF($AZ1194="","",IF($BG1194&lt;&gt;"",$BG1194,0)+IF($BM1194&lt;&gt;"",$BM1194,0)+IF($BQ1194&lt;&gt;"",$BQ1194,0))</f>
        <v/>
      </c>
      <c r="BV1194" s="102" t="str">
        <f t="shared" ref="BV1194:BV1203" si="559">IF($AZ1194="","",IF($BJ1194&lt;&gt;"",$BJ1194,0)+IF($BP1194&lt;&gt;"",$BP1194,0)+IF($BR1194&lt;&gt;"",$BR1194,0))</f>
        <v/>
      </c>
      <c r="BW1194" s="98" t="str">
        <f t="shared" si="537"/>
        <v/>
      </c>
    </row>
    <row r="1195" spans="50:75" ht="21" customHeight="1" x14ac:dyDescent="0.2">
      <c r="AX1195" s="99" t="str">
        <f>IF(COUNTIFS($Z$130,"=practic?*"),$Z$132,"")</f>
        <v>L061.24.11.S2</v>
      </c>
      <c r="AY1195" s="98">
        <v>2</v>
      </c>
      <c r="AZ1195" s="98" t="str">
        <f>IF(COUNTIFS($Z$130,"=practic?*"),$Z$130,"")</f>
        <v>Practică 6</v>
      </c>
      <c r="BA1195" s="102">
        <f t="shared" ref="BA1195:BA1203" si="560">IF($AZ1195="","",ROUND(RIGHT($Z$126,2)/2,0))</f>
        <v>6</v>
      </c>
      <c r="BB1195" s="102" t="str">
        <f t="shared" ref="BB1195:BB1203" si="561">IF($AZ1195="","",RIGHT($Z$126,2))</f>
        <v>11</v>
      </c>
      <c r="BC1195" s="98" t="str">
        <f>IF($AZ1195="","",$AD$132)</f>
        <v>C</v>
      </c>
      <c r="BD1195" s="98" t="str">
        <f t="shared" si="554"/>
        <v>DI</v>
      </c>
      <c r="BE1195" s="99"/>
      <c r="BF1195" s="99"/>
      <c r="BG1195" s="99"/>
      <c r="BH1195" s="99"/>
      <c r="BI1195" s="99"/>
      <c r="BJ1195" s="99"/>
      <c r="BK1195" s="98">
        <f t="shared" si="555"/>
        <v>0</v>
      </c>
      <c r="BL1195" s="99"/>
      <c r="BM1195" s="98">
        <f t="shared" si="556"/>
        <v>0</v>
      </c>
      <c r="BN1195" s="98">
        <f>IF(COUNTIFS($Z$130,"=practic?*"),AI125,"")</f>
        <v>0</v>
      </c>
      <c r="BO1195" s="99"/>
      <c r="BP1195" s="98">
        <f t="shared" si="557"/>
        <v>0</v>
      </c>
      <c r="BQ1195" s="102">
        <f>IF(COUNTIF($AZ1195,"=practic?*"),IF($AK$132&lt;&gt;"",ROUND($AK$132/14,1),""),"")</f>
        <v>0</v>
      </c>
      <c r="BR1195" s="102">
        <f>IF(COUNTIF($AZ1195,"=practic?*"),IF($AK$132&lt;&gt;"",ROUND($AK$132,1),""),"")</f>
        <v>0</v>
      </c>
      <c r="BS1195" s="98">
        <f>IF($AZ1195="","",$AC$132)</f>
        <v>16</v>
      </c>
      <c r="BT1195" s="101" t="str">
        <f>IF($AZ1195="","",$AJ$132)</f>
        <v>DS</v>
      </c>
      <c r="BU1195" s="101">
        <f t="shared" si="558"/>
        <v>0</v>
      </c>
      <c r="BV1195" s="102">
        <f t="shared" si="559"/>
        <v>0</v>
      </c>
      <c r="BW1195" s="98" t="str">
        <f t="shared" si="537"/>
        <v>2029</v>
      </c>
    </row>
    <row r="1196" spans="50:75" ht="21" customHeight="1" x14ac:dyDescent="0.2">
      <c r="AX1196" s="99" t="str">
        <f>IF(COUNTIFS($Z$133,"=practic?*"),$Z$135,"")</f>
        <v/>
      </c>
      <c r="AY1196" s="98">
        <v>3</v>
      </c>
      <c r="AZ1196" s="98" t="str">
        <f>IF(COUNTIFS($Z$133,"=practic?*"),$Z$133,"")</f>
        <v/>
      </c>
      <c r="BA1196" s="102" t="str">
        <f t="shared" si="560"/>
        <v/>
      </c>
      <c r="BB1196" s="102" t="str">
        <f t="shared" si="561"/>
        <v/>
      </c>
      <c r="BC1196" s="98" t="str">
        <f>IF($AZ1196="","",$AD$135)</f>
        <v/>
      </c>
      <c r="BD1196" s="102" t="str">
        <f t="shared" si="554"/>
        <v/>
      </c>
      <c r="BE1196" s="99"/>
      <c r="BF1196" s="99"/>
      <c r="BG1196" s="99"/>
      <c r="BH1196" s="99"/>
      <c r="BI1196" s="99"/>
      <c r="BJ1196" s="99"/>
      <c r="BK1196" s="98" t="e">
        <f t="shared" si="555"/>
        <v>#VALUE!</v>
      </c>
      <c r="BL1196" s="99"/>
      <c r="BM1196" s="98" t="e">
        <f t="shared" si="556"/>
        <v>#VALUE!</v>
      </c>
      <c r="BN1196" s="98" t="str">
        <f>IF(COUNTIFS($Z$133,"=practic?*"),AI128,"")</f>
        <v/>
      </c>
      <c r="BO1196" s="99"/>
      <c r="BP1196" s="98" t="e">
        <f t="shared" si="557"/>
        <v>#VALUE!</v>
      </c>
      <c r="BQ1196" s="102" t="str">
        <f>IF(COUNTIF($AZ1196,"=practic?*"),IF($AK$135&lt;&gt;"",ROUND($AK$135/14,1),""),"")</f>
        <v/>
      </c>
      <c r="BR1196" s="102" t="str">
        <f>IF(COUNTIF($AZ1196,"=practic?*"),IF($AK$135&lt;&gt;"",ROUND($AK$135,1),""),"")</f>
        <v/>
      </c>
      <c r="BS1196" s="98" t="str">
        <f>IF($AZ1196="","",$AC$135)</f>
        <v/>
      </c>
      <c r="BT1196" s="101" t="str">
        <f>IF($AZ1196="","",$AJ$135)</f>
        <v/>
      </c>
      <c r="BU1196" s="101" t="str">
        <f t="shared" si="558"/>
        <v/>
      </c>
      <c r="BV1196" s="102" t="str">
        <f t="shared" si="559"/>
        <v/>
      </c>
      <c r="BW1196" s="98" t="str">
        <f t="shared" si="537"/>
        <v/>
      </c>
    </row>
    <row r="1197" spans="50:75" ht="21" customHeight="1" x14ac:dyDescent="0.2">
      <c r="AX1197" s="99" t="str">
        <f>IF(COUNTIFS($Z$136,"=practic?*"),$Z$138,"")</f>
        <v/>
      </c>
      <c r="AY1197" s="98">
        <v>4</v>
      </c>
      <c r="AZ1197" s="98" t="str">
        <f>IF(COUNTIFS($Z$136,"=practic?*"),$Z$136,"")</f>
        <v/>
      </c>
      <c r="BA1197" s="102" t="str">
        <f t="shared" si="560"/>
        <v/>
      </c>
      <c r="BB1197" s="102" t="str">
        <f t="shared" si="561"/>
        <v/>
      </c>
      <c r="BC1197" s="98" t="str">
        <f>IF($AZ1197="","",$AD$138)</f>
        <v/>
      </c>
      <c r="BD1197" s="98" t="str">
        <f t="shared" si="554"/>
        <v/>
      </c>
      <c r="BE1197" s="99"/>
      <c r="BF1197" s="99"/>
      <c r="BG1197" s="99"/>
      <c r="BH1197" s="99"/>
      <c r="BI1197" s="99"/>
      <c r="BJ1197" s="99"/>
      <c r="BK1197" s="98" t="e">
        <f t="shared" si="555"/>
        <v>#VALUE!</v>
      </c>
      <c r="BL1197" s="99"/>
      <c r="BM1197" s="98" t="e">
        <f t="shared" si="556"/>
        <v>#VALUE!</v>
      </c>
      <c r="BN1197" s="98" t="str">
        <f>IF(COUNTIFS($Z$136,"=practic?*"),AI131,"")</f>
        <v/>
      </c>
      <c r="BO1197" s="99"/>
      <c r="BP1197" s="98" t="e">
        <f t="shared" si="557"/>
        <v>#VALUE!</v>
      </c>
      <c r="BQ1197" s="102" t="str">
        <f>IF(COUNTIF($AZ1197,"=practic?*"),IF($AK$138&lt;&gt;"",ROUND($AK$138/14,1),""),"")</f>
        <v/>
      </c>
      <c r="BR1197" s="102" t="str">
        <f>IF(COUNTIF($AZ1197,"=practic?*"),IF($AK$138&lt;&gt;"",ROUND($AK$138,1),""),"")</f>
        <v/>
      </c>
      <c r="BS1197" s="102" t="str">
        <f>IF($AZ1197="","",$AC$138)</f>
        <v/>
      </c>
      <c r="BT1197" s="101" t="str">
        <f>IF($AZ1197="","",$AJ$138)</f>
        <v/>
      </c>
      <c r="BU1197" s="101" t="str">
        <f t="shared" si="558"/>
        <v/>
      </c>
      <c r="BV1197" s="102" t="str">
        <f t="shared" si="559"/>
        <v/>
      </c>
      <c r="BW1197" s="98" t="str">
        <f t="shared" si="537"/>
        <v/>
      </c>
    </row>
    <row r="1198" spans="50:75" ht="21" customHeight="1" x14ac:dyDescent="0.2">
      <c r="AX1198" s="99" t="str">
        <f>IF(COUNTIFS($Z$139,"=practic?*"),$Z$141,"")</f>
        <v/>
      </c>
      <c r="AY1198" s="98">
        <v>5</v>
      </c>
      <c r="AZ1198" s="98" t="str">
        <f>IF(COUNTIFS($Z$139,"=practic?*"),$Z$139,"")</f>
        <v/>
      </c>
      <c r="BA1198" s="102" t="str">
        <f t="shared" si="560"/>
        <v/>
      </c>
      <c r="BB1198" s="102" t="str">
        <f t="shared" si="561"/>
        <v/>
      </c>
      <c r="BC1198" s="98" t="str">
        <f>IF($AZ1198="","",$AD$141)</f>
        <v/>
      </c>
      <c r="BD1198" s="102" t="str">
        <f t="shared" si="554"/>
        <v/>
      </c>
      <c r="BE1198" s="99"/>
      <c r="BF1198" s="99"/>
      <c r="BG1198" s="99"/>
      <c r="BH1198" s="99"/>
      <c r="BI1198" s="99"/>
      <c r="BJ1198" s="99"/>
      <c r="BK1198" s="98" t="e">
        <f t="shared" si="555"/>
        <v>#VALUE!</v>
      </c>
      <c r="BL1198" s="99"/>
      <c r="BM1198" s="98" t="e">
        <f t="shared" si="556"/>
        <v>#VALUE!</v>
      </c>
      <c r="BN1198" s="98" t="str">
        <f>IF(COUNTIFS($Z$139,"=practic?*"),AI134,"")</f>
        <v/>
      </c>
      <c r="BO1198" s="99"/>
      <c r="BP1198" s="98" t="e">
        <f t="shared" si="557"/>
        <v>#VALUE!</v>
      </c>
      <c r="BQ1198" s="102" t="str">
        <f>IF(COUNTIF($AZ1198,"=practic?*"),IF($AK$141&lt;&gt;"",ROUND($AK$141/14,1),""),"")</f>
        <v/>
      </c>
      <c r="BR1198" s="102" t="str">
        <f>IF(COUNTIF($AZ1198,"=practic?*"),IF($AK$141&lt;&gt;"",ROUND($AK$141,1),""),"")</f>
        <v/>
      </c>
      <c r="BS1198" s="98" t="str">
        <f>IF($AZ1198="","",$AC$141)</f>
        <v/>
      </c>
      <c r="BT1198" s="101" t="str">
        <f>IF($AZ1198="","",$AJ$141)</f>
        <v/>
      </c>
      <c r="BU1198" s="101" t="str">
        <f t="shared" si="558"/>
        <v/>
      </c>
      <c r="BV1198" s="102" t="str">
        <f t="shared" si="559"/>
        <v/>
      </c>
      <c r="BW1198" s="98" t="str">
        <f t="shared" si="537"/>
        <v/>
      </c>
    </row>
    <row r="1199" spans="50:75" ht="21" customHeight="1" x14ac:dyDescent="0.2">
      <c r="AX1199" s="99" t="str">
        <f>IF(COUNTIFS($Z$142,"=practic?*"),$Z$144,"")</f>
        <v/>
      </c>
      <c r="AY1199" s="98">
        <v>6</v>
      </c>
      <c r="AZ1199" s="98" t="str">
        <f>IF(COUNTIFS($Z$142,"=practic?*"),$Z$142,"")</f>
        <v/>
      </c>
      <c r="BA1199" s="102" t="str">
        <f t="shared" si="560"/>
        <v/>
      </c>
      <c r="BB1199" s="102" t="str">
        <f t="shared" si="561"/>
        <v/>
      </c>
      <c r="BC1199" s="98" t="str">
        <f>IF($AZ1199="","",$AD$144)</f>
        <v/>
      </c>
      <c r="BD1199" s="98" t="str">
        <f t="shared" si="554"/>
        <v/>
      </c>
      <c r="BE1199" s="99"/>
      <c r="BF1199" s="99"/>
      <c r="BG1199" s="99"/>
      <c r="BH1199" s="99"/>
      <c r="BI1199" s="99"/>
      <c r="BJ1199" s="99"/>
      <c r="BK1199" s="98" t="e">
        <f t="shared" si="555"/>
        <v>#VALUE!</v>
      </c>
      <c r="BL1199" s="99"/>
      <c r="BM1199" s="98" t="e">
        <f t="shared" si="556"/>
        <v>#VALUE!</v>
      </c>
      <c r="BN1199" s="98" t="str">
        <f>IF(COUNTIFS($Z$142,"=practic?*"),AI137,"")</f>
        <v/>
      </c>
      <c r="BO1199" s="99"/>
      <c r="BP1199" s="98" t="e">
        <f t="shared" si="557"/>
        <v>#VALUE!</v>
      </c>
      <c r="BQ1199" s="102" t="str">
        <f>IF(COUNTIF($AZ1199,"=practic?*"),IF($AK$144&lt;&gt;"",ROUND($AK$144/14,1),""),"")</f>
        <v/>
      </c>
      <c r="BR1199" s="102" t="str">
        <f>IF(COUNTIF($AZ1199,"=practic?*"),IF($AK$144&lt;&gt;"",ROUND($AK$144,1),""),"")</f>
        <v/>
      </c>
      <c r="BS1199" s="98" t="str">
        <f>IF($AZ1199="","",$AC$144)</f>
        <v/>
      </c>
      <c r="BT1199" s="101" t="str">
        <f>IF($AZ1199="","",$AJ$144)</f>
        <v/>
      </c>
      <c r="BU1199" s="101" t="str">
        <f t="shared" si="558"/>
        <v/>
      </c>
      <c r="BV1199" s="102" t="str">
        <f t="shared" si="559"/>
        <v/>
      </c>
      <c r="BW1199" s="98" t="str">
        <f t="shared" si="537"/>
        <v/>
      </c>
    </row>
    <row r="1200" spans="50:75" ht="21" customHeight="1" x14ac:dyDescent="0.2">
      <c r="AX1200" s="99" t="str">
        <f>IF(COUNTIFS($Z$145,"=practic?*"),$Z$147,"")</f>
        <v/>
      </c>
      <c r="AY1200" s="98">
        <v>7</v>
      </c>
      <c r="AZ1200" s="98" t="str">
        <f>IF(COUNTIFS($Z$145,"=practic?*"),$Z$145,"")</f>
        <v/>
      </c>
      <c r="BA1200" s="102" t="str">
        <f t="shared" si="560"/>
        <v/>
      </c>
      <c r="BB1200" s="102" t="str">
        <f t="shared" si="561"/>
        <v/>
      </c>
      <c r="BC1200" s="98" t="str">
        <f>IF($AZ1200="","",$AD$147)</f>
        <v/>
      </c>
      <c r="BD1200" s="102" t="str">
        <f t="shared" si="554"/>
        <v/>
      </c>
      <c r="BE1200" s="99"/>
      <c r="BF1200" s="99"/>
      <c r="BG1200" s="99"/>
      <c r="BH1200" s="99"/>
      <c r="BI1200" s="99"/>
      <c r="BJ1200" s="99"/>
      <c r="BK1200" s="98" t="e">
        <f t="shared" si="555"/>
        <v>#VALUE!</v>
      </c>
      <c r="BL1200" s="99"/>
      <c r="BM1200" s="98" t="e">
        <f t="shared" si="556"/>
        <v>#VALUE!</v>
      </c>
      <c r="BN1200" s="98" t="str">
        <f>IF(COUNTIFS($Z$145,"=practic?*"),AI140,"")</f>
        <v/>
      </c>
      <c r="BO1200" s="99"/>
      <c r="BP1200" s="98" t="e">
        <f t="shared" si="557"/>
        <v>#VALUE!</v>
      </c>
      <c r="BQ1200" s="102" t="str">
        <f>IF(COUNTIF($AZ1200,"=practic?*"),IF($AK$147&lt;&gt;"",ROUND($AK$147/14,1),""),"")</f>
        <v/>
      </c>
      <c r="BR1200" s="102" t="str">
        <f>IF(COUNTIF($AZ1200,"=practic?*"),IF($AK$147&lt;&gt;"",ROUND($AK$147,1),""),"")</f>
        <v/>
      </c>
      <c r="BS1200" s="102" t="str">
        <f>IF($AZ1200="","",$AC$147)</f>
        <v/>
      </c>
      <c r="BT1200" s="101" t="str">
        <f>IF($AZ1200="","",$AJ$147)</f>
        <v/>
      </c>
      <c r="BU1200" s="101" t="str">
        <f t="shared" si="558"/>
        <v/>
      </c>
      <c r="BV1200" s="102" t="str">
        <f t="shared" si="559"/>
        <v/>
      </c>
      <c r="BW1200" s="98" t="str">
        <f t="shared" si="537"/>
        <v/>
      </c>
    </row>
    <row r="1201" spans="50:75" ht="21" customHeight="1" x14ac:dyDescent="0.2">
      <c r="AX1201" s="99" t="str">
        <f>IF(COUNTIFS($Z$148,"=practic?*"),$Z$150,"")</f>
        <v/>
      </c>
      <c r="AY1201" s="98">
        <v>8</v>
      </c>
      <c r="AZ1201" s="98" t="str">
        <f>IF(COUNTIFS($Z$148,"=practic?*"),$Z$148,"")</f>
        <v/>
      </c>
      <c r="BA1201" s="102" t="str">
        <f t="shared" si="560"/>
        <v/>
      </c>
      <c r="BB1201" s="102" t="str">
        <f t="shared" si="561"/>
        <v/>
      </c>
      <c r="BC1201" s="98" t="str">
        <f>IF($AZ1201="","",$AD$150)</f>
        <v/>
      </c>
      <c r="BD1201" s="98" t="str">
        <f t="shared" si="554"/>
        <v/>
      </c>
      <c r="BE1201" s="99"/>
      <c r="BF1201" s="99"/>
      <c r="BG1201" s="99"/>
      <c r="BH1201" s="99"/>
      <c r="BI1201" s="99"/>
      <c r="BJ1201" s="99"/>
      <c r="BK1201" s="98" t="e">
        <f t="shared" si="555"/>
        <v>#VALUE!</v>
      </c>
      <c r="BL1201" s="99"/>
      <c r="BM1201" s="98" t="e">
        <f t="shared" si="556"/>
        <v>#VALUE!</v>
      </c>
      <c r="BN1201" s="98" t="str">
        <f>IF(COUNTIFS($Z$148,"=practic?*"),AI143,"")</f>
        <v/>
      </c>
      <c r="BO1201" s="99"/>
      <c r="BP1201" s="98" t="e">
        <f t="shared" si="557"/>
        <v>#VALUE!</v>
      </c>
      <c r="BQ1201" s="102" t="str">
        <f>IF(COUNTIF($AZ1201,"=practic?*"),IF($AK$150&lt;&gt;"",ROUND($AK$150/14,1),""),"")</f>
        <v/>
      </c>
      <c r="BR1201" s="102" t="str">
        <f>IF(COUNTIF($AZ1201,"=practic?*"),IF($AK$150&lt;&gt;"",ROUND($AK$150,1),""),"")</f>
        <v/>
      </c>
      <c r="BS1201" s="98" t="str">
        <f>IF($AZ1201="","",$AC$150)</f>
        <v/>
      </c>
      <c r="BT1201" s="101" t="str">
        <f>IF($AZ1201="","",$AJ$150)</f>
        <v/>
      </c>
      <c r="BU1201" s="101" t="str">
        <f t="shared" si="558"/>
        <v/>
      </c>
      <c r="BV1201" s="102" t="str">
        <f t="shared" si="559"/>
        <v/>
      </c>
      <c r="BW1201" s="98" t="str">
        <f t="shared" si="537"/>
        <v/>
      </c>
    </row>
    <row r="1202" spans="50:75" ht="21" customHeight="1" x14ac:dyDescent="0.2">
      <c r="AX1202" s="99" t="str">
        <f>IF(COUNTIFS($Z$151,"=practic?*"),$Z$153,"")</f>
        <v/>
      </c>
      <c r="AY1202" s="98">
        <v>9</v>
      </c>
      <c r="AZ1202" s="98" t="str">
        <f>IF(COUNTIFS($Z$151,"=practic?*"),$Z$151,"")</f>
        <v/>
      </c>
      <c r="BA1202" s="102" t="str">
        <f t="shared" si="560"/>
        <v/>
      </c>
      <c r="BB1202" s="102" t="str">
        <f t="shared" si="561"/>
        <v/>
      </c>
      <c r="BC1202" s="98" t="str">
        <f>IF($AZ1202="","",$AD$156)</f>
        <v/>
      </c>
      <c r="BD1202" s="102" t="str">
        <f t="shared" si="554"/>
        <v/>
      </c>
      <c r="BE1202" s="99"/>
      <c r="BF1202" s="99"/>
      <c r="BG1202" s="99"/>
      <c r="BH1202" s="99"/>
      <c r="BI1202" s="99"/>
      <c r="BJ1202" s="99"/>
      <c r="BK1202" s="98" t="e">
        <f t="shared" si="555"/>
        <v>#VALUE!</v>
      </c>
      <c r="BL1202" s="99"/>
      <c r="BM1202" s="98" t="e">
        <f t="shared" si="556"/>
        <v>#VALUE!</v>
      </c>
      <c r="BN1202" s="98" t="str">
        <f>IF(COUNTIFS($Z$151,"=practic?*"),AI146,"")</f>
        <v/>
      </c>
      <c r="BO1202" s="99"/>
      <c r="BP1202" s="98" t="e">
        <f t="shared" si="557"/>
        <v>#VALUE!</v>
      </c>
      <c r="BQ1202" s="102" t="str">
        <f>IF(COUNTIF($AZ1202,"=practic?*"),IF($AK$156&lt;&gt;"",ROUND($AK$156/14,1),""),"")</f>
        <v/>
      </c>
      <c r="BR1202" s="102" t="str">
        <f>IF(COUNTIF($AZ1202,"=practic?*"),IF($AK$156&lt;&gt;"",ROUND($AK$156,1),""),"")</f>
        <v/>
      </c>
      <c r="BS1202" s="98" t="str">
        <f>IF($AZ1202="","",$AC$156)</f>
        <v/>
      </c>
      <c r="BT1202" s="101" t="str">
        <f>IF($AZ1202="","",$AJ$156)</f>
        <v/>
      </c>
      <c r="BU1202" s="101" t="str">
        <f t="shared" si="558"/>
        <v/>
      </c>
      <c r="BV1202" s="102" t="str">
        <f t="shared" si="559"/>
        <v/>
      </c>
      <c r="BW1202" s="98" t="str">
        <f t="shared" si="537"/>
        <v/>
      </c>
    </row>
    <row r="1203" spans="50:75" ht="21" customHeight="1" x14ac:dyDescent="0.2">
      <c r="AX1203" s="99" t="str">
        <f>IF(COUNTIFS($Z$154,"=practic?*"),$Z$156,"")</f>
        <v/>
      </c>
      <c r="AY1203" s="98">
        <v>10</v>
      </c>
      <c r="AZ1203" s="98" t="str">
        <f>IF(COUNTIFS($Z$154,"=practic?*"),$Z$154,"")</f>
        <v/>
      </c>
      <c r="BA1203" s="102" t="str">
        <f t="shared" si="560"/>
        <v/>
      </c>
      <c r="BB1203" s="102" t="str">
        <f t="shared" si="561"/>
        <v/>
      </c>
      <c r="BC1203" s="98" t="str">
        <f>IF($AZ1203="","",$AD$156)</f>
        <v/>
      </c>
      <c r="BD1203" s="102" t="str">
        <f t="shared" si="554"/>
        <v/>
      </c>
      <c r="BE1203" s="99"/>
      <c r="BF1203" s="99"/>
      <c r="BG1203" s="99"/>
      <c r="BH1203" s="99"/>
      <c r="BI1203" s="99"/>
      <c r="BJ1203" s="99"/>
      <c r="BK1203" s="98" t="e">
        <f t="shared" si="555"/>
        <v>#VALUE!</v>
      </c>
      <c r="BL1203" s="99"/>
      <c r="BM1203" s="98" t="e">
        <f t="shared" si="556"/>
        <v>#VALUE!</v>
      </c>
      <c r="BN1203" s="98" t="str">
        <f>IF(COUNTIFS($Z$154,"=practic?*"),AI149,"")</f>
        <v/>
      </c>
      <c r="BO1203" s="99"/>
      <c r="BP1203" s="98" t="e">
        <f t="shared" si="557"/>
        <v>#VALUE!</v>
      </c>
      <c r="BQ1203" s="102" t="str">
        <f>IF(COUNTIF($AZ1203,"=practic?*"),IF($AK$156&lt;&gt;"",ROUND($AK$156/14,1),""),"")</f>
        <v/>
      </c>
      <c r="BR1203" s="102" t="str">
        <f>IF(COUNTIF($AZ1203,"=practic?*"),IF($AK$156&lt;&gt;"",ROUND($AK$156,1),""),"")</f>
        <v/>
      </c>
      <c r="BS1203" s="98" t="str">
        <f>IF($AZ1203="","",$AC$156)</f>
        <v/>
      </c>
      <c r="BT1203" s="101" t="str">
        <f>IF($AZ1203="","",$AJ$156)</f>
        <v/>
      </c>
      <c r="BU1203" s="101" t="str">
        <f t="shared" si="558"/>
        <v/>
      </c>
      <c r="BV1203" s="102" t="str">
        <f t="shared" si="559"/>
        <v/>
      </c>
      <c r="BW1203" s="98" t="str">
        <f t="shared" si="537"/>
        <v/>
      </c>
    </row>
    <row r="1204" spans="50:75" ht="21" customHeight="1" x14ac:dyDescent="0.25">
      <c r="AX1204" s="492" t="s">
        <v>358</v>
      </c>
      <c r="AY1204" s="493"/>
      <c r="AZ1204" s="493"/>
      <c r="BA1204" s="493"/>
      <c r="BB1204" s="493"/>
      <c r="BC1204" s="493"/>
      <c r="BD1204" s="493"/>
      <c r="BE1204" s="493"/>
      <c r="BF1204" s="493"/>
      <c r="BG1204" s="493"/>
      <c r="BH1204" s="493"/>
      <c r="BI1204" s="493"/>
      <c r="BJ1204" s="493"/>
      <c r="BK1204" s="493"/>
      <c r="BL1204" s="493"/>
      <c r="BM1204" s="493"/>
      <c r="BN1204" s="493"/>
      <c r="BO1204" s="493"/>
      <c r="BP1204" s="493"/>
      <c r="BQ1204" s="493"/>
      <c r="BR1204" s="493"/>
      <c r="BS1204" s="493"/>
      <c r="BT1204" s="493"/>
      <c r="BU1204" s="493"/>
      <c r="BV1204" s="494"/>
      <c r="BW1204" s="98" t="str">
        <f t="shared" si="537"/>
        <v/>
      </c>
    </row>
    <row r="1205" spans="50:75" ht="21" customHeight="1" x14ac:dyDescent="0.2">
      <c r="AX1205" s="99" t="str">
        <f>IF(COUNTIFS($AL$127,"=practic?*"),$AL$129,"")</f>
        <v/>
      </c>
      <c r="AY1205" s="102">
        <v>1</v>
      </c>
      <c r="AZ1205" s="98" t="str">
        <f>IF(COUNTIFS($AL$127,"=practic?*"),$AL$127,"")</f>
        <v/>
      </c>
      <c r="BA1205" s="102" t="str">
        <f>IF($AZ1205="","",ROUND(RIGHT($AL$126,2)/2,0))</f>
        <v/>
      </c>
      <c r="BB1205" s="102" t="str">
        <f>IF($AZ1205="","",RIGHT($AL$126,2))</f>
        <v/>
      </c>
      <c r="BC1205" s="102" t="str">
        <f>IF($AZ1205="","",$AP$129)</f>
        <v/>
      </c>
      <c r="BD1205" s="102" t="str">
        <f t="shared" ref="BD1205:BD1214" si="562">IF($AZ1205="","","DI")</f>
        <v/>
      </c>
      <c r="BE1205" s="99"/>
      <c r="BF1205" s="99"/>
      <c r="BG1205" s="99"/>
      <c r="BH1205" s="99"/>
      <c r="BI1205" s="99"/>
      <c r="BJ1205" s="99"/>
      <c r="BK1205" s="98" t="e">
        <f t="shared" ref="BK1205:BK1214" si="563">ROUND(BN1205/14,1)</f>
        <v>#VALUE!</v>
      </c>
      <c r="BL1205" s="99"/>
      <c r="BM1205" s="98" t="e">
        <f t="shared" ref="BM1205:BM1214" si="564">BK1205+BL1205</f>
        <v>#VALUE!</v>
      </c>
      <c r="BN1205" s="98" t="str">
        <f>IF(COUNTIFS($AL$127,"=practic?*"),AU122,"")</f>
        <v/>
      </c>
      <c r="BO1205" s="99"/>
      <c r="BP1205" s="98" t="e">
        <f t="shared" ref="BP1205:BP1214" si="565">BN1205+BO1205</f>
        <v>#VALUE!</v>
      </c>
      <c r="BQ1205" s="102" t="str">
        <f>IF(COUNTIF($AZ1205,"=practic?*"),IF($AW$129&lt;&gt;"",ROUND($AW$129/14,1),""),"")</f>
        <v/>
      </c>
      <c r="BR1205" s="102" t="str">
        <f>IF(COUNTIF($AZ1205,"=practic?*"),IF($AW$129&lt;&gt;"",ROUND($AW$129,1),""),"")</f>
        <v/>
      </c>
      <c r="BS1205" s="102" t="str">
        <f>IF($AZ1205="","",$AO$129)</f>
        <v/>
      </c>
      <c r="BT1205" s="101" t="str">
        <f>IF($AZ1205="","",$AV$129)</f>
        <v/>
      </c>
      <c r="BU1205" s="101" t="str">
        <f t="shared" ref="BU1205:BU1214" si="566">IF($AZ1205="","",IF($BG1205&lt;&gt;"",$BG1205,0)+IF($BM1205&lt;&gt;"",$BM1205,0)+IF($BQ1205&lt;&gt;"",$BQ1205,0))</f>
        <v/>
      </c>
      <c r="BV1205" s="102" t="str">
        <f t="shared" ref="BV1205:BV1214" si="567">IF($AZ1205="","",IF($BJ1205&lt;&gt;"",$BJ1205,0)+IF($BP1205&lt;&gt;"",$BP1205,0)+IF($BR1205&lt;&gt;"",$BR1205,0))</f>
        <v/>
      </c>
      <c r="BW1205" s="98" t="str">
        <f t="shared" si="537"/>
        <v/>
      </c>
    </row>
    <row r="1206" spans="50:75" ht="21" customHeight="1" x14ac:dyDescent="0.2">
      <c r="AX1206" s="99" t="str">
        <f>IF(COUNTIFS($AL$130,"=practic?*"),$AL$132,"")</f>
        <v/>
      </c>
      <c r="AY1206" s="98">
        <v>2</v>
      </c>
      <c r="AZ1206" s="98" t="str">
        <f>IF(COUNTIFS($AL$130,"=practic?*"),$AL$130,"")</f>
        <v/>
      </c>
      <c r="BA1206" s="102" t="str">
        <f t="shared" ref="BA1206:BA1214" si="568">IF($AZ1206="","",ROUND(RIGHT($AL$126,2)/2,0))</f>
        <v/>
      </c>
      <c r="BB1206" s="102" t="str">
        <f t="shared" ref="BB1206:BB1214" si="569">IF($AZ1206="","",RIGHT($AL$126,2))</f>
        <v/>
      </c>
      <c r="BC1206" s="98" t="str">
        <f>IF($AZ1206="","",$AP$132)</f>
        <v/>
      </c>
      <c r="BD1206" s="98" t="str">
        <f t="shared" si="562"/>
        <v/>
      </c>
      <c r="BE1206" s="99"/>
      <c r="BF1206" s="99"/>
      <c r="BG1206" s="99"/>
      <c r="BH1206" s="99"/>
      <c r="BI1206" s="99"/>
      <c r="BJ1206" s="99"/>
      <c r="BK1206" s="98" t="e">
        <f t="shared" si="563"/>
        <v>#VALUE!</v>
      </c>
      <c r="BL1206" s="99"/>
      <c r="BM1206" s="98" t="e">
        <f t="shared" si="564"/>
        <v>#VALUE!</v>
      </c>
      <c r="BN1206" s="98" t="str">
        <f>IF(COUNTIFS($AL$130,"=practic?*"),AU125,"")</f>
        <v/>
      </c>
      <c r="BO1206" s="99"/>
      <c r="BP1206" s="98" t="e">
        <f t="shared" si="565"/>
        <v>#VALUE!</v>
      </c>
      <c r="BQ1206" s="102" t="str">
        <f>IF(COUNTIF($AZ1206,"=practic?*"),IF($AW$132&lt;&gt;"",ROUND($AW$132/14,1),""),"")</f>
        <v/>
      </c>
      <c r="BR1206" s="102" t="str">
        <f>IF(COUNTIF($AZ1206,"=practic?*"),IF($AW$132&lt;&gt;"",ROUND($AW$132,1),""),"")</f>
        <v/>
      </c>
      <c r="BS1206" s="98" t="str">
        <f>IF($AZ1206="","",$AO$132)</f>
        <v/>
      </c>
      <c r="BT1206" s="101" t="str">
        <f>IF($AZ1206="","",$AV$132)</f>
        <v/>
      </c>
      <c r="BU1206" s="101" t="str">
        <f t="shared" si="566"/>
        <v/>
      </c>
      <c r="BV1206" s="102" t="str">
        <f t="shared" si="567"/>
        <v/>
      </c>
      <c r="BW1206" s="98" t="str">
        <f t="shared" si="537"/>
        <v/>
      </c>
    </row>
    <row r="1207" spans="50:75" ht="21" customHeight="1" x14ac:dyDescent="0.2">
      <c r="AX1207" s="99" t="str">
        <f>IF(COUNTIFS($AL$133,"=practic?*"),$AL$135,"")</f>
        <v/>
      </c>
      <c r="AY1207" s="98">
        <v>3</v>
      </c>
      <c r="AZ1207" s="98" t="str">
        <f>IF(COUNTIFS($AL$133,"=practic?*"),$AL$133,"")</f>
        <v/>
      </c>
      <c r="BA1207" s="102" t="str">
        <f t="shared" si="568"/>
        <v/>
      </c>
      <c r="BB1207" s="102" t="str">
        <f t="shared" si="569"/>
        <v/>
      </c>
      <c r="BC1207" s="98" t="str">
        <f>IF($AZ1207="","",$AP$135)</f>
        <v/>
      </c>
      <c r="BD1207" s="102" t="str">
        <f t="shared" si="562"/>
        <v/>
      </c>
      <c r="BE1207" s="99"/>
      <c r="BF1207" s="99"/>
      <c r="BG1207" s="99"/>
      <c r="BH1207" s="99"/>
      <c r="BI1207" s="99"/>
      <c r="BJ1207" s="99"/>
      <c r="BK1207" s="98" t="e">
        <f t="shared" si="563"/>
        <v>#VALUE!</v>
      </c>
      <c r="BL1207" s="99"/>
      <c r="BM1207" s="98" t="e">
        <f t="shared" si="564"/>
        <v>#VALUE!</v>
      </c>
      <c r="BN1207" s="98" t="str">
        <f>IF(COUNTIFS($AL$133,"=practic?*"),AU128,"")</f>
        <v/>
      </c>
      <c r="BO1207" s="99"/>
      <c r="BP1207" s="98" t="e">
        <f t="shared" si="565"/>
        <v>#VALUE!</v>
      </c>
      <c r="BQ1207" s="102" t="str">
        <f>IF(COUNTIF($AZ1207,"=practic?*"),IF($AW$135&lt;&gt;"",ROUND($AW$135/14,1),""),"")</f>
        <v/>
      </c>
      <c r="BR1207" s="102" t="str">
        <f>IF(COUNTIF($AZ1207,"=practic?*"),IF($AW$135&lt;&gt;"",ROUND($AW$135,1),""),"")</f>
        <v/>
      </c>
      <c r="BS1207" s="98" t="str">
        <f>IF($AZ1207="","",$AO$135)</f>
        <v/>
      </c>
      <c r="BT1207" s="101" t="str">
        <f>IF($AZ1207="","",$AV$135)</f>
        <v/>
      </c>
      <c r="BU1207" s="101" t="str">
        <f t="shared" si="566"/>
        <v/>
      </c>
      <c r="BV1207" s="102" t="str">
        <f t="shared" si="567"/>
        <v/>
      </c>
      <c r="BW1207" s="98" t="str">
        <f t="shared" si="537"/>
        <v/>
      </c>
    </row>
    <row r="1208" spans="50:75" ht="21" customHeight="1" x14ac:dyDescent="0.2">
      <c r="AX1208" s="99" t="str">
        <f>IF(COUNTIFS($AL$136,"=practic?*"),$AL$138,"")</f>
        <v/>
      </c>
      <c r="AY1208" s="98">
        <v>4</v>
      </c>
      <c r="AZ1208" s="98" t="str">
        <f>IF(COUNTIFS($AL$136,"=practic?*"),$AL$136,"")</f>
        <v/>
      </c>
      <c r="BA1208" s="102" t="str">
        <f t="shared" si="568"/>
        <v/>
      </c>
      <c r="BB1208" s="102" t="str">
        <f t="shared" si="569"/>
        <v/>
      </c>
      <c r="BC1208" s="98" t="str">
        <f>IF($AZ1208="","",$AP$138)</f>
        <v/>
      </c>
      <c r="BD1208" s="98" t="str">
        <f t="shared" si="562"/>
        <v/>
      </c>
      <c r="BE1208" s="99"/>
      <c r="BF1208" s="99"/>
      <c r="BG1208" s="99"/>
      <c r="BH1208" s="99"/>
      <c r="BI1208" s="99"/>
      <c r="BJ1208" s="99"/>
      <c r="BK1208" s="98" t="e">
        <f t="shared" si="563"/>
        <v>#VALUE!</v>
      </c>
      <c r="BL1208" s="99"/>
      <c r="BM1208" s="98" t="e">
        <f t="shared" si="564"/>
        <v>#VALUE!</v>
      </c>
      <c r="BN1208" s="98" t="str">
        <f>IF(COUNTIFS($AL$136,"=practic?*"),AU131,"")</f>
        <v/>
      </c>
      <c r="BO1208" s="99"/>
      <c r="BP1208" s="98" t="e">
        <f t="shared" si="565"/>
        <v>#VALUE!</v>
      </c>
      <c r="BQ1208" s="102" t="str">
        <f>IF(COUNTIF($AZ1208,"=practic?*"),IF($AW$138&lt;&gt;"",ROUND($AW$138/14,1),""),"")</f>
        <v/>
      </c>
      <c r="BR1208" s="102" t="str">
        <f>IF(COUNTIF($AZ1208,"=practic?*"),IF($AW$138&lt;&gt;"",ROUND($AW$138,1),""),"")</f>
        <v/>
      </c>
      <c r="BS1208" s="102" t="str">
        <f>IF($AZ1208="","",$AO$138)</f>
        <v/>
      </c>
      <c r="BT1208" s="101" t="str">
        <f>IF($AZ1208="","",$AV$138)</f>
        <v/>
      </c>
      <c r="BU1208" s="101" t="str">
        <f t="shared" si="566"/>
        <v/>
      </c>
      <c r="BV1208" s="102" t="str">
        <f t="shared" si="567"/>
        <v/>
      </c>
      <c r="BW1208" s="98" t="str">
        <f t="shared" si="537"/>
        <v/>
      </c>
    </row>
    <row r="1209" spans="50:75" ht="21" customHeight="1" x14ac:dyDescent="0.2">
      <c r="AX1209" s="99" t="str">
        <f>IF(COUNTIFS($AL$139,"=practic?*"),$AL$141,"")</f>
        <v/>
      </c>
      <c r="AY1209" s="98">
        <v>5</v>
      </c>
      <c r="AZ1209" s="98" t="str">
        <f>IF(COUNTIFS($AL$139,"=practic?*"),$AL$139,"")</f>
        <v/>
      </c>
      <c r="BA1209" s="102" t="str">
        <f t="shared" si="568"/>
        <v/>
      </c>
      <c r="BB1209" s="102" t="str">
        <f t="shared" si="569"/>
        <v/>
      </c>
      <c r="BC1209" s="98" t="str">
        <f>IF($AZ1209="","",$AP$141)</f>
        <v/>
      </c>
      <c r="BD1209" s="102" t="str">
        <f t="shared" si="562"/>
        <v/>
      </c>
      <c r="BE1209" s="99"/>
      <c r="BF1209" s="99"/>
      <c r="BG1209" s="99"/>
      <c r="BH1209" s="99"/>
      <c r="BI1209" s="99"/>
      <c r="BJ1209" s="99"/>
      <c r="BK1209" s="98" t="e">
        <f t="shared" si="563"/>
        <v>#VALUE!</v>
      </c>
      <c r="BL1209" s="99"/>
      <c r="BM1209" s="98" t="e">
        <f t="shared" si="564"/>
        <v>#VALUE!</v>
      </c>
      <c r="BN1209" s="98" t="str">
        <f>IF(COUNTIFS($AL$139,"=practic?*"),AU134,"")</f>
        <v/>
      </c>
      <c r="BO1209" s="99"/>
      <c r="BP1209" s="98" t="e">
        <f t="shared" si="565"/>
        <v>#VALUE!</v>
      </c>
      <c r="BQ1209" s="102" t="str">
        <f>IF(COUNTIF($AZ1209,"=practic?*"),IF($AW$141&lt;&gt;"",ROUND($AW$141/14,1),""),"")</f>
        <v/>
      </c>
      <c r="BR1209" s="102" t="str">
        <f>IF(COUNTIF($AZ1209,"=practic?*"),IF($AW$141&lt;&gt;"",ROUND($AW$141,1),""),"")</f>
        <v/>
      </c>
      <c r="BS1209" s="98" t="str">
        <f>IF($AZ1209="","",$AO$141)</f>
        <v/>
      </c>
      <c r="BT1209" s="101" t="str">
        <f>IF($AZ1209="","",$AV$141)</f>
        <v/>
      </c>
      <c r="BU1209" s="101" t="str">
        <f t="shared" si="566"/>
        <v/>
      </c>
      <c r="BV1209" s="102" t="str">
        <f t="shared" si="567"/>
        <v/>
      </c>
      <c r="BW1209" s="98" t="str">
        <f t="shared" si="537"/>
        <v/>
      </c>
    </row>
    <row r="1210" spans="50:75" ht="21" customHeight="1" x14ac:dyDescent="0.2">
      <c r="AX1210" s="99" t="str">
        <f>IF(COUNTIFS($AL$142,"=practic?*"),$AL$144,"")</f>
        <v/>
      </c>
      <c r="AY1210" s="98">
        <v>6</v>
      </c>
      <c r="AZ1210" s="98" t="str">
        <f>IF(COUNTIFS($AL$142,"=practic?*"),$AL$142,"")</f>
        <v/>
      </c>
      <c r="BA1210" s="102" t="str">
        <f t="shared" si="568"/>
        <v/>
      </c>
      <c r="BB1210" s="102" t="str">
        <f t="shared" si="569"/>
        <v/>
      </c>
      <c r="BC1210" s="98" t="str">
        <f>IF($AZ1210="","",$AP$144)</f>
        <v/>
      </c>
      <c r="BD1210" s="98" t="str">
        <f t="shared" si="562"/>
        <v/>
      </c>
      <c r="BE1210" s="99"/>
      <c r="BF1210" s="99"/>
      <c r="BG1210" s="99"/>
      <c r="BH1210" s="99"/>
      <c r="BI1210" s="99"/>
      <c r="BJ1210" s="99"/>
      <c r="BK1210" s="98" t="e">
        <f t="shared" si="563"/>
        <v>#VALUE!</v>
      </c>
      <c r="BL1210" s="99"/>
      <c r="BM1210" s="98" t="e">
        <f t="shared" si="564"/>
        <v>#VALUE!</v>
      </c>
      <c r="BN1210" s="98" t="str">
        <f>IF(COUNTIFS($AL$142,"=practic?*"),AU137,"")</f>
        <v/>
      </c>
      <c r="BO1210" s="99"/>
      <c r="BP1210" s="98" t="e">
        <f t="shared" si="565"/>
        <v>#VALUE!</v>
      </c>
      <c r="BQ1210" s="102" t="str">
        <f>IF(COUNTIF($AZ1210,"=practic?*"),IF($AW$144&lt;&gt;"",ROUND($AW$144/14,1),""),"")</f>
        <v/>
      </c>
      <c r="BR1210" s="102" t="str">
        <f>IF(COUNTIF($AZ1210,"=practic?*"),IF($AW$144&lt;&gt;"",ROUND($AW$144,1),""),"")</f>
        <v/>
      </c>
      <c r="BS1210" s="98" t="str">
        <f>IF($AZ1210="","",$AO$144)</f>
        <v/>
      </c>
      <c r="BT1210" s="101" t="str">
        <f>IF($AZ1210="","",$AV$144)</f>
        <v/>
      </c>
      <c r="BU1210" s="101" t="str">
        <f t="shared" si="566"/>
        <v/>
      </c>
      <c r="BV1210" s="102" t="str">
        <f t="shared" si="567"/>
        <v/>
      </c>
      <c r="BW1210" s="98" t="str">
        <f t="shared" si="537"/>
        <v/>
      </c>
    </row>
    <row r="1211" spans="50:75" ht="21" customHeight="1" x14ac:dyDescent="0.2">
      <c r="AX1211" s="99" t="str">
        <f>IF(COUNTIFS($AL$145,"=practic?*"),$AL$147,"")</f>
        <v/>
      </c>
      <c r="AY1211" s="98">
        <v>7</v>
      </c>
      <c r="AZ1211" s="98" t="str">
        <f>IF(COUNTIFS($AL$145,"=practic?*"),$AL$145,"")</f>
        <v/>
      </c>
      <c r="BA1211" s="102" t="str">
        <f t="shared" si="568"/>
        <v/>
      </c>
      <c r="BB1211" s="102" t="str">
        <f t="shared" si="569"/>
        <v/>
      </c>
      <c r="BC1211" s="98" t="str">
        <f>IF($AZ1211="","",$AP$147)</f>
        <v/>
      </c>
      <c r="BD1211" s="102" t="str">
        <f t="shared" si="562"/>
        <v/>
      </c>
      <c r="BE1211" s="99"/>
      <c r="BF1211" s="99"/>
      <c r="BG1211" s="99"/>
      <c r="BH1211" s="99"/>
      <c r="BI1211" s="99"/>
      <c r="BJ1211" s="99"/>
      <c r="BK1211" s="98" t="e">
        <f t="shared" si="563"/>
        <v>#VALUE!</v>
      </c>
      <c r="BL1211" s="99"/>
      <c r="BM1211" s="98" t="e">
        <f t="shared" si="564"/>
        <v>#VALUE!</v>
      </c>
      <c r="BN1211" s="98" t="str">
        <f>IF(COUNTIFS($AL$145,"=practic?*"),AU140,"")</f>
        <v/>
      </c>
      <c r="BO1211" s="99"/>
      <c r="BP1211" s="98" t="e">
        <f t="shared" si="565"/>
        <v>#VALUE!</v>
      </c>
      <c r="BQ1211" s="102" t="str">
        <f>IF(COUNTIF($AZ1211,"=practic?*"),IF($AW$147&lt;&gt;"",ROUND($AW$147/14,1),""),"")</f>
        <v/>
      </c>
      <c r="BR1211" s="102" t="str">
        <f>IF(COUNTIF($AZ1211,"=practic?*"),IF($AW$147&lt;&gt;"",ROUND($AW$147,1),""),"")</f>
        <v/>
      </c>
      <c r="BS1211" s="102" t="str">
        <f>IF($AZ1211="","",$AO$147)</f>
        <v/>
      </c>
      <c r="BT1211" s="101" t="str">
        <f>IF($AZ1211="","",$AV$147)</f>
        <v/>
      </c>
      <c r="BU1211" s="101" t="str">
        <f t="shared" si="566"/>
        <v/>
      </c>
      <c r="BV1211" s="102" t="str">
        <f t="shared" si="567"/>
        <v/>
      </c>
      <c r="BW1211" s="98" t="str">
        <f t="shared" si="537"/>
        <v/>
      </c>
    </row>
    <row r="1212" spans="50:75" ht="21" customHeight="1" x14ac:dyDescent="0.2">
      <c r="AX1212" s="99" t="str">
        <f>IF(COUNTIFS($AL$148,"=practic?*"),$AL$150,"")</f>
        <v/>
      </c>
      <c r="AY1212" s="98">
        <v>8</v>
      </c>
      <c r="AZ1212" s="98" t="str">
        <f>IF(COUNTIFS($AL$148,"=practic?*"),$AL$148,"")</f>
        <v/>
      </c>
      <c r="BA1212" s="102" t="str">
        <f t="shared" si="568"/>
        <v/>
      </c>
      <c r="BB1212" s="102" t="str">
        <f t="shared" si="569"/>
        <v/>
      </c>
      <c r="BC1212" s="98" t="str">
        <f>IF($AZ1212="","",$AP$150)</f>
        <v/>
      </c>
      <c r="BD1212" s="98" t="str">
        <f t="shared" si="562"/>
        <v/>
      </c>
      <c r="BE1212" s="99"/>
      <c r="BF1212" s="99"/>
      <c r="BG1212" s="99"/>
      <c r="BH1212" s="99"/>
      <c r="BI1212" s="99"/>
      <c r="BJ1212" s="99"/>
      <c r="BK1212" s="98" t="e">
        <f t="shared" si="563"/>
        <v>#VALUE!</v>
      </c>
      <c r="BL1212" s="99"/>
      <c r="BM1212" s="98" t="e">
        <f t="shared" si="564"/>
        <v>#VALUE!</v>
      </c>
      <c r="BN1212" s="98" t="str">
        <f>IF(COUNTIFS($AL$148,"=practic?*"),AU143,"")</f>
        <v/>
      </c>
      <c r="BO1212" s="99"/>
      <c r="BP1212" s="98" t="e">
        <f t="shared" si="565"/>
        <v>#VALUE!</v>
      </c>
      <c r="BQ1212" s="102" t="str">
        <f>IF(COUNTIF($AZ1212,"=practic?*"),IF($AW$150&lt;&gt;"",ROUND($AW$150/14,1),""),"")</f>
        <v/>
      </c>
      <c r="BR1212" s="102" t="str">
        <f>IF(COUNTIF($AZ1212,"=practic?*"),IF($AW$150&lt;&gt;"",ROUND($AW$150,1),""),"")</f>
        <v/>
      </c>
      <c r="BS1212" s="98" t="str">
        <f>IF($AZ1212="","",$AO$150)</f>
        <v/>
      </c>
      <c r="BT1212" s="101" t="str">
        <f>IF($AZ1212="","",$AV$150)</f>
        <v/>
      </c>
      <c r="BU1212" s="101" t="str">
        <f t="shared" si="566"/>
        <v/>
      </c>
      <c r="BV1212" s="102" t="str">
        <f t="shared" si="567"/>
        <v/>
      </c>
      <c r="BW1212" s="98" t="str">
        <f t="shared" si="537"/>
        <v/>
      </c>
    </row>
    <row r="1213" spans="50:75" ht="21" customHeight="1" x14ac:dyDescent="0.2">
      <c r="AX1213" s="99" t="str">
        <f>IF(COUNTIFS($AL$151,"=practic?*"),$AL$153,"")</f>
        <v/>
      </c>
      <c r="AY1213" s="98">
        <v>9</v>
      </c>
      <c r="AZ1213" s="98" t="str">
        <f>IF(COUNTIFS($AL$151,"=practic?*"),$AL$151,"")</f>
        <v/>
      </c>
      <c r="BA1213" s="102" t="str">
        <f t="shared" si="568"/>
        <v/>
      </c>
      <c r="BB1213" s="102" t="str">
        <f t="shared" si="569"/>
        <v/>
      </c>
      <c r="BC1213" s="98" t="str">
        <f>IF($AZ1213="","",$AP$156)</f>
        <v/>
      </c>
      <c r="BD1213" s="102" t="str">
        <f t="shared" si="562"/>
        <v/>
      </c>
      <c r="BE1213" s="99"/>
      <c r="BF1213" s="99"/>
      <c r="BG1213" s="99"/>
      <c r="BH1213" s="99"/>
      <c r="BI1213" s="99"/>
      <c r="BJ1213" s="99"/>
      <c r="BK1213" s="98" t="e">
        <f t="shared" si="563"/>
        <v>#VALUE!</v>
      </c>
      <c r="BL1213" s="99"/>
      <c r="BM1213" s="98" t="e">
        <f t="shared" si="564"/>
        <v>#VALUE!</v>
      </c>
      <c r="BN1213" s="98" t="str">
        <f>IF(COUNTIFS($AL$151,"=practic?*"),AU146,"")</f>
        <v/>
      </c>
      <c r="BO1213" s="99"/>
      <c r="BP1213" s="98" t="e">
        <f t="shared" si="565"/>
        <v>#VALUE!</v>
      </c>
      <c r="BQ1213" s="102" t="str">
        <f>IF(COUNTIF($AZ1213,"=practic?*"),IF($AW$156&lt;&gt;"",ROUND($AW$156/14,1),""),"")</f>
        <v/>
      </c>
      <c r="BR1213" s="102" t="str">
        <f>IF(COUNTIF($AZ1213,"=practic?*"),IF($AW$156&lt;&gt;"",ROUND($AW$156,1),""),"")</f>
        <v/>
      </c>
      <c r="BS1213" s="98" t="str">
        <f>IF($AZ1213="","",$AO$156)</f>
        <v/>
      </c>
      <c r="BT1213" s="101" t="str">
        <f>IF($AZ1213="","",$AV$156)</f>
        <v/>
      </c>
      <c r="BU1213" s="101" t="str">
        <f t="shared" si="566"/>
        <v/>
      </c>
      <c r="BV1213" s="102" t="str">
        <f t="shared" si="567"/>
        <v/>
      </c>
      <c r="BW1213" s="98" t="str">
        <f t="shared" si="537"/>
        <v/>
      </c>
    </row>
    <row r="1214" spans="50:75" ht="21" customHeight="1" x14ac:dyDescent="0.2">
      <c r="AX1214" s="99" t="str">
        <f>IF(COUNTIFS($AL$154,"=practic?*"),$AL$156,"")</f>
        <v/>
      </c>
      <c r="AY1214" s="98">
        <v>10</v>
      </c>
      <c r="AZ1214" s="98" t="str">
        <f>IF(COUNTIFS($AL$154,"=practic?*"),$AL$154,"")</f>
        <v/>
      </c>
      <c r="BA1214" s="102" t="str">
        <f t="shared" si="568"/>
        <v/>
      </c>
      <c r="BB1214" s="102" t="str">
        <f t="shared" si="569"/>
        <v/>
      </c>
      <c r="BC1214" s="98" t="str">
        <f>IF($AZ1214="","",$AP$156)</f>
        <v/>
      </c>
      <c r="BD1214" s="102" t="str">
        <f t="shared" si="562"/>
        <v/>
      </c>
      <c r="BE1214" s="99"/>
      <c r="BF1214" s="99"/>
      <c r="BG1214" s="99"/>
      <c r="BH1214" s="99"/>
      <c r="BI1214" s="99"/>
      <c r="BJ1214" s="99"/>
      <c r="BK1214" s="98" t="e">
        <f t="shared" si="563"/>
        <v>#VALUE!</v>
      </c>
      <c r="BL1214" s="99"/>
      <c r="BM1214" s="98" t="e">
        <f t="shared" si="564"/>
        <v>#VALUE!</v>
      </c>
      <c r="BN1214" s="98" t="str">
        <f>IF(COUNTIFS($AL$154,"=practic?*"),AU149,"")</f>
        <v/>
      </c>
      <c r="BO1214" s="99"/>
      <c r="BP1214" s="98" t="e">
        <f t="shared" si="565"/>
        <v>#VALUE!</v>
      </c>
      <c r="BQ1214" s="102" t="str">
        <f>IF(COUNTIF($AZ1214,"=practic?*"),IF($AW$156&lt;&gt;"",ROUND($AW$156/14,1),""),"")</f>
        <v/>
      </c>
      <c r="BR1214" s="102" t="str">
        <f>IF(COUNTIF($AZ1214,"=practic?*"),IF($AW$156&lt;&gt;"",ROUND($AW$156,1),""),"")</f>
        <v/>
      </c>
      <c r="BS1214" s="98" t="str">
        <f>IF($AZ1214="","",$AO$156)</f>
        <v/>
      </c>
      <c r="BT1214" s="101" t="str">
        <f>IF($AZ1214="","",$AV$156)</f>
        <v/>
      </c>
      <c r="BU1214" s="101" t="str">
        <f t="shared" si="566"/>
        <v/>
      </c>
      <c r="BV1214" s="102" t="str">
        <f t="shared" si="567"/>
        <v/>
      </c>
      <c r="BW1214" s="98" t="str">
        <f t="shared" si="537"/>
        <v/>
      </c>
    </row>
  </sheetData>
  <sheetProtection algorithmName="SHA-512" hashValue="l4siWBAMKRKtHf+0s5j6H06oQ/w9s6/YH6p9oRr1mhAZmcuTiz0MN1sqA4b4Iv9aLPI6fsoThuwd9wga1qfvpw==" saltValue="N7EPtzLz13MGOlmM3dU/oA==" spinCount="100000" sheet="1" objects="1" scenarios="1" formatCells="0" formatRows="0" selectLockedCells="1"/>
  <mergeCells count="1410">
    <mergeCell ref="AI61:AK61"/>
    <mergeCell ref="AU58:AW58"/>
    <mergeCell ref="AU59:AW59"/>
    <mergeCell ref="AU61:AW61"/>
    <mergeCell ref="K112:M112"/>
    <mergeCell ref="W112:Y112"/>
    <mergeCell ref="AI112:AK112"/>
    <mergeCell ref="AU112:AW112"/>
    <mergeCell ref="K163:M163"/>
    <mergeCell ref="W163:Y163"/>
    <mergeCell ref="AI163:AK163"/>
    <mergeCell ref="AU163:AW163"/>
    <mergeCell ref="AX1048:BV1048"/>
    <mergeCell ref="S484:V484"/>
    <mergeCell ref="AO484:AP484"/>
    <mergeCell ref="Z484:AA484"/>
    <mergeCell ref="AC484:AD484"/>
    <mergeCell ref="AE484:AH484"/>
    <mergeCell ref="K484:M484"/>
    <mergeCell ref="AQ485:AT485"/>
    <mergeCell ref="AQ484:AT484"/>
    <mergeCell ref="B502:M502"/>
    <mergeCell ref="B362:I362"/>
    <mergeCell ref="AN362:AU362"/>
    <mergeCell ref="B363:I363"/>
    <mergeCell ref="AN363:AU363"/>
    <mergeCell ref="B491:I491"/>
    <mergeCell ref="AN491:AU491"/>
    <mergeCell ref="B66:I66"/>
    <mergeCell ref="B65:I65"/>
    <mergeCell ref="AN66:AU66"/>
    <mergeCell ref="AN65:AU65"/>
    <mergeCell ref="AX1055:BV1055"/>
    <mergeCell ref="AX1062:BV1062"/>
    <mergeCell ref="AX1069:BV1069"/>
    <mergeCell ref="AX1171:BV1171"/>
    <mergeCell ref="AX1182:BV1182"/>
    <mergeCell ref="AX1193:BV1193"/>
    <mergeCell ref="AX1204:BV1204"/>
    <mergeCell ref="AN492:AU492"/>
    <mergeCell ref="A463:AW463"/>
    <mergeCell ref="A489:AW489"/>
    <mergeCell ref="K485:M485"/>
    <mergeCell ref="W484:Y484"/>
    <mergeCell ref="W485:Y485"/>
    <mergeCell ref="AI484:AK484"/>
    <mergeCell ref="AI485:AK485"/>
    <mergeCell ref="AU484:AW484"/>
    <mergeCell ref="AU485:AW485"/>
    <mergeCell ref="AZ571:BD571"/>
    <mergeCell ref="BE571:BH571"/>
    <mergeCell ref="L487:M487"/>
    <mergeCell ref="AL484:AM484"/>
    <mergeCell ref="AL485:AM485"/>
    <mergeCell ref="AO485:AP485"/>
    <mergeCell ref="Z485:AA485"/>
    <mergeCell ref="AC485:AD485"/>
    <mergeCell ref="AE485:AH485"/>
    <mergeCell ref="AL487:AM487"/>
    <mergeCell ref="N486:O486"/>
    <mergeCell ref="Q486:R486"/>
    <mergeCell ref="Q485:R485"/>
    <mergeCell ref="N485:O485"/>
    <mergeCell ref="Q484:R484"/>
    <mergeCell ref="B116:I116"/>
    <mergeCell ref="AN116:AU116"/>
    <mergeCell ref="B117:I117"/>
    <mergeCell ref="AN117:AU117"/>
    <mergeCell ref="B238:I238"/>
    <mergeCell ref="AN238:AU238"/>
    <mergeCell ref="AU109:AW109"/>
    <mergeCell ref="AU110:AW110"/>
    <mergeCell ref="Z110:AA110"/>
    <mergeCell ref="AC110:AD110"/>
    <mergeCell ref="AO109:AP109"/>
    <mergeCell ref="AQ109:AT109"/>
    <mergeCell ref="B110:C110"/>
    <mergeCell ref="E110:F110"/>
    <mergeCell ref="Z75:AK75"/>
    <mergeCell ref="AL75:AW75"/>
    <mergeCell ref="B75:M75"/>
    <mergeCell ref="N102:P102"/>
    <mergeCell ref="Z102:AB102"/>
    <mergeCell ref="AL102:AN102"/>
    <mergeCell ref="N196:Y196"/>
    <mergeCell ref="Z196:AK196"/>
    <mergeCell ref="AL196:AW196"/>
    <mergeCell ref="N224:Y225"/>
    <mergeCell ref="B196:M196"/>
    <mergeCell ref="N217:P217"/>
    <mergeCell ref="Z217:AB217"/>
    <mergeCell ref="AL217:AN217"/>
    <mergeCell ref="Z220:AB220"/>
    <mergeCell ref="AL220:AN220"/>
    <mergeCell ref="N197:Y198"/>
    <mergeCell ref="Z203:AK204"/>
    <mergeCell ref="B74:Y74"/>
    <mergeCell ref="Z223:AB223"/>
    <mergeCell ref="AL223:AN223"/>
    <mergeCell ref="B195:Y195"/>
    <mergeCell ref="Z195:AW195"/>
    <mergeCell ref="N75:Y75"/>
    <mergeCell ref="Z74:AW74"/>
    <mergeCell ref="Z218:AK219"/>
    <mergeCell ref="AL218:AW219"/>
    <mergeCell ref="B220:D220"/>
    <mergeCell ref="N220:P220"/>
    <mergeCell ref="B492:I492"/>
    <mergeCell ref="B442:M442"/>
    <mergeCell ref="N442:Y442"/>
    <mergeCell ref="Z442:AK442"/>
    <mergeCell ref="N445:P445"/>
    <mergeCell ref="Z445:AB445"/>
    <mergeCell ref="AL445:AN445"/>
    <mergeCell ref="AL459:AM459"/>
    <mergeCell ref="AO459:AP459"/>
    <mergeCell ref="AQ459:AT459"/>
    <mergeCell ref="N454:P454"/>
    <mergeCell ref="Z454:AB454"/>
    <mergeCell ref="AL454:AN454"/>
    <mergeCell ref="N448:P448"/>
    <mergeCell ref="Z448:AB448"/>
    <mergeCell ref="AL448:AN448"/>
    <mergeCell ref="B100:M101"/>
    <mergeCell ref="N100:Y101"/>
    <mergeCell ref="Z100:AK101"/>
    <mergeCell ref="AL100:AW101"/>
    <mergeCell ref="B102:D102"/>
    <mergeCell ref="AU459:AW459"/>
    <mergeCell ref="AL255:AW255"/>
    <mergeCell ref="Z452:AK453"/>
    <mergeCell ref="AL452:AW453"/>
    <mergeCell ref="N232:P232"/>
    <mergeCell ref="Z232:AB232"/>
    <mergeCell ref="B265:M266"/>
    <mergeCell ref="B267:D267"/>
    <mergeCell ref="AL267:AN267"/>
    <mergeCell ref="Z443:AK444"/>
    <mergeCell ref="N265:Y266"/>
    <mergeCell ref="Z265:AK266"/>
    <mergeCell ref="AL265:AW266"/>
    <mergeCell ref="N267:P267"/>
    <mergeCell ref="Z267:AB267"/>
    <mergeCell ref="Z458:AA458"/>
    <mergeCell ref="AC458:AD458"/>
    <mergeCell ref="B232:D232"/>
    <mergeCell ref="B449:M450"/>
    <mergeCell ref="B451:D451"/>
    <mergeCell ref="AL232:AN232"/>
    <mergeCell ref="AL291:AN291"/>
    <mergeCell ref="A314:AW314"/>
    <mergeCell ref="K458:M458"/>
    <mergeCell ref="Z451:AB451"/>
    <mergeCell ref="AL451:AN451"/>
    <mergeCell ref="E458:F458"/>
    <mergeCell ref="G458:J458"/>
    <mergeCell ref="N458:O458"/>
    <mergeCell ref="AE459:AH459"/>
    <mergeCell ref="A458:A459"/>
    <mergeCell ref="B458:C458"/>
    <mergeCell ref="A218:A220"/>
    <mergeCell ref="B218:M219"/>
    <mergeCell ref="N218:Y219"/>
    <mergeCell ref="AX1138:BV1138"/>
    <mergeCell ref="AX1149:BV1149"/>
    <mergeCell ref="AX1160:BV1160"/>
    <mergeCell ref="A292:A294"/>
    <mergeCell ref="B292:M293"/>
    <mergeCell ref="N292:Y293"/>
    <mergeCell ref="Z292:AK293"/>
    <mergeCell ref="AL292:AW293"/>
    <mergeCell ref="B294:D294"/>
    <mergeCell ref="N294:P294"/>
    <mergeCell ref="Z294:AB294"/>
    <mergeCell ref="AL294:AN294"/>
    <mergeCell ref="AX779:BV779"/>
    <mergeCell ref="AX793:BV793"/>
    <mergeCell ref="AX1078:BV1078"/>
    <mergeCell ref="AX1077:BV1077"/>
    <mergeCell ref="AX1091:BV1091"/>
    <mergeCell ref="AX1103:BV1103"/>
    <mergeCell ref="AX1115:BV1115"/>
    <mergeCell ref="AX1127:BV1127"/>
    <mergeCell ref="AX620:BV620"/>
    <mergeCell ref="BF538:BH538"/>
    <mergeCell ref="Z449:AK450"/>
    <mergeCell ref="AL449:AW450"/>
    <mergeCell ref="AV461:AW461"/>
    <mergeCell ref="Z460:AA460"/>
    <mergeCell ref="AE458:AH458"/>
    <mergeCell ref="Z459:AA459"/>
    <mergeCell ref="AC459:AD459"/>
    <mergeCell ref="Z461:AA461"/>
    <mergeCell ref="AJ461:AK461"/>
    <mergeCell ref="A100:A102"/>
    <mergeCell ref="Z197:AK198"/>
    <mergeCell ref="AL197:AW198"/>
    <mergeCell ref="AC460:AD460"/>
    <mergeCell ref="AL460:AM460"/>
    <mergeCell ref="AO460:AP460"/>
    <mergeCell ref="AL458:AM458"/>
    <mergeCell ref="AO458:AP458"/>
    <mergeCell ref="AQ458:AT458"/>
    <mergeCell ref="AL61:AM61"/>
    <mergeCell ref="A72:AW72"/>
    <mergeCell ref="Z229:AB229"/>
    <mergeCell ref="AL229:AN229"/>
    <mergeCell ref="AL443:AW444"/>
    <mergeCell ref="B445:D445"/>
    <mergeCell ref="A460:A461"/>
    <mergeCell ref="B460:C460"/>
    <mergeCell ref="E460:F460"/>
    <mergeCell ref="N460:O460"/>
    <mergeCell ref="Q460:R460"/>
    <mergeCell ref="Q458:R458"/>
    <mergeCell ref="S458:V458"/>
    <mergeCell ref="G459:J459"/>
    <mergeCell ref="N459:O459"/>
    <mergeCell ref="Q459:R459"/>
    <mergeCell ref="S459:V459"/>
    <mergeCell ref="A452:A454"/>
    <mergeCell ref="B452:M453"/>
    <mergeCell ref="N452:Y453"/>
    <mergeCell ref="B454:D454"/>
    <mergeCell ref="B468:M468"/>
    <mergeCell ref="N468:Y468"/>
    <mergeCell ref="B467:Y467"/>
    <mergeCell ref="Z468:AK468"/>
    <mergeCell ref="A439:AW439"/>
    <mergeCell ref="B61:C61"/>
    <mergeCell ref="AL442:AW442"/>
    <mergeCell ref="Z441:AW441"/>
    <mergeCell ref="Z254:AW254"/>
    <mergeCell ref="Z255:AK255"/>
    <mergeCell ref="N255:Y255"/>
    <mergeCell ref="B254:Y254"/>
    <mergeCell ref="B255:M255"/>
    <mergeCell ref="B441:Y441"/>
    <mergeCell ref="A449:A451"/>
    <mergeCell ref="AL468:AW468"/>
    <mergeCell ref="Z467:AW467"/>
    <mergeCell ref="AL461:AM461"/>
    <mergeCell ref="B461:C461"/>
    <mergeCell ref="L461:M461"/>
    <mergeCell ref="N461:O461"/>
    <mergeCell ref="X461:Y461"/>
    <mergeCell ref="B459:C459"/>
    <mergeCell ref="E459:F459"/>
    <mergeCell ref="N449:Y450"/>
    <mergeCell ref="N451:P451"/>
    <mergeCell ref="K459:M459"/>
    <mergeCell ref="W458:Y458"/>
    <mergeCell ref="AI459:AK459"/>
    <mergeCell ref="AI458:AK458"/>
    <mergeCell ref="W459:Y459"/>
    <mergeCell ref="AU458:AW458"/>
    <mergeCell ref="A215:A217"/>
    <mergeCell ref="B215:M216"/>
    <mergeCell ref="N215:Y216"/>
    <mergeCell ref="B448:D448"/>
    <mergeCell ref="A443:A445"/>
    <mergeCell ref="B443:M444"/>
    <mergeCell ref="N443:Y444"/>
    <mergeCell ref="A446:A448"/>
    <mergeCell ref="B446:M447"/>
    <mergeCell ref="N446:Y447"/>
    <mergeCell ref="AL221:AW222"/>
    <mergeCell ref="B316:Y316"/>
    <mergeCell ref="A224:A226"/>
    <mergeCell ref="Z224:AK225"/>
    <mergeCell ref="AL224:AW225"/>
    <mergeCell ref="B226:D226"/>
    <mergeCell ref="N226:P226"/>
    <mergeCell ref="Z226:AB226"/>
    <mergeCell ref="AL226:AN226"/>
    <mergeCell ref="B224:M225"/>
    <mergeCell ref="AN301:AU301"/>
    <mergeCell ref="Z215:AK216"/>
    <mergeCell ref="AL215:AW216"/>
    <mergeCell ref="B217:D217"/>
    <mergeCell ref="A318:A320"/>
    <mergeCell ref="B318:M319"/>
    <mergeCell ref="N318:Y319"/>
    <mergeCell ref="Z318:AK319"/>
    <mergeCell ref="AL318:AW319"/>
    <mergeCell ref="Z446:AK447"/>
    <mergeCell ref="AL321:AW322"/>
    <mergeCell ref="A286:A288"/>
    <mergeCell ref="A203:A205"/>
    <mergeCell ref="B203:M204"/>
    <mergeCell ref="N203:Y204"/>
    <mergeCell ref="Z212:AK213"/>
    <mergeCell ref="AL212:AW213"/>
    <mergeCell ref="B214:D214"/>
    <mergeCell ref="N214:P214"/>
    <mergeCell ref="Z214:AB214"/>
    <mergeCell ref="AL214:AN214"/>
    <mergeCell ref="A206:A208"/>
    <mergeCell ref="B206:M207"/>
    <mergeCell ref="N206:Y207"/>
    <mergeCell ref="Z206:AK207"/>
    <mergeCell ref="AL206:AW207"/>
    <mergeCell ref="B208:D208"/>
    <mergeCell ref="N208:P208"/>
    <mergeCell ref="Z208:AB208"/>
    <mergeCell ref="AL208:AN208"/>
    <mergeCell ref="A209:A211"/>
    <mergeCell ref="B209:M210"/>
    <mergeCell ref="N209:Y210"/>
    <mergeCell ref="A212:A214"/>
    <mergeCell ref="B212:M213"/>
    <mergeCell ref="N212:Y213"/>
    <mergeCell ref="Z316:AW316"/>
    <mergeCell ref="B317:M317"/>
    <mergeCell ref="N317:Y317"/>
    <mergeCell ref="Z317:AK317"/>
    <mergeCell ref="AL317:AW317"/>
    <mergeCell ref="B300:I300"/>
    <mergeCell ref="AN300:AU300"/>
    <mergeCell ref="B301:I301"/>
    <mergeCell ref="Z320:AB320"/>
    <mergeCell ref="AL320:AN320"/>
    <mergeCell ref="B321:M322"/>
    <mergeCell ref="N321:Y322"/>
    <mergeCell ref="Z321:AK322"/>
    <mergeCell ref="AL203:AW204"/>
    <mergeCell ref="B205:D205"/>
    <mergeCell ref="N205:P205"/>
    <mergeCell ref="Z205:AB205"/>
    <mergeCell ref="AL205:AN205"/>
    <mergeCell ref="A315:AW315"/>
    <mergeCell ref="B291:D291"/>
    <mergeCell ref="N291:P291"/>
    <mergeCell ref="Z291:AB291"/>
    <mergeCell ref="A283:A285"/>
    <mergeCell ref="B283:M284"/>
    <mergeCell ref="N283:Y284"/>
    <mergeCell ref="Z283:AK284"/>
    <mergeCell ref="AL283:AW284"/>
    <mergeCell ref="B285:D285"/>
    <mergeCell ref="N285:P285"/>
    <mergeCell ref="Z285:AB285"/>
    <mergeCell ref="AL285:AN285"/>
    <mergeCell ref="B288:D288"/>
    <mergeCell ref="A200:A202"/>
    <mergeCell ref="AL446:AW447"/>
    <mergeCell ref="A289:A291"/>
    <mergeCell ref="B289:M290"/>
    <mergeCell ref="N289:Y290"/>
    <mergeCell ref="Z289:AK290"/>
    <mergeCell ref="AL289:AW290"/>
    <mergeCell ref="A321:A323"/>
    <mergeCell ref="A324:A326"/>
    <mergeCell ref="N326:P326"/>
    <mergeCell ref="Z326:AB326"/>
    <mergeCell ref="AL326:AN326"/>
    <mergeCell ref="A327:A329"/>
    <mergeCell ref="B327:M328"/>
    <mergeCell ref="N327:Y328"/>
    <mergeCell ref="Z327:AK328"/>
    <mergeCell ref="AL327:AW328"/>
    <mergeCell ref="B329:D329"/>
    <mergeCell ref="N329:P329"/>
    <mergeCell ref="A280:A282"/>
    <mergeCell ref="B280:M281"/>
    <mergeCell ref="N280:Y281"/>
    <mergeCell ref="Z280:AK281"/>
    <mergeCell ref="AL280:AW281"/>
    <mergeCell ref="B282:D282"/>
    <mergeCell ref="N282:P282"/>
    <mergeCell ref="Z282:AB282"/>
    <mergeCell ref="AL282:AN282"/>
    <mergeCell ref="B286:M287"/>
    <mergeCell ref="N286:Y287"/>
    <mergeCell ref="Z286:AK287"/>
    <mergeCell ref="AL286:AW287"/>
    <mergeCell ref="N288:P288"/>
    <mergeCell ref="Z288:AB288"/>
    <mergeCell ref="AL288:AN288"/>
    <mergeCell ref="B200:M201"/>
    <mergeCell ref="N200:Y201"/>
    <mergeCell ref="Z200:AK201"/>
    <mergeCell ref="AL200:AW201"/>
    <mergeCell ref="B202:D202"/>
    <mergeCell ref="N202:P202"/>
    <mergeCell ref="Z202:AB202"/>
    <mergeCell ref="A197:A199"/>
    <mergeCell ref="B197:M198"/>
    <mergeCell ref="A268:A270"/>
    <mergeCell ref="B268:M269"/>
    <mergeCell ref="N268:Y269"/>
    <mergeCell ref="Z268:AK269"/>
    <mergeCell ref="AL268:AW269"/>
    <mergeCell ref="B270:D270"/>
    <mergeCell ref="N270:P270"/>
    <mergeCell ref="Z270:AB270"/>
    <mergeCell ref="AL270:AN270"/>
    <mergeCell ref="A221:A223"/>
    <mergeCell ref="B221:M222"/>
    <mergeCell ref="N221:Y222"/>
    <mergeCell ref="Z221:AK222"/>
    <mergeCell ref="B223:D223"/>
    <mergeCell ref="N223:P223"/>
    <mergeCell ref="A252:AW252"/>
    <mergeCell ref="N229:P229"/>
    <mergeCell ref="A259:A261"/>
    <mergeCell ref="B259:M260"/>
    <mergeCell ref="N259:Y260"/>
    <mergeCell ref="Z259:AK260"/>
    <mergeCell ref="AL259:AW260"/>
    <mergeCell ref="AL261:AN261"/>
    <mergeCell ref="N61:O61"/>
    <mergeCell ref="Z61:AA61"/>
    <mergeCell ref="AL60:AM60"/>
    <mergeCell ref="AO59:AP59"/>
    <mergeCell ref="AQ59:AT59"/>
    <mergeCell ref="A58:A59"/>
    <mergeCell ref="B59:C59"/>
    <mergeCell ref="E59:F59"/>
    <mergeCell ref="G59:J59"/>
    <mergeCell ref="N59:O59"/>
    <mergeCell ref="E58:F58"/>
    <mergeCell ref="Z58:AA58"/>
    <mergeCell ref="Q59:R59"/>
    <mergeCell ref="AC58:AD58"/>
    <mergeCell ref="AE58:AH58"/>
    <mergeCell ref="AO58:AP58"/>
    <mergeCell ref="AQ58:AT58"/>
    <mergeCell ref="AL58:AM58"/>
    <mergeCell ref="B58:D58"/>
    <mergeCell ref="A60:A61"/>
    <mergeCell ref="E60:F60"/>
    <mergeCell ref="AO60:AP60"/>
    <mergeCell ref="Z60:AA60"/>
    <mergeCell ref="AC60:AD60"/>
    <mergeCell ref="N60:O60"/>
    <mergeCell ref="Q60:R60"/>
    <mergeCell ref="B60:D60"/>
    <mergeCell ref="K61:M61"/>
    <mergeCell ref="W59:Y59"/>
    <mergeCell ref="W61:Y61"/>
    <mergeCell ref="AI58:AK58"/>
    <mergeCell ref="AI59:AK59"/>
    <mergeCell ref="A37:A39"/>
    <mergeCell ref="B37:M38"/>
    <mergeCell ref="N37:Y38"/>
    <mergeCell ref="Z37:AK38"/>
    <mergeCell ref="Z39:AB39"/>
    <mergeCell ref="B39:D39"/>
    <mergeCell ref="N39:P39"/>
    <mergeCell ref="A55:A57"/>
    <mergeCell ref="B55:M56"/>
    <mergeCell ref="A40:A42"/>
    <mergeCell ref="B40:M41"/>
    <mergeCell ref="N40:Y41"/>
    <mergeCell ref="Z40:AK41"/>
    <mergeCell ref="AL43:AW44"/>
    <mergeCell ref="B45:D45"/>
    <mergeCell ref="N45:P45"/>
    <mergeCell ref="Z45:AB45"/>
    <mergeCell ref="A46:A48"/>
    <mergeCell ref="B46:M47"/>
    <mergeCell ref="N46:Y47"/>
    <mergeCell ref="Z46:AK47"/>
    <mergeCell ref="AL46:AW47"/>
    <mergeCell ref="B48:D48"/>
    <mergeCell ref="N48:P48"/>
    <mergeCell ref="Z48:AB48"/>
    <mergeCell ref="AL48:AN48"/>
    <mergeCell ref="A43:A45"/>
    <mergeCell ref="B43:M44"/>
    <mergeCell ref="N43:Y44"/>
    <mergeCell ref="Z43:AK44"/>
    <mergeCell ref="B51:D51"/>
    <mergeCell ref="N51:P51"/>
    <mergeCell ref="B57:D57"/>
    <mergeCell ref="Z51:AB51"/>
    <mergeCell ref="AL51:AN51"/>
    <mergeCell ref="A49:A51"/>
    <mergeCell ref="B49:M50"/>
    <mergeCell ref="B42:D42"/>
    <mergeCell ref="N42:P42"/>
    <mergeCell ref="Z42:AB42"/>
    <mergeCell ref="AL42:AN42"/>
    <mergeCell ref="S59:V59"/>
    <mergeCell ref="Q58:R58"/>
    <mergeCell ref="G58:J58"/>
    <mergeCell ref="AL57:AN57"/>
    <mergeCell ref="Z59:AA59"/>
    <mergeCell ref="AC59:AD59"/>
    <mergeCell ref="AE59:AH59"/>
    <mergeCell ref="AL59:AM59"/>
    <mergeCell ref="S58:V58"/>
    <mergeCell ref="N58:O58"/>
    <mergeCell ref="N57:P57"/>
    <mergeCell ref="Z57:AB57"/>
    <mergeCell ref="W58:Y58"/>
    <mergeCell ref="K58:M58"/>
    <mergeCell ref="K59:M59"/>
    <mergeCell ref="A52:A54"/>
    <mergeCell ref="Z54:AB54"/>
    <mergeCell ref="AL54:AN54"/>
    <mergeCell ref="A28:A30"/>
    <mergeCell ref="B28:M29"/>
    <mergeCell ref="N28:Y29"/>
    <mergeCell ref="Z28:AK29"/>
    <mergeCell ref="B30:D30"/>
    <mergeCell ref="N30:P30"/>
    <mergeCell ref="Z30:AB30"/>
    <mergeCell ref="A31:A33"/>
    <mergeCell ref="B31:M32"/>
    <mergeCell ref="N31:Y32"/>
    <mergeCell ref="Z31:AK32"/>
    <mergeCell ref="B33:D33"/>
    <mergeCell ref="N33:P33"/>
    <mergeCell ref="Z33:AB33"/>
    <mergeCell ref="A34:A36"/>
    <mergeCell ref="B34:M35"/>
    <mergeCell ref="N34:Y35"/>
    <mergeCell ref="Z34:AK35"/>
    <mergeCell ref="B36:D36"/>
    <mergeCell ref="N36:P36"/>
    <mergeCell ref="A25:A27"/>
    <mergeCell ref="B25:M26"/>
    <mergeCell ref="N25:Y26"/>
    <mergeCell ref="A15:AW15"/>
    <mergeCell ref="A19:A21"/>
    <mergeCell ref="B19:M20"/>
    <mergeCell ref="AL19:AW20"/>
    <mergeCell ref="B21:D21"/>
    <mergeCell ref="N21:P21"/>
    <mergeCell ref="Z21:AB21"/>
    <mergeCell ref="AL21:AN21"/>
    <mergeCell ref="Z24:AB24"/>
    <mergeCell ref="AL24:AN24"/>
    <mergeCell ref="A22:A24"/>
    <mergeCell ref="B22:M23"/>
    <mergeCell ref="N22:Y23"/>
    <mergeCell ref="B18:M18"/>
    <mergeCell ref="N18:Y18"/>
    <mergeCell ref="Z18:AK18"/>
    <mergeCell ref="AL18:AW18"/>
    <mergeCell ref="B17:Y17"/>
    <mergeCell ref="Z17:AW17"/>
    <mergeCell ref="A16:AW16"/>
    <mergeCell ref="N19:Y20"/>
    <mergeCell ref="Z19:AK20"/>
    <mergeCell ref="AL25:AW26"/>
    <mergeCell ref="AL28:AW29"/>
    <mergeCell ref="AL34:AW35"/>
    <mergeCell ref="AL37:AW38"/>
    <mergeCell ref="B27:D27"/>
    <mergeCell ref="N27:P27"/>
    <mergeCell ref="B24:D24"/>
    <mergeCell ref="N24:P24"/>
    <mergeCell ref="Z55:AK56"/>
    <mergeCell ref="AL55:AW56"/>
    <mergeCell ref="AL31:AW32"/>
    <mergeCell ref="AL33:AN33"/>
    <mergeCell ref="Z36:AB36"/>
    <mergeCell ref="AL36:AN36"/>
    <mergeCell ref="Z22:AK23"/>
    <mergeCell ref="Z25:AK26"/>
    <mergeCell ref="AL30:AN30"/>
    <mergeCell ref="Z27:AB27"/>
    <mergeCell ref="AL27:AN27"/>
    <mergeCell ref="AL22:AW23"/>
    <mergeCell ref="Z49:AK50"/>
    <mergeCell ref="AL49:AW50"/>
    <mergeCell ref="AL39:AN39"/>
    <mergeCell ref="AL40:AW41"/>
    <mergeCell ref="N49:Y50"/>
    <mergeCell ref="AL45:AN45"/>
    <mergeCell ref="N55:Y56"/>
    <mergeCell ref="B52:M53"/>
    <mergeCell ref="N52:Y53"/>
    <mergeCell ref="Z52:AK53"/>
    <mergeCell ref="AL52:AW53"/>
    <mergeCell ref="B54:D54"/>
    <mergeCell ref="N54:P54"/>
    <mergeCell ref="AL79:AW80"/>
    <mergeCell ref="B81:D81"/>
    <mergeCell ref="N81:P81"/>
    <mergeCell ref="Z81:AB81"/>
    <mergeCell ref="AL81:AN81"/>
    <mergeCell ref="A79:A81"/>
    <mergeCell ref="B79:M80"/>
    <mergeCell ref="N79:Y80"/>
    <mergeCell ref="Z79:AK80"/>
    <mergeCell ref="AL76:AW77"/>
    <mergeCell ref="B78:D78"/>
    <mergeCell ref="N78:P78"/>
    <mergeCell ref="Z78:AB78"/>
    <mergeCell ref="AL78:AN78"/>
    <mergeCell ref="A76:A78"/>
    <mergeCell ref="B76:M77"/>
    <mergeCell ref="N76:Y77"/>
    <mergeCell ref="Z76:AK77"/>
    <mergeCell ref="AL85:AW86"/>
    <mergeCell ref="B87:D87"/>
    <mergeCell ref="N87:P87"/>
    <mergeCell ref="Z87:AB87"/>
    <mergeCell ref="AL87:AN87"/>
    <mergeCell ref="A85:A87"/>
    <mergeCell ref="B85:M86"/>
    <mergeCell ref="N85:Y86"/>
    <mergeCell ref="Z85:AK86"/>
    <mergeCell ref="AL82:AW83"/>
    <mergeCell ref="B84:D84"/>
    <mergeCell ref="N84:P84"/>
    <mergeCell ref="Z84:AB84"/>
    <mergeCell ref="AL84:AN84"/>
    <mergeCell ref="A82:A84"/>
    <mergeCell ref="B82:M83"/>
    <mergeCell ref="N82:Y83"/>
    <mergeCell ref="Z82:AK83"/>
    <mergeCell ref="AL91:AW92"/>
    <mergeCell ref="B93:D93"/>
    <mergeCell ref="N93:P93"/>
    <mergeCell ref="Z93:AB93"/>
    <mergeCell ref="AL93:AN93"/>
    <mergeCell ref="A91:A93"/>
    <mergeCell ref="B91:M92"/>
    <mergeCell ref="N91:Y92"/>
    <mergeCell ref="Z91:AK92"/>
    <mergeCell ref="AL88:AW89"/>
    <mergeCell ref="B90:D90"/>
    <mergeCell ref="N90:P90"/>
    <mergeCell ref="Z90:AB90"/>
    <mergeCell ref="AL90:AN90"/>
    <mergeCell ref="A88:A90"/>
    <mergeCell ref="B88:M89"/>
    <mergeCell ref="N88:Y89"/>
    <mergeCell ref="Z88:AK89"/>
    <mergeCell ref="AL97:AW98"/>
    <mergeCell ref="B99:D99"/>
    <mergeCell ref="N99:P99"/>
    <mergeCell ref="Z99:AB99"/>
    <mergeCell ref="AL99:AN99"/>
    <mergeCell ref="A97:A99"/>
    <mergeCell ref="B97:M98"/>
    <mergeCell ref="N97:Y98"/>
    <mergeCell ref="Z97:AK98"/>
    <mergeCell ref="AL94:AW95"/>
    <mergeCell ref="B96:D96"/>
    <mergeCell ref="N96:P96"/>
    <mergeCell ref="Z96:AB96"/>
    <mergeCell ref="AL96:AN96"/>
    <mergeCell ref="A94:A96"/>
    <mergeCell ref="B94:M95"/>
    <mergeCell ref="N94:Y95"/>
    <mergeCell ref="Z94:AK95"/>
    <mergeCell ref="A106:A108"/>
    <mergeCell ref="B106:M107"/>
    <mergeCell ref="N106:Y107"/>
    <mergeCell ref="Z106:AK107"/>
    <mergeCell ref="AL103:AW104"/>
    <mergeCell ref="B105:D105"/>
    <mergeCell ref="N105:P105"/>
    <mergeCell ref="Z105:AB105"/>
    <mergeCell ref="AL105:AN105"/>
    <mergeCell ref="A103:A105"/>
    <mergeCell ref="B103:M104"/>
    <mergeCell ref="N103:Y104"/>
    <mergeCell ref="Z103:AK104"/>
    <mergeCell ref="AL106:AW107"/>
    <mergeCell ref="B108:D108"/>
    <mergeCell ref="N108:P108"/>
    <mergeCell ref="Z108:AB108"/>
    <mergeCell ref="AL108:AN108"/>
    <mergeCell ref="A111:A112"/>
    <mergeCell ref="B111:C111"/>
    <mergeCell ref="E111:F111"/>
    <mergeCell ref="AQ110:AT110"/>
    <mergeCell ref="B264:D264"/>
    <mergeCell ref="N264:P264"/>
    <mergeCell ref="Z264:AB264"/>
    <mergeCell ref="AL264:AN264"/>
    <mergeCell ref="A265:A267"/>
    <mergeCell ref="N262:Y263"/>
    <mergeCell ref="G110:J110"/>
    <mergeCell ref="N110:O110"/>
    <mergeCell ref="Q110:R110"/>
    <mergeCell ref="S110:V110"/>
    <mergeCell ref="Z109:AA109"/>
    <mergeCell ref="AC109:AD109"/>
    <mergeCell ref="AE109:AH109"/>
    <mergeCell ref="K109:M109"/>
    <mergeCell ref="K110:M110"/>
    <mergeCell ref="Z256:AK257"/>
    <mergeCell ref="AL256:AW257"/>
    <mergeCell ref="B258:D258"/>
    <mergeCell ref="N258:P258"/>
    <mergeCell ref="Z258:AB258"/>
    <mergeCell ref="AL258:AN258"/>
    <mergeCell ref="A256:A258"/>
    <mergeCell ref="B256:M257"/>
    <mergeCell ref="N256:Y257"/>
    <mergeCell ref="B199:D199"/>
    <mergeCell ref="N199:P199"/>
    <mergeCell ref="Z199:AB199"/>
    <mergeCell ref="AL199:AN199"/>
    <mergeCell ref="AL109:AM109"/>
    <mergeCell ref="B109:C109"/>
    <mergeCell ref="G109:J109"/>
    <mergeCell ref="N109:O109"/>
    <mergeCell ref="S109:V109"/>
    <mergeCell ref="AO110:AP110"/>
    <mergeCell ref="AL202:AN202"/>
    <mergeCell ref="Z209:AK210"/>
    <mergeCell ref="AL209:AW210"/>
    <mergeCell ref="B211:D211"/>
    <mergeCell ref="N211:P211"/>
    <mergeCell ref="Z211:AB211"/>
    <mergeCell ref="AL211:AN211"/>
    <mergeCell ref="AL230:AW231"/>
    <mergeCell ref="Z230:AK231"/>
    <mergeCell ref="AL227:AW228"/>
    <mergeCell ref="Z227:AK228"/>
    <mergeCell ref="W110:Y110"/>
    <mergeCell ref="W109:Y109"/>
    <mergeCell ref="AI109:AK109"/>
    <mergeCell ref="A193:AW193"/>
    <mergeCell ref="B229:D229"/>
    <mergeCell ref="A109:A110"/>
    <mergeCell ref="AL111:AM111"/>
    <mergeCell ref="AO111:AP111"/>
    <mergeCell ref="B112:C112"/>
    <mergeCell ref="N112:O112"/>
    <mergeCell ref="Z112:AA112"/>
    <mergeCell ref="AL112:AM112"/>
    <mergeCell ref="AE110:AH110"/>
    <mergeCell ref="AL110:AM110"/>
    <mergeCell ref="Q111:R111"/>
    <mergeCell ref="Z469:AK470"/>
    <mergeCell ref="AL472:AW473"/>
    <mergeCell ref="Z262:AK263"/>
    <mergeCell ref="AL262:AW263"/>
    <mergeCell ref="A465:AW465"/>
    <mergeCell ref="A271:A273"/>
    <mergeCell ref="B271:M272"/>
    <mergeCell ref="N271:Y272"/>
    <mergeCell ref="Z271:AK272"/>
    <mergeCell ref="AL271:AW272"/>
    <mergeCell ref="B273:D273"/>
    <mergeCell ref="N273:P273"/>
    <mergeCell ref="Z273:AB273"/>
    <mergeCell ref="AL273:AN273"/>
    <mergeCell ref="A274:A276"/>
    <mergeCell ref="B274:M275"/>
    <mergeCell ref="N274:Y275"/>
    <mergeCell ref="Z274:AK275"/>
    <mergeCell ref="AL274:AW275"/>
    <mergeCell ref="B276:D276"/>
    <mergeCell ref="N276:P276"/>
    <mergeCell ref="Z276:AB276"/>
    <mergeCell ref="AL276:AN276"/>
    <mergeCell ref="A277:A279"/>
    <mergeCell ref="B277:M278"/>
    <mergeCell ref="N277:Y278"/>
    <mergeCell ref="Z277:AK278"/>
    <mergeCell ref="AL277:AW278"/>
    <mergeCell ref="B279:D279"/>
    <mergeCell ref="N279:P279"/>
    <mergeCell ref="Z279:AB279"/>
    <mergeCell ref="AL279:AN279"/>
    <mergeCell ref="Z111:AA111"/>
    <mergeCell ref="AC111:AD111"/>
    <mergeCell ref="N111:O111"/>
    <mergeCell ref="AI110:AK110"/>
    <mergeCell ref="A537:C537"/>
    <mergeCell ref="AY555:AZ555"/>
    <mergeCell ref="E109:F109"/>
    <mergeCell ref="Q109:R109"/>
    <mergeCell ref="BV538:CE538"/>
    <mergeCell ref="BA538:BD538"/>
    <mergeCell ref="B487:C487"/>
    <mergeCell ref="X487:Y487"/>
    <mergeCell ref="BL538:BS538"/>
    <mergeCell ref="N487:O487"/>
    <mergeCell ref="B484:C484"/>
    <mergeCell ref="E484:F484"/>
    <mergeCell ref="A486:A487"/>
    <mergeCell ref="B486:C486"/>
    <mergeCell ref="E486:F486"/>
    <mergeCell ref="A484:A485"/>
    <mergeCell ref="B485:C485"/>
    <mergeCell ref="E485:F485"/>
    <mergeCell ref="G485:J485"/>
    <mergeCell ref="G484:J484"/>
    <mergeCell ref="N484:O484"/>
    <mergeCell ref="S485:V485"/>
    <mergeCell ref="AV487:AW487"/>
    <mergeCell ref="A475:A477"/>
    <mergeCell ref="B475:M476"/>
    <mergeCell ref="B261:D261"/>
    <mergeCell ref="N261:P261"/>
    <mergeCell ref="Z261:AB261"/>
    <mergeCell ref="B239:I239"/>
    <mergeCell ref="AN239:AU239"/>
    <mergeCell ref="A230:A232"/>
    <mergeCell ref="B230:M231"/>
    <mergeCell ref="N230:Y231"/>
    <mergeCell ref="A227:A229"/>
    <mergeCell ref="B227:M228"/>
    <mergeCell ref="N227:Y228"/>
    <mergeCell ref="A262:A264"/>
    <mergeCell ref="B262:M263"/>
    <mergeCell ref="AX1012:BV1012"/>
    <mergeCell ref="AX1018:BV1018"/>
    <mergeCell ref="AX1024:BV1024"/>
    <mergeCell ref="N475:Y476"/>
    <mergeCell ref="Z475:AK476"/>
    <mergeCell ref="B480:D480"/>
    <mergeCell ref="N480:P480"/>
    <mergeCell ref="Z480:AB480"/>
    <mergeCell ref="AL480:AN480"/>
    <mergeCell ref="A478:A480"/>
    <mergeCell ref="B478:M479"/>
    <mergeCell ref="A330:A332"/>
    <mergeCell ref="B330:M331"/>
    <mergeCell ref="N330:Y331"/>
    <mergeCell ref="Z330:AK331"/>
    <mergeCell ref="AL330:AW331"/>
    <mergeCell ref="B332:D332"/>
    <mergeCell ref="N332:P332"/>
    <mergeCell ref="Z332:AB332"/>
    <mergeCell ref="AL332:AN332"/>
    <mergeCell ref="B320:D320"/>
    <mergeCell ref="N320:P320"/>
    <mergeCell ref="AX1030:BV1030"/>
    <mergeCell ref="AX1036:BV1036"/>
    <mergeCell ref="AX1042:BV1042"/>
    <mergeCell ref="Z486:AA486"/>
    <mergeCell ref="AC486:AD486"/>
    <mergeCell ref="AL486:AM486"/>
    <mergeCell ref="AO486:AP486"/>
    <mergeCell ref="Z487:AA487"/>
    <mergeCell ref="AJ487:AK487"/>
    <mergeCell ref="AY539:AZ539"/>
    <mergeCell ref="AZ586:BD586"/>
    <mergeCell ref="BE586:BH586"/>
    <mergeCell ref="AX806:BV806"/>
    <mergeCell ref="AX819:BV819"/>
    <mergeCell ref="AX832:BV832"/>
    <mergeCell ref="AX859:BV859"/>
    <mergeCell ref="AX886:BV886"/>
    <mergeCell ref="AX913:BV913"/>
    <mergeCell ref="AX998:BV998"/>
    <mergeCell ref="AZ599:BD599"/>
    <mergeCell ref="BE599:BH599"/>
    <mergeCell ref="AX940:BV940"/>
    <mergeCell ref="AX954:BV954"/>
    <mergeCell ref="AX968:BV968"/>
    <mergeCell ref="AX982:BV982"/>
    <mergeCell ref="AX999:BV999"/>
    <mergeCell ref="AX1006:BV1006"/>
    <mergeCell ref="Z512:AK513"/>
    <mergeCell ref="AL512:AW513"/>
    <mergeCell ref="AV524:AW524"/>
    <mergeCell ref="A526:AW526"/>
    <mergeCell ref="B528:I528"/>
    <mergeCell ref="B342:M343"/>
    <mergeCell ref="N342:Y343"/>
    <mergeCell ref="Z342:AK343"/>
    <mergeCell ref="AL342:AW343"/>
    <mergeCell ref="B344:D344"/>
    <mergeCell ref="N344:P344"/>
    <mergeCell ref="Z344:AB344"/>
    <mergeCell ref="AL344:AN344"/>
    <mergeCell ref="A339:A341"/>
    <mergeCell ref="B323:D323"/>
    <mergeCell ref="N323:P323"/>
    <mergeCell ref="Z323:AB323"/>
    <mergeCell ref="AL323:AN323"/>
    <mergeCell ref="B324:M325"/>
    <mergeCell ref="N324:Y325"/>
    <mergeCell ref="Z324:AK325"/>
    <mergeCell ref="AL324:AW325"/>
    <mergeCell ref="B326:D326"/>
    <mergeCell ref="Z329:AB329"/>
    <mergeCell ref="AL329:AN329"/>
    <mergeCell ref="B339:M340"/>
    <mergeCell ref="N339:Y340"/>
    <mergeCell ref="Z339:AK340"/>
    <mergeCell ref="AL339:AW340"/>
    <mergeCell ref="B341:D341"/>
    <mergeCell ref="N341:P341"/>
    <mergeCell ref="Z341:AB341"/>
    <mergeCell ref="AL341:AN341"/>
    <mergeCell ref="A336:A338"/>
    <mergeCell ref="B336:M337"/>
    <mergeCell ref="N336:Y337"/>
    <mergeCell ref="AL336:AW337"/>
    <mergeCell ref="B338:D338"/>
    <mergeCell ref="N338:P338"/>
    <mergeCell ref="Z338:AB338"/>
    <mergeCell ref="AL338:AN338"/>
    <mergeCell ref="A333:A335"/>
    <mergeCell ref="B333:M334"/>
    <mergeCell ref="N333:Y334"/>
    <mergeCell ref="Z333:AK334"/>
    <mergeCell ref="AL333:AW334"/>
    <mergeCell ref="B335:D335"/>
    <mergeCell ref="N335:P335"/>
    <mergeCell ref="Z335:AB335"/>
    <mergeCell ref="AL335:AN335"/>
    <mergeCell ref="A440:AW440"/>
    <mergeCell ref="A466:AW466"/>
    <mergeCell ref="B379:Y379"/>
    <mergeCell ref="Z379:AW379"/>
    <mergeCell ref="A387:A389"/>
    <mergeCell ref="B387:M388"/>
    <mergeCell ref="N387:Y388"/>
    <mergeCell ref="Z387:AK388"/>
    <mergeCell ref="AL387:AW388"/>
    <mergeCell ref="B389:D389"/>
    <mergeCell ref="N389:P389"/>
    <mergeCell ref="Z389:AB389"/>
    <mergeCell ref="AL389:AN389"/>
    <mergeCell ref="A384:A386"/>
    <mergeCell ref="B384:M385"/>
    <mergeCell ref="N384:Y385"/>
    <mergeCell ref="Z384:AK385"/>
    <mergeCell ref="A342:A344"/>
    <mergeCell ref="AL384:AW385"/>
    <mergeCell ref="H234:AR234"/>
    <mergeCell ref="H296:AR296"/>
    <mergeCell ref="H358:AR358"/>
    <mergeCell ref="A236:AW236"/>
    <mergeCell ref="A298:AW298"/>
    <mergeCell ref="A360:AW360"/>
    <mergeCell ref="A354:A356"/>
    <mergeCell ref="B354:M355"/>
    <mergeCell ref="N354:Y355"/>
    <mergeCell ref="Z354:AK355"/>
    <mergeCell ref="AL354:AW355"/>
    <mergeCell ref="B356:D356"/>
    <mergeCell ref="N356:P356"/>
    <mergeCell ref="Z356:AB356"/>
    <mergeCell ref="AL356:AN356"/>
    <mergeCell ref="B345:M346"/>
    <mergeCell ref="N345:Y346"/>
    <mergeCell ref="Z345:AK346"/>
    <mergeCell ref="AL351:AW352"/>
    <mergeCell ref="B353:D353"/>
    <mergeCell ref="N353:P353"/>
    <mergeCell ref="Z353:AB353"/>
    <mergeCell ref="AL353:AN353"/>
    <mergeCell ref="A348:A350"/>
    <mergeCell ref="B348:M349"/>
    <mergeCell ref="N348:Y349"/>
    <mergeCell ref="Z348:AK349"/>
    <mergeCell ref="AL348:AW349"/>
    <mergeCell ref="A345:A347"/>
    <mergeCell ref="AL345:AW346"/>
    <mergeCell ref="AL347:AN347"/>
    <mergeCell ref="Z336:AK337"/>
    <mergeCell ref="A73:AW73"/>
    <mergeCell ref="A194:AW194"/>
    <mergeCell ref="A253:AW253"/>
    <mergeCell ref="A351:A353"/>
    <mergeCell ref="B351:M352"/>
    <mergeCell ref="N351:Y352"/>
    <mergeCell ref="Z351:AK352"/>
    <mergeCell ref="A130:A132"/>
    <mergeCell ref="B130:M131"/>
    <mergeCell ref="N130:Y131"/>
    <mergeCell ref="Z130:AK131"/>
    <mergeCell ref="AL130:AW131"/>
    <mergeCell ref="B132:D132"/>
    <mergeCell ref="N132:P132"/>
    <mergeCell ref="Z132:AB132"/>
    <mergeCell ref="AL132:AN132"/>
    <mergeCell ref="A123:AW123"/>
    <mergeCell ref="A124:AW124"/>
    <mergeCell ref="B125:Y125"/>
    <mergeCell ref="Z125:AW125"/>
    <mergeCell ref="B126:M126"/>
    <mergeCell ref="N126:Y126"/>
    <mergeCell ref="Z126:AK126"/>
    <mergeCell ref="AL126:AW126"/>
    <mergeCell ref="A127:A129"/>
    <mergeCell ref="B127:M128"/>
    <mergeCell ref="N127:Y128"/>
    <mergeCell ref="Z127:AK128"/>
    <mergeCell ref="AL127:AW128"/>
    <mergeCell ref="B129:D129"/>
    <mergeCell ref="N129:P129"/>
    <mergeCell ref="Z129:AB129"/>
    <mergeCell ref="AL129:AN129"/>
    <mergeCell ref="A136:A138"/>
    <mergeCell ref="B136:M137"/>
    <mergeCell ref="N136:Y137"/>
    <mergeCell ref="Z136:AK137"/>
    <mergeCell ref="AL136:AW137"/>
    <mergeCell ref="B138:D138"/>
    <mergeCell ref="N138:P138"/>
    <mergeCell ref="Z138:AB138"/>
    <mergeCell ref="AL138:AN138"/>
    <mergeCell ref="A133:A135"/>
    <mergeCell ref="B133:M134"/>
    <mergeCell ref="N133:Y134"/>
    <mergeCell ref="Z133:AK134"/>
    <mergeCell ref="AL133:AW134"/>
    <mergeCell ref="B135:D135"/>
    <mergeCell ref="N135:P135"/>
    <mergeCell ref="Z135:AB135"/>
    <mergeCell ref="AL135:AN135"/>
    <mergeCell ref="A142:A144"/>
    <mergeCell ref="B142:M143"/>
    <mergeCell ref="N142:Y143"/>
    <mergeCell ref="Z142:AK143"/>
    <mergeCell ref="AL142:AW143"/>
    <mergeCell ref="B144:D144"/>
    <mergeCell ref="N144:P144"/>
    <mergeCell ref="Z144:AB144"/>
    <mergeCell ref="AL144:AN144"/>
    <mergeCell ref="A139:A141"/>
    <mergeCell ref="B139:M140"/>
    <mergeCell ref="N139:Y140"/>
    <mergeCell ref="Z139:AK140"/>
    <mergeCell ref="AL139:AW140"/>
    <mergeCell ref="B141:D141"/>
    <mergeCell ref="N141:P141"/>
    <mergeCell ref="Z141:AB141"/>
    <mergeCell ref="AL141:AN141"/>
    <mergeCell ref="A148:A150"/>
    <mergeCell ref="B148:M149"/>
    <mergeCell ref="N148:Y149"/>
    <mergeCell ref="Z148:AK149"/>
    <mergeCell ref="AL148:AW149"/>
    <mergeCell ref="B150:D150"/>
    <mergeCell ref="N150:P150"/>
    <mergeCell ref="Z150:AB150"/>
    <mergeCell ref="AL150:AN150"/>
    <mergeCell ref="A145:A147"/>
    <mergeCell ref="B145:M146"/>
    <mergeCell ref="N145:Y146"/>
    <mergeCell ref="Z145:AK146"/>
    <mergeCell ref="AL145:AW146"/>
    <mergeCell ref="B147:D147"/>
    <mergeCell ref="N147:P147"/>
    <mergeCell ref="Z147:AB147"/>
    <mergeCell ref="AL147:AN147"/>
    <mergeCell ref="A154:A156"/>
    <mergeCell ref="B154:M155"/>
    <mergeCell ref="N154:Y155"/>
    <mergeCell ref="Z154:AK155"/>
    <mergeCell ref="AL154:AW155"/>
    <mergeCell ref="B156:D156"/>
    <mergeCell ref="N156:P156"/>
    <mergeCell ref="Z156:AB156"/>
    <mergeCell ref="AL156:AN156"/>
    <mergeCell ref="A151:A153"/>
    <mergeCell ref="B151:M152"/>
    <mergeCell ref="N151:Y152"/>
    <mergeCell ref="Z151:AK152"/>
    <mergeCell ref="AL151:AW152"/>
    <mergeCell ref="B153:D153"/>
    <mergeCell ref="N153:P153"/>
    <mergeCell ref="Z153:AB153"/>
    <mergeCell ref="AL153:AN153"/>
    <mergeCell ref="A157:A159"/>
    <mergeCell ref="B157:M158"/>
    <mergeCell ref="N157:Y158"/>
    <mergeCell ref="Z157:AK158"/>
    <mergeCell ref="AL157:AW158"/>
    <mergeCell ref="B159:D159"/>
    <mergeCell ref="N159:P159"/>
    <mergeCell ref="Z159:AB159"/>
    <mergeCell ref="AL159:AN159"/>
    <mergeCell ref="Z160:AA160"/>
    <mergeCell ref="AC160:AD160"/>
    <mergeCell ref="AE160:AH160"/>
    <mergeCell ref="AI160:AK160"/>
    <mergeCell ref="AL160:AM160"/>
    <mergeCell ref="AO160:AP160"/>
    <mergeCell ref="AQ160:AT160"/>
    <mergeCell ref="AU160:AW160"/>
    <mergeCell ref="S161:V161"/>
    <mergeCell ref="W161:Y161"/>
    <mergeCell ref="Z161:AA161"/>
    <mergeCell ref="AC161:AD161"/>
    <mergeCell ref="AE161:AH161"/>
    <mergeCell ref="AI161:AK161"/>
    <mergeCell ref="AL161:AM161"/>
    <mergeCell ref="AO161:AP161"/>
    <mergeCell ref="AQ161:AT161"/>
    <mergeCell ref="AU161:AW161"/>
    <mergeCell ref="A160:A161"/>
    <mergeCell ref="B160:C160"/>
    <mergeCell ref="E160:F160"/>
    <mergeCell ref="G160:J160"/>
    <mergeCell ref="K160:M160"/>
    <mergeCell ref="N160:O160"/>
    <mergeCell ref="Q160:R160"/>
    <mergeCell ref="S160:V160"/>
    <mergeCell ref="W160:Y160"/>
    <mergeCell ref="B161:C161"/>
    <mergeCell ref="E161:F161"/>
    <mergeCell ref="G161:J161"/>
    <mergeCell ref="K161:M161"/>
    <mergeCell ref="N161:O161"/>
    <mergeCell ref="Q161:R161"/>
    <mergeCell ref="N177:S177"/>
    <mergeCell ref="Z177:AK177"/>
    <mergeCell ref="A162:A163"/>
    <mergeCell ref="B162:C162"/>
    <mergeCell ref="E162:F162"/>
    <mergeCell ref="N162:O162"/>
    <mergeCell ref="Q162:R162"/>
    <mergeCell ref="Z162:AA162"/>
    <mergeCell ref="AC162:AD162"/>
    <mergeCell ref="AL162:AM162"/>
    <mergeCell ref="AO162:AP162"/>
    <mergeCell ref="B163:C163"/>
    <mergeCell ref="N163:O163"/>
    <mergeCell ref="Z163:AA163"/>
    <mergeCell ref="AL163:AM163"/>
    <mergeCell ref="AL380:AW380"/>
    <mergeCell ref="A381:A383"/>
    <mergeCell ref="B381:M382"/>
    <mergeCell ref="N381:Y382"/>
    <mergeCell ref="Z381:AK382"/>
    <mergeCell ref="AL381:AW382"/>
    <mergeCell ref="B383:D383"/>
    <mergeCell ref="N383:P383"/>
    <mergeCell ref="Z383:AB383"/>
    <mergeCell ref="AL383:AN383"/>
    <mergeCell ref="Z178:AB178"/>
    <mergeCell ref="B178:I178"/>
    <mergeCell ref="AN178:AU178"/>
    <mergeCell ref="B179:I179"/>
    <mergeCell ref="AN179:AU179"/>
    <mergeCell ref="A377:AW377"/>
    <mergeCell ref="A378:AW378"/>
    <mergeCell ref="B386:D386"/>
    <mergeCell ref="N386:P386"/>
    <mergeCell ref="Z386:AB386"/>
    <mergeCell ref="AL386:AN386"/>
    <mergeCell ref="B380:M380"/>
    <mergeCell ref="N380:Y380"/>
    <mergeCell ref="Z380:AK380"/>
    <mergeCell ref="Z347:AB347"/>
    <mergeCell ref="B347:D347"/>
    <mergeCell ref="N347:P347"/>
    <mergeCell ref="B350:D350"/>
    <mergeCell ref="N350:P350"/>
    <mergeCell ref="Z350:AB350"/>
    <mergeCell ref="AL350:AN350"/>
    <mergeCell ref="A393:A395"/>
    <mergeCell ref="B393:M394"/>
    <mergeCell ref="N393:Y394"/>
    <mergeCell ref="Z393:AK394"/>
    <mergeCell ref="AL393:AW394"/>
    <mergeCell ref="B395:D395"/>
    <mergeCell ref="N395:P395"/>
    <mergeCell ref="Z395:AB395"/>
    <mergeCell ref="AL395:AN395"/>
    <mergeCell ref="A390:A392"/>
    <mergeCell ref="B390:M391"/>
    <mergeCell ref="N390:Y391"/>
    <mergeCell ref="Z390:AK391"/>
    <mergeCell ref="AL390:AW391"/>
    <mergeCell ref="B392:D392"/>
    <mergeCell ref="N392:P392"/>
    <mergeCell ref="Z392:AB392"/>
    <mergeCell ref="AL392:AN392"/>
    <mergeCell ref="A399:A401"/>
    <mergeCell ref="B399:M400"/>
    <mergeCell ref="N399:Y400"/>
    <mergeCell ref="Z399:AK400"/>
    <mergeCell ref="AL399:AW400"/>
    <mergeCell ref="B401:D401"/>
    <mergeCell ref="N401:P401"/>
    <mergeCell ref="Z401:AB401"/>
    <mergeCell ref="AL401:AN401"/>
    <mergeCell ref="A396:A398"/>
    <mergeCell ref="B396:M397"/>
    <mergeCell ref="N396:Y397"/>
    <mergeCell ref="Z396:AK397"/>
    <mergeCell ref="AL396:AW397"/>
    <mergeCell ref="B398:D398"/>
    <mergeCell ref="N398:P398"/>
    <mergeCell ref="Z398:AB398"/>
    <mergeCell ref="AL398:AN398"/>
    <mergeCell ref="A405:A407"/>
    <mergeCell ref="B405:M406"/>
    <mergeCell ref="N405:Y406"/>
    <mergeCell ref="Z405:AK406"/>
    <mergeCell ref="AL405:AW406"/>
    <mergeCell ref="B407:D407"/>
    <mergeCell ref="N407:P407"/>
    <mergeCell ref="Z407:AB407"/>
    <mergeCell ref="AL407:AN407"/>
    <mergeCell ref="A402:A404"/>
    <mergeCell ref="B402:M403"/>
    <mergeCell ref="N402:Y403"/>
    <mergeCell ref="Z402:AK403"/>
    <mergeCell ref="AL402:AW403"/>
    <mergeCell ref="B404:D404"/>
    <mergeCell ref="N404:P404"/>
    <mergeCell ref="Z404:AB404"/>
    <mergeCell ref="AL404:AN404"/>
    <mergeCell ref="A411:A413"/>
    <mergeCell ref="B411:M412"/>
    <mergeCell ref="N411:Y412"/>
    <mergeCell ref="Z411:AK412"/>
    <mergeCell ref="AL411:AW412"/>
    <mergeCell ref="B413:D413"/>
    <mergeCell ref="N413:P413"/>
    <mergeCell ref="Z413:AB413"/>
    <mergeCell ref="AL413:AN413"/>
    <mergeCell ref="A408:A410"/>
    <mergeCell ref="B408:M409"/>
    <mergeCell ref="N408:Y409"/>
    <mergeCell ref="Z408:AK409"/>
    <mergeCell ref="AL408:AW409"/>
    <mergeCell ref="B410:D410"/>
    <mergeCell ref="N410:P410"/>
    <mergeCell ref="Z410:AB410"/>
    <mergeCell ref="AL410:AN410"/>
    <mergeCell ref="A417:A419"/>
    <mergeCell ref="B417:M418"/>
    <mergeCell ref="N417:Y418"/>
    <mergeCell ref="Z417:AK418"/>
    <mergeCell ref="AL417:AW418"/>
    <mergeCell ref="B419:D419"/>
    <mergeCell ref="N419:P419"/>
    <mergeCell ref="Z419:AB419"/>
    <mergeCell ref="AL419:AN419"/>
    <mergeCell ref="A414:A416"/>
    <mergeCell ref="B414:M415"/>
    <mergeCell ref="N414:Y415"/>
    <mergeCell ref="Z414:AK415"/>
    <mergeCell ref="AL414:AW415"/>
    <mergeCell ref="B416:D416"/>
    <mergeCell ref="N416:P416"/>
    <mergeCell ref="Z416:AB416"/>
    <mergeCell ref="AL416:AN416"/>
    <mergeCell ref="N502:Y502"/>
    <mergeCell ref="Z502:AK502"/>
    <mergeCell ref="AL502:AW502"/>
    <mergeCell ref="A503:A505"/>
    <mergeCell ref="B503:M504"/>
    <mergeCell ref="N503:Y504"/>
    <mergeCell ref="Z503:AK504"/>
    <mergeCell ref="AL503:AW504"/>
    <mergeCell ref="B505:D505"/>
    <mergeCell ref="N505:P505"/>
    <mergeCell ref="Z505:AB505"/>
    <mergeCell ref="AL505:AN505"/>
    <mergeCell ref="H421:AR421"/>
    <mergeCell ref="A423:AW423"/>
    <mergeCell ref="B425:I425"/>
    <mergeCell ref="AN425:AU425"/>
    <mergeCell ref="B426:I426"/>
    <mergeCell ref="AN426:AU426"/>
    <mergeCell ref="A499:AW499"/>
    <mergeCell ref="A500:AW500"/>
    <mergeCell ref="B501:Y501"/>
    <mergeCell ref="Z501:AW501"/>
    <mergeCell ref="N478:Y479"/>
    <mergeCell ref="AL475:AW476"/>
    <mergeCell ref="B477:D477"/>
    <mergeCell ref="N477:P477"/>
    <mergeCell ref="AL478:AW479"/>
    <mergeCell ref="Z478:AK479"/>
    <mergeCell ref="Z477:AB477"/>
    <mergeCell ref="AL477:AN477"/>
    <mergeCell ref="A472:A474"/>
    <mergeCell ref="B472:M473"/>
    <mergeCell ref="A509:A511"/>
    <mergeCell ref="B509:M510"/>
    <mergeCell ref="N509:Y510"/>
    <mergeCell ref="Z509:AK510"/>
    <mergeCell ref="AL509:AW510"/>
    <mergeCell ref="B511:D511"/>
    <mergeCell ref="N511:P511"/>
    <mergeCell ref="Z511:AB511"/>
    <mergeCell ref="AL511:AN511"/>
    <mergeCell ref="A506:A508"/>
    <mergeCell ref="B506:M507"/>
    <mergeCell ref="N506:Y507"/>
    <mergeCell ref="Z506:AK507"/>
    <mergeCell ref="AL506:AW507"/>
    <mergeCell ref="B508:D508"/>
    <mergeCell ref="N508:P508"/>
    <mergeCell ref="Z508:AB508"/>
    <mergeCell ref="AL508:AN508"/>
    <mergeCell ref="B514:D514"/>
    <mergeCell ref="N514:P514"/>
    <mergeCell ref="Z514:AB514"/>
    <mergeCell ref="AL514:AN514"/>
    <mergeCell ref="Z521:AA521"/>
    <mergeCell ref="AC521:AD521"/>
    <mergeCell ref="AE521:AH521"/>
    <mergeCell ref="AI521:AK521"/>
    <mergeCell ref="AL521:AM521"/>
    <mergeCell ref="AO521:AP521"/>
    <mergeCell ref="AQ521:AT521"/>
    <mergeCell ref="AU521:AW521"/>
    <mergeCell ref="B522:C522"/>
    <mergeCell ref="E522:F522"/>
    <mergeCell ref="G522:J522"/>
    <mergeCell ref="K522:M522"/>
    <mergeCell ref="N522:O522"/>
    <mergeCell ref="Q522:R522"/>
    <mergeCell ref="AN528:AU528"/>
    <mergeCell ref="B529:I529"/>
    <mergeCell ref="AN529:AU529"/>
    <mergeCell ref="A523:A524"/>
    <mergeCell ref="B523:C523"/>
    <mergeCell ref="E523:F523"/>
    <mergeCell ref="N523:O523"/>
    <mergeCell ref="Q523:R523"/>
    <mergeCell ref="Z523:AA523"/>
    <mergeCell ref="AC523:AD523"/>
    <mergeCell ref="AL523:AM523"/>
    <mergeCell ref="AO523:AP523"/>
    <mergeCell ref="B524:C524"/>
    <mergeCell ref="L524:M524"/>
    <mergeCell ref="N524:O524"/>
    <mergeCell ref="X524:Y524"/>
    <mergeCell ref="Z524:AA524"/>
    <mergeCell ref="AJ524:AK524"/>
    <mergeCell ref="AL524:AM524"/>
    <mergeCell ref="A63:AW63"/>
    <mergeCell ref="A114:AW114"/>
    <mergeCell ref="A165:AW165"/>
    <mergeCell ref="Z176:AK176"/>
    <mergeCell ref="N175:Y175"/>
    <mergeCell ref="N174:Y174"/>
    <mergeCell ref="N173:Y173"/>
    <mergeCell ref="AA169:AK169"/>
    <mergeCell ref="N169:P169"/>
    <mergeCell ref="N168:Y168"/>
    <mergeCell ref="S522:V522"/>
    <mergeCell ref="W522:Y522"/>
    <mergeCell ref="Z522:AA522"/>
    <mergeCell ref="AC522:AD522"/>
    <mergeCell ref="AE522:AH522"/>
    <mergeCell ref="AI522:AK522"/>
    <mergeCell ref="AL522:AM522"/>
    <mergeCell ref="AO522:AP522"/>
    <mergeCell ref="AQ522:AT522"/>
    <mergeCell ref="AU522:AW522"/>
    <mergeCell ref="A521:A522"/>
    <mergeCell ref="B521:C521"/>
    <mergeCell ref="E521:F521"/>
    <mergeCell ref="G521:J521"/>
    <mergeCell ref="K521:M521"/>
    <mergeCell ref="N521:O521"/>
    <mergeCell ref="Q521:R521"/>
    <mergeCell ref="S521:V521"/>
    <mergeCell ref="W521:Y521"/>
    <mergeCell ref="A512:A514"/>
    <mergeCell ref="B512:M513"/>
    <mergeCell ref="N512:Y513"/>
    <mergeCell ref="A481:A483"/>
    <mergeCell ref="A455:A457"/>
    <mergeCell ref="B455:M456"/>
    <mergeCell ref="B457:D457"/>
    <mergeCell ref="N455:Y456"/>
    <mergeCell ref="N457:P457"/>
    <mergeCell ref="Z455:AK456"/>
    <mergeCell ref="Z457:AB457"/>
    <mergeCell ref="AL455:AW456"/>
    <mergeCell ref="AL457:AN457"/>
    <mergeCell ref="B481:M482"/>
    <mergeCell ref="B483:D483"/>
    <mergeCell ref="N481:Y482"/>
    <mergeCell ref="N483:P483"/>
    <mergeCell ref="Z481:AK482"/>
    <mergeCell ref="Z483:AB483"/>
    <mergeCell ref="AL481:AW482"/>
    <mergeCell ref="AL483:AN483"/>
    <mergeCell ref="N472:Y473"/>
    <mergeCell ref="Z472:AK473"/>
    <mergeCell ref="AL469:AW470"/>
    <mergeCell ref="B471:D471"/>
    <mergeCell ref="N471:P471"/>
    <mergeCell ref="Z471:AB471"/>
    <mergeCell ref="AL471:AN471"/>
    <mergeCell ref="AL474:AN474"/>
    <mergeCell ref="B474:D474"/>
    <mergeCell ref="N474:P474"/>
    <mergeCell ref="Z474:AB474"/>
    <mergeCell ref="A469:A471"/>
    <mergeCell ref="B469:M470"/>
    <mergeCell ref="N469:Y470"/>
    <mergeCell ref="A515:A517"/>
    <mergeCell ref="A518:A520"/>
    <mergeCell ref="B515:M516"/>
    <mergeCell ref="B517:D517"/>
    <mergeCell ref="B518:M519"/>
    <mergeCell ref="B520:D520"/>
    <mergeCell ref="N515:Y516"/>
    <mergeCell ref="N517:P517"/>
    <mergeCell ref="N518:Y519"/>
    <mergeCell ref="N520:P520"/>
    <mergeCell ref="Z515:AK516"/>
    <mergeCell ref="Z517:AB517"/>
    <mergeCell ref="Z518:AK519"/>
    <mergeCell ref="Z520:AB520"/>
    <mergeCell ref="AL515:AW516"/>
    <mergeCell ref="AL517:AN517"/>
    <mergeCell ref="AL518:AW519"/>
    <mergeCell ref="AL520:AN520"/>
  </mergeCells>
  <phoneticPr fontId="1" type="noConversion"/>
  <pageMargins left="0.7" right="0.7" top="0.75" bottom="0.75" header="0.3" footer="0.3"/>
  <pageSetup paperSize="9" scale="37" fitToHeight="5" orientation="landscape" r:id="rId1"/>
  <headerFooter alignWithMargins="0"/>
  <rowBreaks count="8" manualBreakCount="8">
    <brk id="68" max="48" man="1"/>
    <brk id="119" max="48" man="1"/>
    <brk id="181" max="48" man="1"/>
    <brk id="240" max="48" man="1"/>
    <brk id="302" max="48" man="1"/>
    <brk id="366" max="48" man="1"/>
    <brk id="428" max="48" man="1"/>
    <brk id="495" max="4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91"/>
  <sheetViews>
    <sheetView tabSelected="1" view="pageBreakPreview" topLeftCell="A51" zoomScale="60" zoomScaleNormal="60" zoomScalePageLayoutView="60" workbookViewId="0">
      <selection activeCell="A88" sqref="A88:M88"/>
    </sheetView>
  </sheetViews>
  <sheetFormatPr defaultRowHeight="12.75" x14ac:dyDescent="0.2"/>
  <cols>
    <col min="1" max="1" width="15.42578125" customWidth="1"/>
    <col min="2" max="3" width="14.7109375" customWidth="1"/>
    <col min="4" max="4" width="11.42578125" customWidth="1"/>
    <col min="5" max="5" width="14.85546875" customWidth="1"/>
    <col min="7" max="7" width="18.5703125" customWidth="1"/>
    <col min="8" max="8" width="18.85546875" customWidth="1"/>
    <col min="9" max="10" width="15.42578125" customWidth="1"/>
    <col min="13" max="13" width="12.7109375" customWidth="1"/>
    <col min="14" max="15" width="12.28515625" customWidth="1"/>
    <col min="16" max="16" width="13" bestFit="1" customWidth="1"/>
  </cols>
  <sheetData>
    <row r="1" spans="1:27" s="6" customFormat="1" ht="15.75" x14ac:dyDescent="0.25">
      <c r="A1" s="142" t="s">
        <v>0</v>
      </c>
      <c r="B1" s="143"/>
      <c r="C1" s="143"/>
      <c r="D1" s="143"/>
      <c r="E1" s="143"/>
      <c r="F1" s="143"/>
      <c r="G1" s="2"/>
      <c r="H1" s="2"/>
      <c r="I1" s="2"/>
      <c r="J1" s="2"/>
      <c r="K1" s="3"/>
      <c r="L1" s="3"/>
      <c r="M1" s="3"/>
      <c r="N1" s="2"/>
      <c r="O1" s="2"/>
      <c r="P1" s="2"/>
      <c r="Q1" s="2"/>
      <c r="R1" s="4"/>
      <c r="S1" s="4"/>
      <c r="T1" s="4"/>
      <c r="U1" s="4"/>
      <c r="V1" s="4"/>
      <c r="W1" s="4"/>
      <c r="X1" s="4"/>
      <c r="Y1" s="4"/>
      <c r="Z1" s="5"/>
      <c r="AA1" s="5"/>
    </row>
    <row r="2" spans="1:27" s="6" customFormat="1" ht="15" x14ac:dyDescent="0.2">
      <c r="A2" s="144" t="str">
        <f>Coperta!A$4</f>
        <v xml:space="preserve">Facultatea Arhitectură şi Urbanism </v>
      </c>
      <c r="B2" s="145"/>
      <c r="C2" s="145"/>
      <c r="D2" s="145"/>
      <c r="E2" s="146"/>
      <c r="F2" s="146"/>
      <c r="G2" s="4"/>
      <c r="H2" s="4"/>
      <c r="I2" s="4"/>
      <c r="J2" s="4"/>
      <c r="K2" s="5"/>
      <c r="L2" s="5"/>
      <c r="M2" s="5"/>
      <c r="N2" s="4"/>
      <c r="O2" s="4"/>
      <c r="P2" s="4"/>
      <c r="Q2" s="4"/>
      <c r="R2" s="4"/>
      <c r="S2" s="4"/>
      <c r="T2" s="4"/>
      <c r="U2" s="4"/>
      <c r="V2" s="4"/>
      <c r="W2" s="4"/>
      <c r="X2" s="4"/>
      <c r="Y2" s="4"/>
      <c r="Z2" s="5"/>
      <c r="AA2" s="5"/>
    </row>
    <row r="3" spans="1:27" s="6" customFormat="1" ht="15" x14ac:dyDescent="0.2">
      <c r="A3" s="147"/>
      <c r="B3" s="146"/>
      <c r="C3" s="147"/>
      <c r="D3" s="147"/>
      <c r="E3" s="147"/>
      <c r="F3" s="147"/>
      <c r="K3" s="7"/>
      <c r="L3" s="7"/>
      <c r="M3" s="7"/>
      <c r="N3" s="4"/>
      <c r="O3" s="4"/>
      <c r="P3" s="4"/>
      <c r="Q3" s="4"/>
      <c r="R3" s="4"/>
      <c r="S3" s="4"/>
      <c r="T3" s="4"/>
      <c r="U3" s="4"/>
      <c r="V3" s="4"/>
      <c r="W3" s="4"/>
      <c r="X3" s="4"/>
      <c r="Y3" s="4"/>
      <c r="Z3" s="5"/>
      <c r="AA3" s="5"/>
    </row>
    <row r="4" spans="1:27" s="6" customFormat="1" ht="15.75" x14ac:dyDescent="0.25">
      <c r="A4" s="147" t="s">
        <v>364</v>
      </c>
      <c r="B4" s="146"/>
      <c r="C4" s="144" t="str">
        <f>Coperta!J$27</f>
        <v>Ştiinţe umaniste şi arte</v>
      </c>
      <c r="D4" s="147"/>
      <c r="E4" s="147"/>
      <c r="F4" s="147"/>
      <c r="I4" s="123"/>
      <c r="J4" s="123"/>
      <c r="K4" s="7"/>
      <c r="L4" s="7"/>
      <c r="M4" s="7"/>
      <c r="N4" s="4"/>
      <c r="O4" s="4"/>
      <c r="P4" s="4"/>
      <c r="Q4" s="4"/>
      <c r="R4" s="4"/>
      <c r="S4" s="4"/>
      <c r="T4" s="4"/>
      <c r="U4" s="4"/>
      <c r="V4" s="4"/>
      <c r="W4" s="4"/>
      <c r="X4" s="4"/>
      <c r="Y4" s="4"/>
      <c r="Z4" s="5"/>
      <c r="AA4" s="5"/>
    </row>
    <row r="5" spans="1:27" s="6" customFormat="1" ht="15.75" x14ac:dyDescent="0.25">
      <c r="A5" s="147" t="s">
        <v>365</v>
      </c>
      <c r="B5" s="146"/>
      <c r="C5" s="144" t="str">
        <f>Coperta!J$29</f>
        <v>Arhitectură şi urbanism</v>
      </c>
      <c r="D5" s="147"/>
      <c r="E5" s="147"/>
      <c r="F5" s="147"/>
      <c r="I5" s="123"/>
      <c r="J5" s="123"/>
      <c r="K5" s="7"/>
      <c r="L5" s="7"/>
      <c r="M5" s="7"/>
      <c r="N5" s="4"/>
      <c r="O5" s="4"/>
      <c r="P5" s="4"/>
      <c r="Q5" s="4"/>
      <c r="R5" s="4"/>
      <c r="S5" s="4"/>
      <c r="T5" s="4"/>
      <c r="U5" s="4"/>
      <c r="V5" s="4"/>
      <c r="W5" s="4"/>
      <c r="X5" s="4"/>
      <c r="Y5" s="4"/>
      <c r="Z5" s="5"/>
      <c r="AA5" s="5"/>
    </row>
    <row r="6" spans="1:27" s="6" customFormat="1" ht="15.75" x14ac:dyDescent="0.25">
      <c r="A6" s="147" t="s">
        <v>366</v>
      </c>
      <c r="B6" s="146"/>
      <c r="C6" s="144" t="str">
        <f>Coperta!J$31</f>
        <v xml:space="preserve"> Arhitectură</v>
      </c>
      <c r="D6" s="147"/>
      <c r="E6" s="147"/>
      <c r="F6" s="147"/>
      <c r="I6" s="123"/>
      <c r="J6" s="123"/>
      <c r="K6" s="7"/>
      <c r="L6" s="7"/>
      <c r="M6" s="7"/>
      <c r="N6" s="4"/>
      <c r="O6" s="4"/>
      <c r="P6" s="4"/>
      <c r="Q6" s="4"/>
      <c r="R6" s="4"/>
      <c r="S6" s="4"/>
      <c r="T6" s="4"/>
      <c r="U6" s="4"/>
      <c r="V6" s="4"/>
      <c r="W6" s="4"/>
      <c r="X6" s="4"/>
      <c r="Y6" s="4"/>
      <c r="Z6" s="5"/>
      <c r="AA6" s="5"/>
    </row>
    <row r="7" spans="1:27" s="6" customFormat="1" ht="15" x14ac:dyDescent="0.2">
      <c r="A7" s="147" t="s">
        <v>367</v>
      </c>
      <c r="B7" s="146"/>
      <c r="C7" s="144" t="str">
        <f>Coperta!J$25</f>
        <v>Arhitectură</v>
      </c>
      <c r="D7" s="147"/>
      <c r="E7" s="147"/>
      <c r="F7" s="147"/>
      <c r="I7" s="123"/>
      <c r="J7" s="123"/>
      <c r="K7" s="7"/>
      <c r="L7" s="7"/>
      <c r="M7" s="7"/>
      <c r="N7" s="4"/>
      <c r="O7" s="4"/>
      <c r="P7" s="4"/>
      <c r="Q7" s="4"/>
      <c r="R7" s="4"/>
      <c r="S7" s="4"/>
      <c r="T7" s="4"/>
      <c r="U7" s="4"/>
      <c r="V7" s="4"/>
      <c r="W7" s="4"/>
      <c r="X7" s="4"/>
      <c r="Y7" s="4"/>
      <c r="Z7" s="5"/>
      <c r="AA7" s="5"/>
    </row>
    <row r="9" spans="1:27" s="6" customFormat="1" ht="23.25" x14ac:dyDescent="0.35">
      <c r="A9" s="556" t="s">
        <v>368</v>
      </c>
      <c r="B9" s="557"/>
      <c r="C9" s="557"/>
      <c r="D9" s="557"/>
      <c r="E9" s="557"/>
      <c r="F9" s="557"/>
      <c r="G9" s="557"/>
      <c r="H9" s="557"/>
      <c r="I9" s="557"/>
      <c r="J9" s="557"/>
      <c r="K9" s="557"/>
      <c r="L9" s="557"/>
      <c r="M9" s="557"/>
      <c r="N9" s="557"/>
      <c r="O9" s="557"/>
      <c r="P9" s="557"/>
      <c r="Q9" s="557"/>
      <c r="R9" s="557"/>
      <c r="S9" s="557"/>
      <c r="T9" s="557"/>
    </row>
    <row r="10" spans="1:27" s="81" customFormat="1" ht="23.25" x14ac:dyDescent="0.35">
      <c r="A10" s="81" t="s">
        <v>369</v>
      </c>
      <c r="G10" s="141">
        <f>E22+E23+E24+E25+E26+E27</f>
        <v>380</v>
      </c>
      <c r="K10" s="81" t="s">
        <v>370</v>
      </c>
    </row>
    <row r="11" spans="1:27" ht="23.25" x14ac:dyDescent="0.35">
      <c r="A11" s="81" t="s">
        <v>371</v>
      </c>
      <c r="G11" s="141">
        <f>PLANURI!BM552</f>
        <v>343</v>
      </c>
    </row>
    <row r="12" spans="1:27" s="81" customFormat="1" ht="23.25" x14ac:dyDescent="0.35">
      <c r="A12" s="81" t="s">
        <v>372</v>
      </c>
      <c r="G12" s="141">
        <f>PLANURI!BN552</f>
        <v>37</v>
      </c>
    </row>
    <row r="13" spans="1:27" s="81" customFormat="1" ht="23.25" x14ac:dyDescent="0.35">
      <c r="A13" s="81" t="s">
        <v>373</v>
      </c>
      <c r="G13" s="141">
        <f>PLANURI!BP552</f>
        <v>26</v>
      </c>
    </row>
    <row r="14" spans="1:27" s="81" customFormat="1" ht="23.25" x14ac:dyDescent="0.35">
      <c r="A14" s="575" t="s">
        <v>374</v>
      </c>
      <c r="B14" s="575"/>
      <c r="C14" s="575"/>
      <c r="D14" s="575"/>
      <c r="E14" s="575"/>
      <c r="F14" s="575"/>
      <c r="G14" s="141">
        <f>PLANURI!BT552</f>
        <v>18</v>
      </c>
      <c r="K14" s="81" t="s">
        <v>375</v>
      </c>
    </row>
    <row r="15" spans="1:27" s="81" customFormat="1" ht="23.25" x14ac:dyDescent="0.35">
      <c r="A15" s="81" t="s">
        <v>376</v>
      </c>
      <c r="G15" s="141">
        <f>PLANURI!BQ552</f>
        <v>30</v>
      </c>
    </row>
    <row r="16" spans="1:27" s="81" customFormat="1" ht="23.25" x14ac:dyDescent="0.35">
      <c r="A16" s="81" t="s">
        <v>377</v>
      </c>
      <c r="G16" s="141">
        <f>PLANURI!BR552</f>
        <v>20</v>
      </c>
      <c r="K16" s="81" t="s">
        <v>378</v>
      </c>
    </row>
    <row r="17" spans="1:20" s="81" customFormat="1" ht="23.25" x14ac:dyDescent="0.35">
      <c r="A17" s="81" t="s">
        <v>379</v>
      </c>
      <c r="G17" s="141">
        <f>PLANURI!BS552</f>
        <v>11</v>
      </c>
      <c r="K17" s="81" t="s">
        <v>375</v>
      </c>
    </row>
    <row r="18" spans="1:20" s="81" customFormat="1" ht="23.25" x14ac:dyDescent="0.35"/>
    <row r="19" spans="1:20" s="81" customFormat="1" ht="24" thickBot="1" x14ac:dyDescent="0.4">
      <c r="A19" s="81" t="s">
        <v>380</v>
      </c>
      <c r="H19" s="81" t="s">
        <v>381</v>
      </c>
      <c r="M19" s="81" t="s">
        <v>382</v>
      </c>
    </row>
    <row r="20" spans="1:20" s="81" customFormat="1" ht="23.25" x14ac:dyDescent="0.35">
      <c r="B20" s="565" t="s">
        <v>383</v>
      </c>
      <c r="C20" s="567"/>
      <c r="D20" s="568"/>
      <c r="E20" s="569"/>
      <c r="H20" s="565" t="s">
        <v>383</v>
      </c>
      <c r="I20" s="573"/>
      <c r="J20" s="574"/>
      <c r="L20"/>
      <c r="M20" s="565" t="s">
        <v>383</v>
      </c>
      <c r="N20" s="573"/>
      <c r="O20" s="574"/>
    </row>
    <row r="21" spans="1:20" s="81" customFormat="1" ht="24" thickBot="1" x14ac:dyDescent="0.4">
      <c r="B21" s="566"/>
      <c r="C21" s="267" t="s">
        <v>384</v>
      </c>
      <c r="D21" s="272" t="s">
        <v>385</v>
      </c>
      <c r="E21" s="273" t="s">
        <v>386</v>
      </c>
      <c r="H21" s="566"/>
      <c r="I21" s="254" t="s">
        <v>384</v>
      </c>
      <c r="J21" s="255" t="s">
        <v>385</v>
      </c>
      <c r="M21" s="566"/>
      <c r="N21" s="254" t="s">
        <v>384</v>
      </c>
      <c r="O21" s="255" t="s">
        <v>385</v>
      </c>
    </row>
    <row r="22" spans="1:20" s="81" customFormat="1" ht="23.25" x14ac:dyDescent="0.35">
      <c r="B22" s="95" t="s">
        <v>387</v>
      </c>
      <c r="C22" s="148">
        <f>PLANURI!E59</f>
        <v>30</v>
      </c>
      <c r="D22" s="148">
        <f>PLANURI!Q59</f>
        <v>30</v>
      </c>
      <c r="E22" s="148">
        <f t="shared" ref="E22:E27" si="0">C22+D22</f>
        <v>60</v>
      </c>
      <c r="H22" s="95" t="s">
        <v>387</v>
      </c>
      <c r="I22" s="247" t="str">
        <f>IF(PLANURI!O634,"DA","NU")</f>
        <v>DA</v>
      </c>
      <c r="J22" s="148" t="str">
        <f>IF(PLANURI!O647,"DA","NU")</f>
        <v>DA</v>
      </c>
      <c r="L22" s="250"/>
      <c r="M22" s="95" t="s">
        <v>387</v>
      </c>
      <c r="N22" s="309">
        <f>PLANURI!P634</f>
        <v>25</v>
      </c>
      <c r="O22" s="310">
        <f>PLANURI!P647</f>
        <v>25</v>
      </c>
    </row>
    <row r="23" spans="1:20" s="81" customFormat="1" ht="23.25" x14ac:dyDescent="0.35">
      <c r="B23" s="93" t="s">
        <v>388</v>
      </c>
      <c r="C23" s="149">
        <f>PLANURI!AC59</f>
        <v>30</v>
      </c>
      <c r="D23" s="149">
        <f>PLANURI!AO59</f>
        <v>30</v>
      </c>
      <c r="E23" s="149">
        <f t="shared" si="0"/>
        <v>60</v>
      </c>
      <c r="H23" s="93" t="s">
        <v>388</v>
      </c>
      <c r="I23" s="248" t="str">
        <f>IF(PLANURI!O661,"DA","NU")</f>
        <v>DA</v>
      </c>
      <c r="J23" s="149" t="str">
        <f>IF(PLANURI!O674,"DA","NU")</f>
        <v>DA</v>
      </c>
      <c r="L23" s="250"/>
      <c r="M23" s="93" t="s">
        <v>388</v>
      </c>
      <c r="N23" s="311">
        <f>PLANURI!P661</f>
        <v>25</v>
      </c>
      <c r="O23" s="312">
        <f>PLANURI!P674</f>
        <v>25</v>
      </c>
    </row>
    <row r="24" spans="1:20" s="81" customFormat="1" ht="23.25" x14ac:dyDescent="0.35">
      <c r="B24" s="93" t="s">
        <v>389</v>
      </c>
      <c r="C24" s="149">
        <f>PLANURI!E110</f>
        <v>30</v>
      </c>
      <c r="D24" s="149">
        <f>PLANURI!Q110</f>
        <v>30</v>
      </c>
      <c r="E24" s="149">
        <f t="shared" si="0"/>
        <v>60</v>
      </c>
      <c r="H24" s="93" t="s">
        <v>389</v>
      </c>
      <c r="I24" s="248" t="str">
        <f>IF(PLANURI!O687,"DA","NU")</f>
        <v>DA</v>
      </c>
      <c r="J24" s="149" t="str">
        <f>IF(PLANURI!O699,"DA","NU")</f>
        <v>DA</v>
      </c>
      <c r="L24" s="250"/>
      <c r="M24" s="93" t="s">
        <v>389</v>
      </c>
      <c r="N24" s="311">
        <f>PLANURI!P687</f>
        <v>25</v>
      </c>
      <c r="O24" s="312">
        <f>PLANURI!P699</f>
        <v>25</v>
      </c>
    </row>
    <row r="25" spans="1:20" s="81" customFormat="1" ht="23.25" x14ac:dyDescent="0.35">
      <c r="B25" s="93" t="s">
        <v>390</v>
      </c>
      <c r="C25" s="149">
        <f>PLANURI!AC110</f>
        <v>30</v>
      </c>
      <c r="D25" s="149">
        <f>PLANURI!AO110</f>
        <v>30</v>
      </c>
      <c r="E25" s="149">
        <f t="shared" si="0"/>
        <v>60</v>
      </c>
      <c r="H25" s="93" t="s">
        <v>390</v>
      </c>
      <c r="I25" s="248" t="str">
        <f>IF(PLANURI!O712,"DA","NU")</f>
        <v>DA</v>
      </c>
      <c r="J25" s="149" t="str">
        <f>IF(PLANURI!O724,"DA","NU")</f>
        <v>DA</v>
      </c>
      <c r="L25" s="250"/>
      <c r="M25" s="93" t="s">
        <v>390</v>
      </c>
      <c r="N25" s="311">
        <f>PLANURI!P712</f>
        <v>25</v>
      </c>
      <c r="O25" s="312">
        <f>PLANURI!P724</f>
        <v>25</v>
      </c>
    </row>
    <row r="26" spans="1:20" s="81" customFormat="1" ht="23.25" x14ac:dyDescent="0.35">
      <c r="B26" s="93" t="s">
        <v>391</v>
      </c>
      <c r="C26" s="149">
        <f>PLANURI!E161</f>
        <v>30</v>
      </c>
      <c r="D26" s="149">
        <f>PLANURI!Q161</f>
        <v>30</v>
      </c>
      <c r="E26" s="149">
        <f t="shared" si="0"/>
        <v>60</v>
      </c>
      <c r="H26" s="93" t="s">
        <v>391</v>
      </c>
      <c r="I26" s="248" t="str">
        <f>IF(PLANURI!O737,"DA","NU")</f>
        <v>DA</v>
      </c>
      <c r="J26" s="149" t="str">
        <f>IF(PLANURI!O749,"DA","NU")</f>
        <v>DA</v>
      </c>
      <c r="L26" s="250"/>
      <c r="M26" s="93" t="s">
        <v>391</v>
      </c>
      <c r="N26" s="311">
        <f>PLANURI!P737</f>
        <v>25</v>
      </c>
      <c r="O26" s="312">
        <f>PLANURI!P749</f>
        <v>25</v>
      </c>
    </row>
    <row r="27" spans="1:20" s="81" customFormat="1" ht="24" thickBot="1" x14ac:dyDescent="0.4">
      <c r="B27" s="94" t="s">
        <v>392</v>
      </c>
      <c r="C27" s="150">
        <f>PLANURI!AC161</f>
        <v>30</v>
      </c>
      <c r="D27" s="150">
        <f>PLANURI!AO161</f>
        <v>50</v>
      </c>
      <c r="E27" s="150">
        <f t="shared" si="0"/>
        <v>80</v>
      </c>
      <c r="H27" s="94" t="s">
        <v>392</v>
      </c>
      <c r="I27" s="249" t="str">
        <f>IF(PLANURI!O762,"DA","NU")</f>
        <v>DA</v>
      </c>
      <c r="J27" s="150" t="str">
        <f>IF(PLANURI!O774,"DA","NU")</f>
        <v>DA</v>
      </c>
      <c r="M27" s="94" t="s">
        <v>392</v>
      </c>
      <c r="N27" s="313">
        <f>PLANURI!P762</f>
        <v>25</v>
      </c>
      <c r="O27" s="314">
        <f>PLANURI!P774</f>
        <v>25</v>
      </c>
    </row>
    <row r="28" spans="1:20" s="81" customFormat="1" ht="23.25" x14ac:dyDescent="0.35"/>
    <row r="29" spans="1:20" s="81" customFormat="1" ht="23.25" x14ac:dyDescent="0.35">
      <c r="A29" s="556" t="s">
        <v>393</v>
      </c>
      <c r="B29" s="557"/>
      <c r="C29" s="557"/>
      <c r="D29" s="557"/>
      <c r="E29" s="557"/>
      <c r="F29" s="557"/>
      <c r="G29" s="557"/>
      <c r="H29" s="557"/>
      <c r="I29" s="557"/>
      <c r="J29" s="557"/>
      <c r="K29" s="557"/>
      <c r="L29" s="557"/>
      <c r="M29" s="557"/>
      <c r="N29" s="557"/>
      <c r="O29" s="557"/>
      <c r="P29" s="557"/>
      <c r="Q29" s="557"/>
      <c r="R29" s="557"/>
      <c r="S29" s="557"/>
      <c r="T29" s="557"/>
    </row>
    <row r="30" spans="1:20" s="81" customFormat="1" ht="24" thickBot="1" x14ac:dyDescent="0.4">
      <c r="I30" s="83"/>
    </row>
    <row r="31" spans="1:20" s="81" customFormat="1" ht="23.25" x14ac:dyDescent="0.35">
      <c r="A31" s="559" t="s">
        <v>383</v>
      </c>
      <c r="B31" s="570" t="s">
        <v>394</v>
      </c>
      <c r="C31" s="571"/>
      <c r="D31" s="570" t="s">
        <v>395</v>
      </c>
      <c r="E31" s="572"/>
      <c r="F31" s="572"/>
      <c r="G31" s="572"/>
      <c r="H31" s="571"/>
      <c r="I31" s="266"/>
    </row>
    <row r="32" spans="1:20" s="81" customFormat="1" ht="45" customHeight="1" thickBot="1" x14ac:dyDescent="0.4">
      <c r="A32" s="560"/>
      <c r="B32" s="267" t="s">
        <v>384</v>
      </c>
      <c r="C32" s="268" t="s">
        <v>385</v>
      </c>
      <c r="D32" s="267" t="s">
        <v>396</v>
      </c>
      <c r="E32" s="269" t="s">
        <v>397</v>
      </c>
      <c r="F32" s="269" t="s">
        <v>398</v>
      </c>
      <c r="G32" s="269" t="s">
        <v>399</v>
      </c>
      <c r="H32" s="270" t="s">
        <v>400</v>
      </c>
      <c r="I32" s="271" t="s">
        <v>401</v>
      </c>
    </row>
    <row r="33" spans="1:20" s="81" customFormat="1" ht="23.25" x14ac:dyDescent="0.35">
      <c r="A33" s="87" t="s">
        <v>387</v>
      </c>
      <c r="B33" s="183">
        <v>14</v>
      </c>
      <c r="C33" s="184">
        <v>14</v>
      </c>
      <c r="D33" s="183">
        <v>3</v>
      </c>
      <c r="E33" s="185">
        <v>1</v>
      </c>
      <c r="F33" s="185">
        <v>3</v>
      </c>
      <c r="G33" s="185">
        <v>1</v>
      </c>
      <c r="H33" s="184">
        <v>2</v>
      </c>
      <c r="I33" s="186">
        <v>2</v>
      </c>
    </row>
    <row r="34" spans="1:20" s="81" customFormat="1" ht="23.25" x14ac:dyDescent="0.35">
      <c r="A34" s="85" t="s">
        <v>388</v>
      </c>
      <c r="B34" s="187">
        <v>14</v>
      </c>
      <c r="C34" s="188">
        <v>14</v>
      </c>
      <c r="D34" s="187">
        <v>3</v>
      </c>
      <c r="E34" s="189">
        <v>1</v>
      </c>
      <c r="F34" s="189">
        <v>3</v>
      </c>
      <c r="G34" s="189">
        <v>1</v>
      </c>
      <c r="H34" s="188">
        <v>2</v>
      </c>
      <c r="I34" s="190">
        <v>2</v>
      </c>
    </row>
    <row r="35" spans="1:20" s="81" customFormat="1" ht="23.25" x14ac:dyDescent="0.35">
      <c r="A35" s="85" t="s">
        <v>389</v>
      </c>
      <c r="B35" s="187">
        <v>14</v>
      </c>
      <c r="C35" s="188">
        <v>14</v>
      </c>
      <c r="D35" s="187">
        <v>3</v>
      </c>
      <c r="E35" s="189">
        <v>1</v>
      </c>
      <c r="F35" s="189">
        <v>3</v>
      </c>
      <c r="G35" s="189">
        <v>1</v>
      </c>
      <c r="H35" s="188">
        <v>2</v>
      </c>
      <c r="I35" s="190">
        <v>2</v>
      </c>
    </row>
    <row r="36" spans="1:20" s="81" customFormat="1" ht="24" thickBot="1" x14ac:dyDescent="0.4">
      <c r="A36" s="86" t="s">
        <v>390</v>
      </c>
      <c r="B36" s="187">
        <v>14</v>
      </c>
      <c r="C36" s="188">
        <v>14</v>
      </c>
      <c r="D36" s="187">
        <v>3</v>
      </c>
      <c r="E36" s="189">
        <v>1</v>
      </c>
      <c r="F36" s="189">
        <v>3</v>
      </c>
      <c r="G36" s="189">
        <v>1</v>
      </c>
      <c r="H36" s="188">
        <v>2</v>
      </c>
      <c r="I36" s="190">
        <v>2</v>
      </c>
    </row>
    <row r="37" spans="1:20" s="81" customFormat="1" ht="24" thickBot="1" x14ac:dyDescent="0.4">
      <c r="A37" s="86" t="s">
        <v>391</v>
      </c>
      <c r="B37" s="187">
        <v>14</v>
      </c>
      <c r="C37" s="188">
        <v>14</v>
      </c>
      <c r="D37" s="187">
        <v>3</v>
      </c>
      <c r="E37" s="189">
        <v>1</v>
      </c>
      <c r="F37" s="189">
        <v>3</v>
      </c>
      <c r="G37" s="189">
        <v>1</v>
      </c>
      <c r="H37" s="188">
        <v>2</v>
      </c>
      <c r="I37" s="190">
        <v>2</v>
      </c>
    </row>
    <row r="38" spans="1:20" s="81" customFormat="1" ht="24" thickBot="1" x14ac:dyDescent="0.4">
      <c r="A38" s="86" t="s">
        <v>392</v>
      </c>
      <c r="B38" s="191">
        <v>14</v>
      </c>
      <c r="C38" s="192">
        <v>7</v>
      </c>
      <c r="D38" s="191">
        <v>3</v>
      </c>
      <c r="E38" s="193">
        <v>1</v>
      </c>
      <c r="F38" s="193">
        <v>2</v>
      </c>
      <c r="G38" s="193">
        <v>1</v>
      </c>
      <c r="H38" s="192"/>
      <c r="I38" s="194"/>
    </row>
    <row r="39" spans="1:20" s="81" customFormat="1" ht="10.5" customHeight="1" x14ac:dyDescent="0.35"/>
    <row r="40" spans="1:20" s="81" customFormat="1" ht="48" customHeight="1" x14ac:dyDescent="0.35">
      <c r="A40" s="563" t="s">
        <v>402</v>
      </c>
      <c r="B40" s="564"/>
      <c r="C40" s="564"/>
      <c r="D40" s="564"/>
      <c r="E40" s="564"/>
      <c r="F40" s="564"/>
      <c r="G40" s="564"/>
      <c r="H40" s="564"/>
      <c r="I40" s="564"/>
      <c r="J40" s="564"/>
      <c r="K40" s="564"/>
      <c r="L40" s="564"/>
      <c r="M40" s="564"/>
      <c r="N40" s="564"/>
      <c r="O40" s="564"/>
      <c r="P40" s="564"/>
      <c r="Q40" s="564"/>
      <c r="R40" s="564"/>
      <c r="S40" s="564"/>
      <c r="T40" s="564"/>
    </row>
    <row r="41" spans="1:20" s="81" customFormat="1" ht="20.25" customHeight="1" x14ac:dyDescent="0.35">
      <c r="A41" s="84"/>
      <c r="B41" s="90"/>
      <c r="C41" s="90"/>
      <c r="D41" s="90"/>
      <c r="E41" s="90"/>
      <c r="F41" s="90"/>
      <c r="G41" s="90"/>
      <c r="H41" s="90"/>
      <c r="I41" s="90"/>
      <c r="J41" s="90"/>
      <c r="K41" s="90"/>
      <c r="L41" s="90"/>
      <c r="M41" s="90"/>
      <c r="N41" s="90"/>
      <c r="O41" s="90"/>
      <c r="P41" s="90"/>
      <c r="Q41" s="90"/>
      <c r="R41" s="90"/>
      <c r="S41" s="90"/>
      <c r="T41" s="90"/>
    </row>
    <row r="42" spans="1:20" s="81" customFormat="1" ht="23.25" customHeight="1" x14ac:dyDescent="0.35">
      <c r="A42" s="556" t="s">
        <v>403</v>
      </c>
      <c r="B42" s="558"/>
      <c r="C42" s="558"/>
      <c r="D42" s="558"/>
      <c r="E42" s="558"/>
      <c r="F42" s="558"/>
      <c r="G42" s="558"/>
      <c r="H42" s="558"/>
      <c r="I42" s="558"/>
      <c r="J42" s="558"/>
      <c r="K42" s="558"/>
      <c r="L42" s="558"/>
      <c r="M42" s="558"/>
      <c r="N42" s="558"/>
      <c r="O42" s="558"/>
      <c r="P42" s="558"/>
      <c r="Q42" s="558"/>
      <c r="R42" s="558"/>
      <c r="S42" s="558"/>
      <c r="T42" s="558"/>
    </row>
    <row r="43" spans="1:20" s="81" customFormat="1" ht="23.25" x14ac:dyDescent="0.35">
      <c r="H43" s="153" t="s">
        <v>404</v>
      </c>
    </row>
    <row r="44" spans="1:20" s="81" customFormat="1" ht="23.25" x14ac:dyDescent="0.35">
      <c r="A44" s="81" t="s">
        <v>405</v>
      </c>
      <c r="G44" s="141">
        <f>PLANURI!BA552+PLANURI!BB552+PLANURI!BC552</f>
        <v>78</v>
      </c>
      <c r="H44" s="151">
        <v>1</v>
      </c>
      <c r="I44" s="91"/>
    </row>
    <row r="45" spans="1:20" s="81" customFormat="1" ht="23.25" x14ac:dyDescent="0.35">
      <c r="A45" s="81" t="s">
        <v>406</v>
      </c>
      <c r="G45" s="141">
        <f>PLANURI!BA552</f>
        <v>60</v>
      </c>
      <c r="H45" s="152">
        <f>G45/G44</f>
        <v>0.76923076923076927</v>
      </c>
      <c r="I45" s="91"/>
      <c r="P45" s="100"/>
    </row>
    <row r="46" spans="1:20" s="81" customFormat="1" ht="23.25" x14ac:dyDescent="0.35">
      <c r="A46" s="81" t="s">
        <v>493</v>
      </c>
      <c r="G46" s="141">
        <f>PLANURI!BB552</f>
        <v>0</v>
      </c>
      <c r="H46" s="152">
        <f>G46/G44</f>
        <v>0</v>
      </c>
      <c r="I46" s="92"/>
    </row>
    <row r="47" spans="1:20" s="81" customFormat="1" ht="20.25" customHeight="1" x14ac:dyDescent="0.35">
      <c r="A47" s="81" t="s">
        <v>407</v>
      </c>
      <c r="B47" s="90"/>
      <c r="C47" s="90"/>
      <c r="D47" s="90"/>
      <c r="E47" s="90"/>
      <c r="F47" s="90"/>
      <c r="G47" s="141">
        <f>PLANURI!BC552</f>
        <v>18</v>
      </c>
      <c r="H47" s="152">
        <f>G47/G44</f>
        <v>0.23076923076923078</v>
      </c>
      <c r="I47" s="90"/>
      <c r="J47" s="90"/>
      <c r="K47" s="90"/>
      <c r="L47" s="90"/>
      <c r="M47" s="90"/>
      <c r="N47" s="90"/>
      <c r="O47" s="90"/>
      <c r="P47" s="90"/>
      <c r="Q47" s="90"/>
      <c r="R47" s="90"/>
      <c r="S47" s="90"/>
      <c r="T47" s="90"/>
    </row>
    <row r="48" spans="1:20" s="81" customFormat="1" ht="21" customHeight="1" x14ac:dyDescent="0.35"/>
    <row r="49" spans="1:20" s="81" customFormat="1" ht="23.25" x14ac:dyDescent="0.35"/>
    <row r="50" spans="1:20" s="81" customFormat="1" ht="23.25" customHeight="1" x14ac:dyDescent="0.35">
      <c r="A50" s="556" t="s">
        <v>408</v>
      </c>
      <c r="B50" s="558"/>
      <c r="C50" s="558"/>
      <c r="D50" s="558"/>
      <c r="E50" s="558"/>
      <c r="F50" s="558"/>
      <c r="G50" s="558"/>
      <c r="H50" s="558"/>
      <c r="I50" s="558"/>
      <c r="J50" s="558"/>
      <c r="K50" s="558"/>
      <c r="L50" s="558"/>
      <c r="M50" s="558"/>
      <c r="N50" s="558"/>
      <c r="O50" s="558"/>
      <c r="P50" s="558"/>
      <c r="Q50" s="558"/>
      <c r="R50" s="558"/>
      <c r="S50" s="558"/>
      <c r="T50" s="558"/>
    </row>
    <row r="51" spans="1:20" s="81" customFormat="1" ht="23.25" x14ac:dyDescent="0.35"/>
    <row r="52" spans="1:20" s="81" customFormat="1" ht="23.25" x14ac:dyDescent="0.35">
      <c r="A52" s="81" t="s">
        <v>499</v>
      </c>
      <c r="M52" s="195">
        <f>G56+PLANURI!K58+PLANURI!W58+PLANURI!AI58+PLANURI!AU58+PLANURI!K109+PLANURI!W109+PLANURI!AI109+PLANURI!AU109+PLANURI!K160+PLANURI!W160+PLANURI!AI160+PLANURI!AU160+G83</f>
        <v>8700</v>
      </c>
      <c r="O52" s="81" t="s">
        <v>500</v>
      </c>
    </row>
    <row r="53" spans="1:20" s="81" customFormat="1" ht="23.25" hidden="1" x14ac:dyDescent="0.35"/>
    <row r="55" spans="1:20" ht="23.25" hidden="1" x14ac:dyDescent="0.35">
      <c r="A55" s="81"/>
      <c r="G55" s="195"/>
      <c r="H55" s="81"/>
      <c r="I55" s="198"/>
      <c r="K55" s="91"/>
      <c r="P55" s="97"/>
    </row>
    <row r="56" spans="1:20" ht="23.25" x14ac:dyDescent="0.35">
      <c r="A56" s="81" t="s">
        <v>409</v>
      </c>
      <c r="B56" s="81"/>
      <c r="C56" s="81"/>
      <c r="D56" s="81"/>
      <c r="E56" s="81"/>
      <c r="F56" s="81"/>
      <c r="G56" s="195">
        <f>PLANURI!BV552</f>
        <v>4025</v>
      </c>
      <c r="H56" s="81" t="s">
        <v>410</v>
      </c>
      <c r="I56" s="197">
        <v>1</v>
      </c>
      <c r="J56" s="81"/>
      <c r="K56" s="81" t="s">
        <v>501</v>
      </c>
      <c r="L56" s="81"/>
      <c r="M56" s="81"/>
      <c r="N56" s="81"/>
      <c r="O56" s="81"/>
      <c r="P56" s="96"/>
      <c r="Q56" s="81"/>
      <c r="R56" s="81"/>
    </row>
    <row r="57" spans="1:20" ht="23.25" x14ac:dyDescent="0.35">
      <c r="A57" s="81" t="s">
        <v>411</v>
      </c>
      <c r="B57" s="81"/>
      <c r="C57" s="81"/>
      <c r="D57" s="81"/>
      <c r="E57" s="81"/>
      <c r="F57" s="81"/>
      <c r="G57" s="195">
        <f>PLANURI!BX552</f>
        <v>3521</v>
      </c>
      <c r="H57" s="81" t="s">
        <v>410</v>
      </c>
      <c r="I57" s="198">
        <f>G57/G56</f>
        <v>0.87478260869565216</v>
      </c>
      <c r="J57" s="81"/>
      <c r="K57" s="81"/>
      <c r="L57" s="81"/>
      <c r="M57" s="81"/>
      <c r="N57" s="81"/>
      <c r="O57" s="81"/>
      <c r="P57" s="97"/>
      <c r="Q57" s="81"/>
      <c r="R57" s="81"/>
    </row>
    <row r="58" spans="1:20" ht="23.25" x14ac:dyDescent="0.35">
      <c r="A58" s="81" t="s">
        <v>412</v>
      </c>
      <c r="G58" s="195">
        <f>PLANURI!BY552</f>
        <v>504</v>
      </c>
      <c r="H58" s="81" t="s">
        <v>410</v>
      </c>
      <c r="I58" s="198">
        <f>G58/G56</f>
        <v>0.12521739130434784</v>
      </c>
      <c r="K58" s="81" t="s">
        <v>494</v>
      </c>
      <c r="P58" s="97"/>
    </row>
    <row r="59" spans="1:20" ht="23.25" hidden="1" x14ac:dyDescent="0.35">
      <c r="P59" s="97"/>
    </row>
    <row r="60" spans="1:20" ht="23.25" hidden="1" x14ac:dyDescent="0.35">
      <c r="A60" s="81"/>
      <c r="G60" s="195"/>
      <c r="H60" s="81"/>
      <c r="I60" s="199"/>
      <c r="K60" s="81"/>
      <c r="P60" s="97"/>
    </row>
    <row r="61" spans="1:20" s="81" customFormat="1" ht="23.25" hidden="1" x14ac:dyDescent="0.35">
      <c r="G61" s="195"/>
      <c r="I61" s="198"/>
      <c r="P61" s="97"/>
    </row>
    <row r="62" spans="1:20" s="81" customFormat="1" ht="23.25" x14ac:dyDescent="0.35">
      <c r="G62" s="195"/>
      <c r="I62" s="200"/>
    </row>
    <row r="63" spans="1:20" s="81" customFormat="1" ht="23.25" x14ac:dyDescent="0.35">
      <c r="A63" s="81" t="s">
        <v>413</v>
      </c>
      <c r="G63" s="196">
        <f>(PLANURI!G61+PLANURI!S61+PLANURI!AE61+PLANURI!AQ61+PLANURI!G112+PLANURI!S112+PLANURI!AE112+PLANURI!AQ112+PLANURI!G163+PLANURI!S163+PLANURI!AE163+PLANURI!AQ163)/(PLANURI!H61+PLANURI!I61+PLANURI!J61+PLANURI!T61+PLANURI!U61+PLANURI!V61+PLANURI!AF61+PLANURI!AG61+PLANURI!AH61+PLANURI!AR61+PLANURI!AS61+PLANURI!AT61+PLANURI!H112+PLANURI!I112+PLANURI!J112+PLANURI!T112+PLANURI!U112+PLANURI!V112+PLANURI!AF112+PLANURI!AG112+PLANURI!AH112+PLANURI!AR112+PLANURI!AS112+PLANURI!AT112+PLANURI!H163+PLANURI!I163+PLANURI!J163+PLANURI!T163+PLANURI!U163+PLANURI!V163+PLANURI!AF163+PLANURI!AG163+PLANURI!AH163+PLANURI!AR163+PLANURI!AS163+PLANURI!AT163)</f>
        <v>0.71641791044776115</v>
      </c>
      <c r="I63" s="200"/>
      <c r="K63" s="81" t="s">
        <v>498</v>
      </c>
      <c r="M63" s="81" t="s">
        <v>501</v>
      </c>
    </row>
    <row r="64" spans="1:20" s="81" customFormat="1" ht="23.25" x14ac:dyDescent="0.35">
      <c r="G64" s="82"/>
    </row>
    <row r="65" spans="1:20" s="81" customFormat="1" ht="23.25" x14ac:dyDescent="0.35"/>
    <row r="66" spans="1:20" s="81" customFormat="1" ht="23.25" x14ac:dyDescent="0.35">
      <c r="A66" s="556" t="s">
        <v>414</v>
      </c>
      <c r="B66" s="557"/>
      <c r="C66" s="557"/>
      <c r="D66" s="557"/>
      <c r="E66" s="557"/>
      <c r="F66" s="557"/>
      <c r="G66" s="557"/>
      <c r="H66" s="557"/>
      <c r="I66" s="557"/>
      <c r="J66" s="557"/>
      <c r="K66" s="557"/>
      <c r="L66" s="557"/>
      <c r="M66" s="557"/>
      <c r="N66" s="557"/>
      <c r="O66" s="557"/>
      <c r="P66" s="557"/>
      <c r="Q66" s="557"/>
      <c r="R66" s="557"/>
      <c r="S66" s="557"/>
      <c r="T66" s="557"/>
    </row>
    <row r="67" spans="1:20" s="81" customFormat="1" ht="24" thickBot="1" x14ac:dyDescent="0.4"/>
    <row r="68" spans="1:20" ht="23.25" x14ac:dyDescent="0.35">
      <c r="A68" s="559" t="s">
        <v>383</v>
      </c>
      <c r="B68" s="561" t="s">
        <v>415</v>
      </c>
      <c r="C68" s="562"/>
    </row>
    <row r="69" spans="1:20" ht="24" thickBot="1" x14ac:dyDescent="0.25">
      <c r="A69" s="560"/>
      <c r="B69" s="88" t="s">
        <v>384</v>
      </c>
      <c r="C69" s="89" t="s">
        <v>385</v>
      </c>
    </row>
    <row r="70" spans="1:20" ht="23.25" x14ac:dyDescent="0.35">
      <c r="A70" s="87" t="s">
        <v>387</v>
      </c>
      <c r="B70" s="201">
        <f>PLANURI!BV540/14</f>
        <v>28</v>
      </c>
      <c r="C70" s="202">
        <f>PLANURI!BV541/14</f>
        <v>27.5</v>
      </c>
      <c r="I70" s="81" t="s">
        <v>495</v>
      </c>
      <c r="J70" s="81"/>
    </row>
    <row r="71" spans="1:20" ht="23.25" x14ac:dyDescent="0.35">
      <c r="A71" s="85" t="s">
        <v>388</v>
      </c>
      <c r="B71" s="203">
        <f>PLANURI!BV542/14</f>
        <v>28</v>
      </c>
      <c r="C71" s="204">
        <f>PLANURI!BV543/14</f>
        <v>27</v>
      </c>
      <c r="I71" s="81" t="s">
        <v>495</v>
      </c>
      <c r="J71" s="81"/>
    </row>
    <row r="72" spans="1:20" ht="23.25" x14ac:dyDescent="0.35">
      <c r="A72" s="85" t="s">
        <v>389</v>
      </c>
      <c r="B72" s="203">
        <f>PLANURI!BV544/14</f>
        <v>29</v>
      </c>
      <c r="C72" s="204">
        <f>PLANURI!BV545/14</f>
        <v>27</v>
      </c>
      <c r="I72" s="81" t="s">
        <v>495</v>
      </c>
      <c r="J72" s="81"/>
    </row>
    <row r="73" spans="1:20" ht="23.25" x14ac:dyDescent="0.35">
      <c r="A73" s="85" t="s">
        <v>390</v>
      </c>
      <c r="B73" s="203">
        <f>PLANURI!BV546/14</f>
        <v>28</v>
      </c>
      <c r="C73" s="204">
        <f>PLANURI!BV547/14</f>
        <v>27</v>
      </c>
      <c r="I73" s="81" t="s">
        <v>495</v>
      </c>
      <c r="J73" s="81"/>
    </row>
    <row r="74" spans="1:20" ht="23.25" x14ac:dyDescent="0.35">
      <c r="A74" s="85" t="s">
        <v>391</v>
      </c>
      <c r="B74" s="203">
        <f>PLANURI!BV548/14</f>
        <v>28</v>
      </c>
      <c r="C74" s="204">
        <f>PLANURI!BV549/14</f>
        <v>28</v>
      </c>
      <c r="I74" s="81" t="s">
        <v>495</v>
      </c>
      <c r="K74" s="81"/>
    </row>
    <row r="75" spans="1:20" ht="24" thickBot="1" x14ac:dyDescent="0.4">
      <c r="A75" s="86" t="s">
        <v>392</v>
      </c>
      <c r="B75" s="205">
        <f>PLANURI!BV550/14</f>
        <v>10</v>
      </c>
      <c r="C75" s="206">
        <f>PLANURI!BV551/14</f>
        <v>0</v>
      </c>
      <c r="I75" s="81" t="s">
        <v>495</v>
      </c>
      <c r="K75" s="81"/>
    </row>
    <row r="76" spans="1:20" ht="23.25" x14ac:dyDescent="0.35">
      <c r="A76" s="81"/>
    </row>
    <row r="77" spans="1:20" ht="23.25" x14ac:dyDescent="0.35">
      <c r="A77" s="81" t="s">
        <v>416</v>
      </c>
      <c r="G77" s="207">
        <f>PLANURI!BL585+PLANURI!BM585</f>
        <v>50</v>
      </c>
      <c r="H77" s="81" t="s">
        <v>410</v>
      </c>
      <c r="K77" s="81" t="s">
        <v>417</v>
      </c>
    </row>
    <row r="78" spans="1:20" ht="23.25" x14ac:dyDescent="0.35">
      <c r="A78" s="81" t="s">
        <v>418</v>
      </c>
      <c r="G78" s="207">
        <f>PLANURI!BN585+PLANURI!BO585</f>
        <v>50</v>
      </c>
      <c r="H78" s="81" t="s">
        <v>410</v>
      </c>
      <c r="K78" s="81" t="s">
        <v>417</v>
      </c>
    </row>
    <row r="79" spans="1:20" ht="23.25" x14ac:dyDescent="0.35">
      <c r="A79" s="81" t="s">
        <v>419</v>
      </c>
      <c r="G79" s="207">
        <f>PLANURI!BL598+PLANURI!BM598</f>
        <v>50</v>
      </c>
      <c r="H79" s="81" t="s">
        <v>410</v>
      </c>
      <c r="K79" s="81" t="s">
        <v>417</v>
      </c>
    </row>
    <row r="80" spans="1:20" ht="23.25" x14ac:dyDescent="0.35">
      <c r="A80" s="81" t="s">
        <v>420</v>
      </c>
      <c r="G80" s="207">
        <f>PLANURI!BN598+PLANURI!BO598</f>
        <v>50</v>
      </c>
      <c r="H80" s="81" t="s">
        <v>410</v>
      </c>
      <c r="K80" s="81" t="s">
        <v>417</v>
      </c>
    </row>
    <row r="81" spans="1:20" ht="23.25" x14ac:dyDescent="0.35">
      <c r="A81" s="81" t="s">
        <v>421</v>
      </c>
      <c r="G81" s="207">
        <f>PLANURI!BL611+PLANURI!BM611</f>
        <v>50</v>
      </c>
      <c r="H81" s="81" t="s">
        <v>410</v>
      </c>
      <c r="K81" s="81" t="s">
        <v>417</v>
      </c>
    </row>
    <row r="82" spans="1:20" ht="23.25" x14ac:dyDescent="0.35">
      <c r="A82" s="81" t="s">
        <v>422</v>
      </c>
      <c r="G82" s="207">
        <f>PLANURI!BN611+PLANURI!BO611</f>
        <v>400</v>
      </c>
      <c r="H82" s="81" t="s">
        <v>410</v>
      </c>
      <c r="K82" s="81" t="s">
        <v>417</v>
      </c>
    </row>
    <row r="83" spans="1:20" ht="23.25" x14ac:dyDescent="0.35">
      <c r="A83" s="81" t="s">
        <v>423</v>
      </c>
      <c r="G83" s="207">
        <f>PLANURI!BL585+PLANURI!BM585+PLANURI!BN585+PLANURI!BO585+PLANURI!BL598+PLANURI!BM598+PLANURI!BN598+PLANURI!BO598+PLANURI!BL611+PLANURI!BM611+PLANURI!BN611+PLANURI!BO611</f>
        <v>650</v>
      </c>
      <c r="H83" s="81" t="s">
        <v>410</v>
      </c>
      <c r="K83" s="81" t="s">
        <v>496</v>
      </c>
    </row>
    <row r="86" spans="1:20" s="81" customFormat="1" ht="23.25" x14ac:dyDescent="0.35">
      <c r="A86" s="556" t="s">
        <v>424</v>
      </c>
      <c r="B86" s="557"/>
      <c r="C86" s="557"/>
      <c r="D86" s="557"/>
      <c r="E86" s="557"/>
      <c r="F86" s="557"/>
      <c r="G86" s="557"/>
      <c r="H86" s="557"/>
      <c r="I86" s="557"/>
      <c r="J86" s="557"/>
      <c r="K86" s="557"/>
      <c r="L86" s="557"/>
      <c r="M86" s="557"/>
      <c r="N86" s="557"/>
      <c r="O86" s="557"/>
      <c r="P86" s="557"/>
      <c r="Q86" s="557"/>
      <c r="R86" s="557"/>
      <c r="S86" s="557"/>
      <c r="T86" s="557"/>
    </row>
    <row r="87" spans="1:20" s="81" customFormat="1" ht="23.25" x14ac:dyDescent="0.35"/>
    <row r="88" spans="1:20" ht="23.25" x14ac:dyDescent="0.35">
      <c r="A88" s="555" t="s">
        <v>425</v>
      </c>
      <c r="B88" s="555"/>
      <c r="C88" s="555"/>
      <c r="D88" s="555"/>
      <c r="E88" s="555"/>
      <c r="F88" s="555"/>
      <c r="G88" s="555"/>
      <c r="H88" s="555"/>
      <c r="I88" s="555"/>
      <c r="J88" s="555"/>
      <c r="K88" s="555"/>
      <c r="L88" s="555"/>
      <c r="M88" s="555"/>
    </row>
    <row r="89" spans="1:20" ht="23.25" x14ac:dyDescent="0.35">
      <c r="A89" s="555" t="s">
        <v>426</v>
      </c>
      <c r="B89" s="555"/>
      <c r="C89" s="555"/>
      <c r="D89" s="555"/>
      <c r="E89" s="555"/>
      <c r="F89" s="555"/>
      <c r="G89" s="555"/>
      <c r="H89" s="555"/>
      <c r="I89" s="555"/>
      <c r="J89" s="555"/>
      <c r="K89" s="555"/>
      <c r="L89" s="555"/>
      <c r="M89" s="555"/>
    </row>
    <row r="90" spans="1:20" ht="23.25" x14ac:dyDescent="0.35">
      <c r="A90" s="555" t="s">
        <v>427</v>
      </c>
      <c r="B90" s="555"/>
      <c r="C90" s="555"/>
      <c r="D90" s="555"/>
      <c r="E90" s="555"/>
      <c r="F90" s="555"/>
      <c r="G90" s="555"/>
      <c r="H90" s="555"/>
      <c r="I90" s="555"/>
      <c r="J90" s="555"/>
      <c r="K90" s="555"/>
      <c r="L90" s="555"/>
      <c r="M90" s="555"/>
    </row>
    <row r="91" spans="1:20" ht="23.25" x14ac:dyDescent="0.35">
      <c r="A91" s="81"/>
    </row>
  </sheetData>
  <sheetProtection algorithmName="SHA-512" hashValue="7RYBZbmt2F6px2lBXN65wJCCt7s2pBe8IUZVVWPwR01Fhq+Q2SkcHZH1fXdTfQ7exOOkjRqdH0MQkrh9vVlheA==" saltValue="zWr50veQ8PiJZfdhKMqKRQ==" spinCount="100000" sheet="1" objects="1" scenarios="1" selectLockedCells="1"/>
  <mergeCells count="22">
    <mergeCell ref="A40:T40"/>
    <mergeCell ref="B20:B21"/>
    <mergeCell ref="C20:E20"/>
    <mergeCell ref="A9:T9"/>
    <mergeCell ref="A29:T29"/>
    <mergeCell ref="B31:C31"/>
    <mergeCell ref="D31:H31"/>
    <mergeCell ref="A31:A32"/>
    <mergeCell ref="H20:H21"/>
    <mergeCell ref="I20:J20"/>
    <mergeCell ref="M20:M21"/>
    <mergeCell ref="N20:O20"/>
    <mergeCell ref="A14:F14"/>
    <mergeCell ref="A88:M88"/>
    <mergeCell ref="A89:M89"/>
    <mergeCell ref="A90:M90"/>
    <mergeCell ref="A86:T86"/>
    <mergeCell ref="A42:T42"/>
    <mergeCell ref="A50:T50"/>
    <mergeCell ref="A66:T66"/>
    <mergeCell ref="A68:A69"/>
    <mergeCell ref="B68:C68"/>
  </mergeCells>
  <pageMargins left="0.70866141732283472" right="0.70866141732283472" top="0.74803149606299213" bottom="0.74803149606299213" header="0.31496062992125984" footer="0.31496062992125984"/>
  <pageSetup paperSize="9" scale="51" orientation="landscape" horizontalDpi="4294967293" r:id="rId1"/>
  <rowBreaks count="1" manualBreakCount="1">
    <brk id="4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595"/>
  <sheetViews>
    <sheetView workbookViewId="0">
      <selection activeCell="G2" sqref="G2"/>
    </sheetView>
  </sheetViews>
  <sheetFormatPr defaultRowHeight="12.75" x14ac:dyDescent="0.2"/>
  <cols>
    <col min="1" max="1" width="14.7109375" bestFit="1" customWidth="1"/>
    <col min="2" max="2" width="3" bestFit="1" customWidth="1"/>
    <col min="3" max="3" width="51.85546875" bestFit="1" customWidth="1"/>
    <col min="4" max="4" width="3.28515625" bestFit="1" customWidth="1"/>
    <col min="5" max="5" width="4.85546875" bestFit="1" customWidth="1"/>
    <col min="6" max="6" width="6" bestFit="1" customWidth="1"/>
    <col min="7" max="7" width="10.5703125" bestFit="1" customWidth="1"/>
    <col min="8" max="8" width="6.42578125" bestFit="1" customWidth="1"/>
    <col min="9" max="9" width="9.85546875" bestFit="1" customWidth="1"/>
    <col min="10" max="10" width="19.140625" bestFit="1" customWidth="1"/>
    <col min="11" max="11" width="6.42578125" bestFit="1" customWidth="1"/>
    <col min="12" max="12" width="9.85546875" bestFit="1" customWidth="1"/>
    <col min="13" max="13" width="19.7109375" bestFit="1" customWidth="1"/>
    <col min="14" max="14" width="12" bestFit="1" customWidth="1"/>
    <col min="15" max="15" width="15.140625" bestFit="1" customWidth="1"/>
    <col min="16" max="16" width="18.7109375" bestFit="1" customWidth="1"/>
    <col min="17" max="17" width="12" bestFit="1" customWidth="1"/>
    <col min="18" max="18" width="15.140625" bestFit="1" customWidth="1"/>
    <col min="19" max="19" width="18.7109375" bestFit="1" customWidth="1"/>
    <col min="20" max="21" width="8.140625" bestFit="1" customWidth="1"/>
    <col min="22" max="22" width="9" bestFit="1" customWidth="1"/>
    <col min="23" max="23" width="16.85546875" bestFit="1" customWidth="1"/>
    <col min="24" max="25" width="12.28515625" bestFit="1" customWidth="1"/>
    <col min="26" max="26" width="8.7109375" bestFit="1" customWidth="1"/>
    <col min="27" max="27" width="8.28515625" bestFit="1" customWidth="1"/>
    <col min="28" max="28" width="7.5703125" bestFit="1" customWidth="1"/>
    <col min="29" max="29" width="8" bestFit="1" customWidth="1"/>
    <col min="30" max="30" width="3.85546875" bestFit="1" customWidth="1"/>
    <col min="31" max="31" width="4.85546875" customWidth="1"/>
    <col min="32" max="32" width="6.5703125" bestFit="1" customWidth="1"/>
    <col min="33" max="34" width="4.85546875" customWidth="1"/>
  </cols>
  <sheetData>
    <row r="1" spans="1:33" x14ac:dyDescent="0.2">
      <c r="A1" t="s">
        <v>445</v>
      </c>
      <c r="B1" t="s">
        <v>497</v>
      </c>
      <c r="C1">
        <v>20250609</v>
      </c>
      <c r="E1">
        <v>2025</v>
      </c>
      <c r="F1">
        <v>6</v>
      </c>
      <c r="G1">
        <v>9</v>
      </c>
      <c r="H1" s="359" t="s">
        <v>446</v>
      </c>
      <c r="J1">
        <v>20240802</v>
      </c>
    </row>
    <row r="2" spans="1:33" s="90" customFormat="1" x14ac:dyDescent="0.2">
      <c r="A2" s="256" t="str">
        <f>PLANURI!AX621</f>
        <v>codDisciplina</v>
      </c>
      <c r="B2" s="256" t="str">
        <f>PLANURI!AY621</f>
        <v>ID</v>
      </c>
      <c r="C2" s="256" t="str">
        <f>PLANURI!AZ621</f>
        <v>Disciplina</v>
      </c>
      <c r="D2" s="256" t="str">
        <f>PLANURI!BA621</f>
        <v>An</v>
      </c>
      <c r="E2" s="256" t="str">
        <f>PLANURI!BB621</f>
        <v>Sem</v>
      </c>
      <c r="F2" s="256" t="str">
        <f>PLANURI!BC621</f>
        <v>Tip Ev</v>
      </c>
      <c r="G2" s="256" t="str">
        <f>PLANURI!BD621</f>
        <v>Regim Disc</v>
      </c>
      <c r="H2" s="256" t="str">
        <f>PLANURI!BE621</f>
        <v>C/sapt</v>
      </c>
      <c r="I2" s="256" t="str">
        <f>PLANURI!BF621</f>
        <v>S/L/P/sapt</v>
      </c>
      <c r="J2" s="256" t="str">
        <f>PLANURI!BG621</f>
        <v>Total ore integral/sapt</v>
      </c>
      <c r="K2" s="256" t="str">
        <f>PLANURI!BH621</f>
        <v>C/sem</v>
      </c>
      <c r="L2" s="256" t="str">
        <f>PLANURI!BI621</f>
        <v>S/L/P/sem</v>
      </c>
      <c r="M2" s="256" t="str">
        <f>PLANURI!BJ621</f>
        <v>Total ore integral /sem</v>
      </c>
      <c r="N2" s="256" t="str">
        <f>PLANURI!BK621</f>
        <v>PracticaVap/sapt</v>
      </c>
      <c r="O2" s="256" t="str">
        <f>PLANURI!BL621</f>
        <v>Elab proiect/sapt</v>
      </c>
      <c r="P2" s="256" t="str">
        <f>PLANURI!BM621</f>
        <v>Total ore partial /sapt</v>
      </c>
      <c r="Q2" s="256" t="str">
        <f>PLANURI!BN621</f>
        <v>VAPPractica/sem</v>
      </c>
      <c r="R2" s="256" t="str">
        <f>PLANURI!BO621</f>
        <v>Elab proiect/sem</v>
      </c>
      <c r="S2" s="256" t="str">
        <f>PLANURI!BP621</f>
        <v>Total ore partial /sem</v>
      </c>
      <c r="T2" s="256" t="str">
        <f>PLANURI!BQ621</f>
        <v>VPI/sapt</v>
      </c>
      <c r="U2" s="256" t="str">
        <f>PLANURI!BR621</f>
        <v>VPI/sem</v>
      </c>
      <c r="V2" s="256" t="str">
        <f>PLANURI!BS621</f>
        <v>Nr credite</v>
      </c>
      <c r="W2" s="256" t="str">
        <f>PLANURI!BT621</f>
        <v>Categorie formativa</v>
      </c>
      <c r="X2" s="256" t="str">
        <f>PLANURI!BU621</f>
        <v>Total ore/sapt</v>
      </c>
      <c r="Y2" s="256" t="str">
        <f>PLANURI!BV621</f>
        <v>Total ore/sem</v>
      </c>
      <c r="Z2" s="90" t="s">
        <v>428</v>
      </c>
      <c r="AA2" s="256" t="s">
        <v>429</v>
      </c>
      <c r="AB2" s="256" t="s">
        <v>430</v>
      </c>
      <c r="AC2" s="256" t="s">
        <v>431</v>
      </c>
      <c r="AD2" s="256" t="s">
        <v>432</v>
      </c>
      <c r="AE2" s="256" t="s">
        <v>433</v>
      </c>
      <c r="AF2" s="256" t="s">
        <v>434</v>
      </c>
      <c r="AG2" s="256" t="str">
        <f>PLANURI!BW621</f>
        <v>An_cal</v>
      </c>
    </row>
    <row r="3" spans="1:33" x14ac:dyDescent="0.2">
      <c r="A3" t="str">
        <f>PLANURI!AX622</f>
        <v>L061.24.01.S1</v>
      </c>
      <c r="B3">
        <f>PLANURI!AY622</f>
        <v>1</v>
      </c>
      <c r="C3" t="str">
        <f>PLANURI!AZ622</f>
        <v>Proiectare de arhitectură 1</v>
      </c>
      <c r="D3">
        <f>PLANURI!BA622</f>
        <v>1</v>
      </c>
      <c r="E3" t="str">
        <f>PLANURI!BB622</f>
        <v>1</v>
      </c>
      <c r="F3" t="str">
        <f>PLANURI!BC622</f>
        <v>P-D</v>
      </c>
      <c r="G3" t="str">
        <f>PLANURI!BD622</f>
        <v>DI</v>
      </c>
      <c r="H3">
        <f>PLANURI!BE622</f>
        <v>0</v>
      </c>
      <c r="I3">
        <f>PLANURI!BF622</f>
        <v>8</v>
      </c>
      <c r="J3">
        <f>PLANURI!BG622</f>
        <v>8</v>
      </c>
      <c r="K3">
        <f>PLANURI!BH622</f>
        <v>0</v>
      </c>
      <c r="L3">
        <f>PLANURI!BI622</f>
        <v>112</v>
      </c>
      <c r="M3">
        <f>PLANURI!BJ622</f>
        <v>112</v>
      </c>
      <c r="N3">
        <f>PLANURI!BK622</f>
        <v>0</v>
      </c>
      <c r="O3">
        <f>PLANURI!BL622</f>
        <v>0</v>
      </c>
      <c r="P3">
        <f>PLANURI!BM622</f>
        <v>0</v>
      </c>
      <c r="Q3">
        <f>PLANURI!BN622</f>
        <v>0</v>
      </c>
      <c r="R3" t="str">
        <f>PLANURI!BO622</f>
        <v>0</v>
      </c>
      <c r="S3">
        <f>PLANURI!BP622</f>
        <v>0</v>
      </c>
      <c r="T3">
        <f>PLANURI!BQ622</f>
        <v>8.1</v>
      </c>
      <c r="U3">
        <f>PLANURI!BR622</f>
        <v>113</v>
      </c>
      <c r="V3">
        <f>PLANURI!BS622</f>
        <v>9</v>
      </c>
      <c r="W3" t="str">
        <f>PLANURI!BT622</f>
        <v>DS</v>
      </c>
      <c r="X3">
        <f>PLANURI!BU622</f>
        <v>16.100000000000001</v>
      </c>
      <c r="Y3">
        <f>PLANURI!BV622</f>
        <v>225</v>
      </c>
      <c r="Z3" t="str">
        <f>PLANURI!A$4</f>
        <v xml:space="preserve">Facultatea Arhitectură şi Urbanism </v>
      </c>
      <c r="AA3" t="str">
        <f>PLANURI!H$6</f>
        <v>Ştiinţe umaniste şi arte</v>
      </c>
      <c r="AB3">
        <f>PLANURI!C$12</f>
        <v>10</v>
      </c>
      <c r="AC3" t="str">
        <f>PLANURI!H$9</f>
        <v>Arhitectură</v>
      </c>
      <c r="AD3">
        <f>PLANURI!A$12</f>
        <v>50</v>
      </c>
      <c r="AE3">
        <f>PLANURI!B$12</f>
        <v>60</v>
      </c>
      <c r="AF3">
        <f>PLANURI!D$12</f>
        <v>10</v>
      </c>
      <c r="AG3" t="str">
        <f>PLANURI!BW622</f>
        <v>2024</v>
      </c>
    </row>
    <row r="4" spans="1:33" x14ac:dyDescent="0.2">
      <c r="A4" t="str">
        <f>PLANURI!AX623</f>
        <v>L061.24.01.F2</v>
      </c>
      <c r="B4">
        <f>PLANURI!AY623</f>
        <v>2</v>
      </c>
      <c r="C4" t="str">
        <f>PLANURI!AZ623</f>
        <v>Teoria arhitecturii 1</v>
      </c>
      <c r="D4">
        <f>PLANURI!BA623</f>
        <v>1</v>
      </c>
      <c r="E4" t="str">
        <f>PLANURI!BB623</f>
        <v>1</v>
      </c>
      <c r="F4" t="str">
        <f>PLANURI!BC623</f>
        <v>E</v>
      </c>
      <c r="G4" t="str">
        <f>PLANURI!BD623</f>
        <v>DI</v>
      </c>
      <c r="H4">
        <f>PLANURI!BE623</f>
        <v>2</v>
      </c>
      <c r="I4">
        <f>PLANURI!BF623</f>
        <v>0</v>
      </c>
      <c r="J4">
        <f>PLANURI!BG623</f>
        <v>2</v>
      </c>
      <c r="K4">
        <f>PLANURI!BH623</f>
        <v>28</v>
      </c>
      <c r="L4">
        <f>PLANURI!BI623</f>
        <v>0</v>
      </c>
      <c r="M4">
        <f>PLANURI!BJ623</f>
        <v>28</v>
      </c>
      <c r="N4">
        <f>PLANURI!BK623</f>
        <v>0</v>
      </c>
      <c r="O4">
        <f>PLANURI!BL623</f>
        <v>0</v>
      </c>
      <c r="P4">
        <f>PLANURI!BM623</f>
        <v>0</v>
      </c>
      <c r="Q4">
        <f>PLANURI!BN623</f>
        <v>0</v>
      </c>
      <c r="R4" t="str">
        <f>PLANURI!BO623</f>
        <v>0</v>
      </c>
      <c r="S4">
        <f>PLANURI!BP623</f>
        <v>0</v>
      </c>
      <c r="T4">
        <f>PLANURI!BQ623</f>
        <v>1.6</v>
      </c>
      <c r="U4">
        <f>PLANURI!BR623</f>
        <v>22</v>
      </c>
      <c r="V4">
        <f>PLANURI!BS623</f>
        <v>2</v>
      </c>
      <c r="W4" t="str">
        <f>PLANURI!BT623</f>
        <v>DF</v>
      </c>
      <c r="X4">
        <f>PLANURI!BU623</f>
        <v>3.6</v>
      </c>
      <c r="Y4">
        <f>PLANURI!BV623</f>
        <v>50</v>
      </c>
      <c r="Z4" t="str">
        <f>PLANURI!A$4</f>
        <v xml:space="preserve">Facultatea Arhitectură şi Urbanism </v>
      </c>
      <c r="AA4" t="str">
        <f>PLANURI!H$6</f>
        <v>Ştiinţe umaniste şi arte</v>
      </c>
      <c r="AB4">
        <f>PLANURI!C$12</f>
        <v>10</v>
      </c>
      <c r="AC4" t="str">
        <f>PLANURI!H$9</f>
        <v>Arhitectură</v>
      </c>
      <c r="AD4">
        <f>PLANURI!A$12</f>
        <v>50</v>
      </c>
      <c r="AE4">
        <f>PLANURI!B$12</f>
        <v>60</v>
      </c>
      <c r="AF4">
        <f>PLANURI!D$12</f>
        <v>10</v>
      </c>
      <c r="AG4" t="str">
        <f>PLANURI!BW623</f>
        <v>2024</v>
      </c>
    </row>
    <row r="5" spans="1:33" x14ac:dyDescent="0.2">
      <c r="A5" t="str">
        <f>PLANURI!AX624</f>
        <v>L061.24.01.S3</v>
      </c>
      <c r="B5">
        <f>PLANURI!AY624</f>
        <v>3</v>
      </c>
      <c r="C5" t="str">
        <f>PLANURI!AZ624</f>
        <v>Reprezentari grafice 1</v>
      </c>
      <c r="D5">
        <f>PLANURI!BA624</f>
        <v>1</v>
      </c>
      <c r="E5" t="str">
        <f>PLANURI!BB624</f>
        <v>1</v>
      </c>
      <c r="F5" t="str">
        <f>PLANURI!BC624</f>
        <v>D</v>
      </c>
      <c r="G5" t="str">
        <f>PLANURI!BD624</f>
        <v>DI</v>
      </c>
      <c r="H5">
        <f>PLANURI!BE624</f>
        <v>0</v>
      </c>
      <c r="I5">
        <f>PLANURI!BF624</f>
        <v>3</v>
      </c>
      <c r="J5">
        <f>PLANURI!BG624</f>
        <v>3</v>
      </c>
      <c r="K5">
        <f>PLANURI!BH624</f>
        <v>0</v>
      </c>
      <c r="L5">
        <f>PLANURI!BI624</f>
        <v>42</v>
      </c>
      <c r="M5">
        <f>PLANURI!BJ624</f>
        <v>42</v>
      </c>
      <c r="N5">
        <f>PLANURI!BK624</f>
        <v>0</v>
      </c>
      <c r="O5">
        <f>PLANURI!BL624</f>
        <v>0</v>
      </c>
      <c r="P5">
        <f>PLANURI!BM624</f>
        <v>0</v>
      </c>
      <c r="Q5">
        <f>PLANURI!BN624</f>
        <v>0</v>
      </c>
      <c r="R5" t="str">
        <f>PLANURI!BO624</f>
        <v>0</v>
      </c>
      <c r="S5">
        <f>PLANURI!BP624</f>
        <v>0</v>
      </c>
      <c r="T5">
        <f>PLANURI!BQ624</f>
        <v>2.4</v>
      </c>
      <c r="U5">
        <f>PLANURI!BR624</f>
        <v>33</v>
      </c>
      <c r="V5">
        <f>PLANURI!BS624</f>
        <v>3</v>
      </c>
      <c r="W5" t="str">
        <f>PLANURI!BT624</f>
        <v>DS</v>
      </c>
      <c r="X5">
        <f>PLANURI!BU624</f>
        <v>5.4</v>
      </c>
      <c r="Y5">
        <f>PLANURI!BV624</f>
        <v>75</v>
      </c>
      <c r="Z5" t="str">
        <f>PLANURI!A$4</f>
        <v xml:space="preserve">Facultatea Arhitectură şi Urbanism </v>
      </c>
      <c r="AA5" t="str">
        <f>PLANURI!H$6</f>
        <v>Ştiinţe umaniste şi arte</v>
      </c>
      <c r="AB5">
        <f>PLANURI!C$12</f>
        <v>10</v>
      </c>
      <c r="AC5" t="str">
        <f>PLANURI!H$9</f>
        <v>Arhitectură</v>
      </c>
      <c r="AD5">
        <f>PLANURI!A$12</f>
        <v>50</v>
      </c>
      <c r="AE5">
        <f>PLANURI!B$12</f>
        <v>60</v>
      </c>
      <c r="AF5">
        <f>PLANURI!D$12</f>
        <v>10</v>
      </c>
      <c r="AG5" t="str">
        <f>PLANURI!BW624</f>
        <v>2024</v>
      </c>
    </row>
    <row r="6" spans="1:33" x14ac:dyDescent="0.2">
      <c r="A6" t="str">
        <f>PLANURI!AX625</f>
        <v>L061.24.01.F4</v>
      </c>
      <c r="B6">
        <f>PLANURI!AY625</f>
        <v>4</v>
      </c>
      <c r="C6" t="str">
        <f>PLANURI!AZ625</f>
        <v>Geometrie descriptivă</v>
      </c>
      <c r="D6">
        <f>PLANURI!BA625</f>
        <v>1</v>
      </c>
      <c r="E6" t="str">
        <f>PLANURI!BB625</f>
        <v>1</v>
      </c>
      <c r="F6" t="str">
        <f>PLANURI!BC625</f>
        <v>E</v>
      </c>
      <c r="G6" t="str">
        <f>PLANURI!BD625</f>
        <v>DI</v>
      </c>
      <c r="H6">
        <f>PLANURI!BE625</f>
        <v>2</v>
      </c>
      <c r="I6">
        <f>PLANURI!BF625</f>
        <v>1</v>
      </c>
      <c r="J6">
        <f>PLANURI!BG625</f>
        <v>3</v>
      </c>
      <c r="K6">
        <f>PLANURI!BH625</f>
        <v>28</v>
      </c>
      <c r="L6">
        <f>PLANURI!BI625</f>
        <v>14</v>
      </c>
      <c r="M6">
        <f>PLANURI!BJ625</f>
        <v>42</v>
      </c>
      <c r="N6">
        <f>PLANURI!BK625</f>
        <v>0</v>
      </c>
      <c r="O6">
        <f>PLANURI!BL625</f>
        <v>0</v>
      </c>
      <c r="P6">
        <f>PLANURI!BM625</f>
        <v>0</v>
      </c>
      <c r="Q6">
        <f>PLANURI!BN625</f>
        <v>0</v>
      </c>
      <c r="R6" t="str">
        <f>PLANURI!BO625</f>
        <v>0</v>
      </c>
      <c r="S6">
        <f>PLANURI!BP625</f>
        <v>0</v>
      </c>
      <c r="T6">
        <f>PLANURI!BQ625</f>
        <v>2.4</v>
      </c>
      <c r="U6">
        <f>PLANURI!BR625</f>
        <v>33</v>
      </c>
      <c r="V6">
        <f>PLANURI!BS625</f>
        <v>3</v>
      </c>
      <c r="W6" t="str">
        <f>PLANURI!BT625</f>
        <v>DF</v>
      </c>
      <c r="X6">
        <f>PLANURI!BU625</f>
        <v>5.4</v>
      </c>
      <c r="Y6">
        <f>PLANURI!BV625</f>
        <v>75</v>
      </c>
      <c r="Z6" t="str">
        <f>PLANURI!A$4</f>
        <v xml:space="preserve">Facultatea Arhitectură şi Urbanism </v>
      </c>
      <c r="AA6" t="str">
        <f>PLANURI!H$6</f>
        <v>Ştiinţe umaniste şi arte</v>
      </c>
      <c r="AB6">
        <f>PLANURI!C$12</f>
        <v>10</v>
      </c>
      <c r="AC6" t="str">
        <f>PLANURI!H$9</f>
        <v>Arhitectură</v>
      </c>
      <c r="AD6">
        <f>PLANURI!A$12</f>
        <v>50</v>
      </c>
      <c r="AE6">
        <f>PLANURI!B$12</f>
        <v>60</v>
      </c>
      <c r="AF6">
        <f>PLANURI!D$12</f>
        <v>10</v>
      </c>
      <c r="AG6" t="str">
        <f>PLANURI!BW625</f>
        <v>2024</v>
      </c>
    </row>
    <row r="7" spans="1:33" x14ac:dyDescent="0.2">
      <c r="A7" t="str">
        <f>PLANURI!AX626</f>
        <v>L061.24.01.D5</v>
      </c>
      <c r="B7">
        <f>PLANURI!AY626</f>
        <v>5</v>
      </c>
      <c r="C7" t="str">
        <f>PLANURI!AZ626</f>
        <v>Materiale de constructii</v>
      </c>
      <c r="D7">
        <f>PLANURI!BA626</f>
        <v>1</v>
      </c>
      <c r="E7" t="str">
        <f>PLANURI!BB626</f>
        <v>1</v>
      </c>
      <c r="F7" t="str">
        <f>PLANURI!BC626</f>
        <v>E</v>
      </c>
      <c r="G7" t="str">
        <f>PLANURI!BD626</f>
        <v>DI</v>
      </c>
      <c r="H7">
        <f>PLANURI!BE626</f>
        <v>2</v>
      </c>
      <c r="I7">
        <f>PLANURI!BF626</f>
        <v>0</v>
      </c>
      <c r="J7">
        <f>PLANURI!BG626</f>
        <v>2</v>
      </c>
      <c r="K7">
        <f>PLANURI!BH626</f>
        <v>28</v>
      </c>
      <c r="L7">
        <f>PLANURI!BI626</f>
        <v>0</v>
      </c>
      <c r="M7">
        <f>PLANURI!BJ626</f>
        <v>28</v>
      </c>
      <c r="N7">
        <f>PLANURI!BK626</f>
        <v>0</v>
      </c>
      <c r="O7">
        <f>PLANURI!BL626</f>
        <v>0</v>
      </c>
      <c r="P7">
        <f>PLANURI!BM626</f>
        <v>0</v>
      </c>
      <c r="Q7">
        <f>PLANURI!BN626</f>
        <v>0</v>
      </c>
      <c r="R7" t="str">
        <f>PLANURI!BO626</f>
        <v>0</v>
      </c>
      <c r="S7">
        <f>PLANURI!BP626</f>
        <v>0</v>
      </c>
      <c r="T7">
        <f>PLANURI!BQ626</f>
        <v>1.6</v>
      </c>
      <c r="U7">
        <f>PLANURI!BR626</f>
        <v>22</v>
      </c>
      <c r="V7">
        <f>PLANURI!BS626</f>
        <v>2</v>
      </c>
      <c r="W7" t="str">
        <f>PLANURI!BT626</f>
        <v>DD</v>
      </c>
      <c r="X7">
        <f>PLANURI!BU626</f>
        <v>3.6</v>
      </c>
      <c r="Y7">
        <f>PLANURI!BV626</f>
        <v>50</v>
      </c>
      <c r="Z7" t="str">
        <f>PLANURI!A$4</f>
        <v xml:space="preserve">Facultatea Arhitectură şi Urbanism </v>
      </c>
      <c r="AA7" t="str">
        <f>PLANURI!H$6</f>
        <v>Ştiinţe umaniste şi arte</v>
      </c>
      <c r="AB7">
        <f>PLANURI!C$12</f>
        <v>10</v>
      </c>
      <c r="AC7" t="str">
        <f>PLANURI!H$9</f>
        <v>Arhitectură</v>
      </c>
      <c r="AD7">
        <f>PLANURI!A$12</f>
        <v>50</v>
      </c>
      <c r="AE7">
        <f>PLANURI!B$12</f>
        <v>60</v>
      </c>
      <c r="AF7">
        <f>PLANURI!D$12</f>
        <v>10</v>
      </c>
      <c r="AG7" t="str">
        <f>PLANURI!BW626</f>
        <v>2024</v>
      </c>
    </row>
    <row r="8" spans="1:33" x14ac:dyDescent="0.2">
      <c r="A8" t="str">
        <f>PLANURI!AX627</f>
        <v>L061.24.01.F6</v>
      </c>
      <c r="B8">
        <f>PLANURI!AY627</f>
        <v>6</v>
      </c>
      <c r="C8" t="str">
        <f>PLANURI!AZ627</f>
        <v>Matematica 1</v>
      </c>
      <c r="D8">
        <f>PLANURI!BA627</f>
        <v>1</v>
      </c>
      <c r="E8" t="str">
        <f>PLANURI!BB627</f>
        <v>1</v>
      </c>
      <c r="F8" t="str">
        <f>PLANURI!BC627</f>
        <v>E</v>
      </c>
      <c r="G8" t="str">
        <f>PLANURI!BD627</f>
        <v>DI</v>
      </c>
      <c r="H8">
        <f>PLANURI!BE627</f>
        <v>2</v>
      </c>
      <c r="I8">
        <f>PLANURI!BF627</f>
        <v>0</v>
      </c>
      <c r="J8">
        <f>PLANURI!BG627</f>
        <v>2</v>
      </c>
      <c r="K8">
        <f>PLANURI!BH627</f>
        <v>28</v>
      </c>
      <c r="L8">
        <f>PLANURI!BI627</f>
        <v>0</v>
      </c>
      <c r="M8">
        <f>PLANURI!BJ627</f>
        <v>28</v>
      </c>
      <c r="N8">
        <f>PLANURI!BK627</f>
        <v>0</v>
      </c>
      <c r="O8">
        <f>PLANURI!BL627</f>
        <v>0</v>
      </c>
      <c r="P8">
        <f>PLANURI!BM627</f>
        <v>0</v>
      </c>
      <c r="Q8">
        <f>PLANURI!BN627</f>
        <v>0</v>
      </c>
      <c r="R8" t="str">
        <f>PLANURI!BO627</f>
        <v>0</v>
      </c>
      <c r="S8">
        <f>PLANURI!BP627</f>
        <v>0</v>
      </c>
      <c r="T8">
        <f>PLANURI!BQ627</f>
        <v>1.6</v>
      </c>
      <c r="U8">
        <f>PLANURI!BR627</f>
        <v>22</v>
      </c>
      <c r="V8">
        <f>PLANURI!BS627</f>
        <v>2</v>
      </c>
      <c r="W8" t="str">
        <f>PLANURI!BT627</f>
        <v>DF</v>
      </c>
      <c r="X8">
        <f>PLANURI!BU627</f>
        <v>3.6</v>
      </c>
      <c r="Y8">
        <f>PLANURI!BV627</f>
        <v>50</v>
      </c>
      <c r="Z8" t="str">
        <f>PLANURI!A$4</f>
        <v xml:space="preserve">Facultatea Arhitectură şi Urbanism </v>
      </c>
      <c r="AA8" t="str">
        <f>PLANURI!H$6</f>
        <v>Ştiinţe umaniste şi arte</v>
      </c>
      <c r="AB8">
        <f>PLANURI!C$12</f>
        <v>10</v>
      </c>
      <c r="AC8" t="str">
        <f>PLANURI!H$9</f>
        <v>Arhitectură</v>
      </c>
      <c r="AD8">
        <f>PLANURI!A$12</f>
        <v>50</v>
      </c>
      <c r="AE8">
        <f>PLANURI!B$12</f>
        <v>60</v>
      </c>
      <c r="AF8">
        <f>PLANURI!D$12</f>
        <v>10</v>
      </c>
      <c r="AG8" t="str">
        <f>PLANURI!BW627</f>
        <v>2024</v>
      </c>
    </row>
    <row r="9" spans="1:33" x14ac:dyDescent="0.2">
      <c r="A9" t="str">
        <f>PLANURI!AX628</f>
        <v>L061.24.01.C7</v>
      </c>
      <c r="B9">
        <f>PLANURI!AY628</f>
        <v>7</v>
      </c>
      <c r="C9" t="str">
        <f>PLANURI!AZ628</f>
        <v>Istoria artei</v>
      </c>
      <c r="D9">
        <f>PLANURI!BA628</f>
        <v>1</v>
      </c>
      <c r="E9" t="str">
        <f>PLANURI!BB628</f>
        <v>1</v>
      </c>
      <c r="F9" t="str">
        <f>PLANURI!BC628</f>
        <v>E</v>
      </c>
      <c r="G9" t="str">
        <f>PLANURI!BD628</f>
        <v>DI</v>
      </c>
      <c r="H9">
        <f>PLANURI!BE628</f>
        <v>2</v>
      </c>
      <c r="I9">
        <f>PLANURI!BF628</f>
        <v>0</v>
      </c>
      <c r="J9">
        <f>PLANURI!BG628</f>
        <v>2</v>
      </c>
      <c r="K9">
        <f>PLANURI!BH628</f>
        <v>28</v>
      </c>
      <c r="L9">
        <f>PLANURI!BI628</f>
        <v>0</v>
      </c>
      <c r="M9">
        <f>PLANURI!BJ628</f>
        <v>28</v>
      </c>
      <c r="N9">
        <f>PLANURI!BK628</f>
        <v>0</v>
      </c>
      <c r="O9">
        <f>PLANURI!BL628</f>
        <v>0</v>
      </c>
      <c r="P9">
        <f>PLANURI!BM628</f>
        <v>0</v>
      </c>
      <c r="Q9">
        <f>PLANURI!BN628</f>
        <v>0</v>
      </c>
      <c r="R9" t="str">
        <f>PLANURI!BO628</f>
        <v>0</v>
      </c>
      <c r="S9">
        <f>PLANURI!BP628</f>
        <v>0</v>
      </c>
      <c r="T9">
        <f>PLANURI!BQ628</f>
        <v>1.6</v>
      </c>
      <c r="U9">
        <f>PLANURI!BR628</f>
        <v>22</v>
      </c>
      <c r="V9">
        <f>PLANURI!BS628</f>
        <v>2</v>
      </c>
      <c r="W9" t="str">
        <f>PLANURI!BT628</f>
        <v>DC</v>
      </c>
      <c r="X9">
        <f>PLANURI!BU628</f>
        <v>3.6</v>
      </c>
      <c r="Y9">
        <f>PLANURI!BV628</f>
        <v>50</v>
      </c>
      <c r="Z9" t="str">
        <f>PLANURI!A$4</f>
        <v xml:space="preserve">Facultatea Arhitectură şi Urbanism </v>
      </c>
      <c r="AA9" t="str">
        <f>PLANURI!H$6</f>
        <v>Ştiinţe umaniste şi arte</v>
      </c>
      <c r="AB9">
        <f>PLANURI!C$12</f>
        <v>10</v>
      </c>
      <c r="AC9" t="str">
        <f>PLANURI!H$9</f>
        <v>Arhitectură</v>
      </c>
      <c r="AD9">
        <f>PLANURI!A$12</f>
        <v>50</v>
      </c>
      <c r="AE9">
        <f>PLANURI!B$12</f>
        <v>60</v>
      </c>
      <c r="AF9">
        <f>PLANURI!D$12</f>
        <v>10</v>
      </c>
      <c r="AG9" t="str">
        <f>PLANURI!BW628</f>
        <v>2024</v>
      </c>
    </row>
    <row r="10" spans="1:33" x14ac:dyDescent="0.2">
      <c r="A10" t="str">
        <f>PLANURI!AX629</f>
        <v>L061.24.01.C8</v>
      </c>
      <c r="B10">
        <f>PLANURI!AY629</f>
        <v>8</v>
      </c>
      <c r="C10" t="str">
        <f>PLANURI!AZ629</f>
        <v>Limbi străine 1</v>
      </c>
      <c r="D10">
        <f>PLANURI!BA629</f>
        <v>1</v>
      </c>
      <c r="E10" t="str">
        <f>PLANURI!BB629</f>
        <v>1</v>
      </c>
      <c r="F10" t="str">
        <f>PLANURI!BC629</f>
        <v>D</v>
      </c>
      <c r="G10" t="str">
        <f>PLANURI!BD629</f>
        <v>DI</v>
      </c>
      <c r="H10">
        <f>PLANURI!BE629</f>
        <v>0</v>
      </c>
      <c r="I10">
        <f>PLANURI!BF629</f>
        <v>2</v>
      </c>
      <c r="J10">
        <f>PLANURI!BG629</f>
        <v>2</v>
      </c>
      <c r="K10">
        <f>PLANURI!BH629</f>
        <v>0</v>
      </c>
      <c r="L10">
        <f>PLANURI!BI629</f>
        <v>28</v>
      </c>
      <c r="M10">
        <f>PLANURI!BJ629</f>
        <v>28</v>
      </c>
      <c r="N10">
        <f>PLANURI!BK629</f>
        <v>0</v>
      </c>
      <c r="O10">
        <f>PLANURI!BL629</f>
        <v>0</v>
      </c>
      <c r="P10">
        <f>PLANURI!BM629</f>
        <v>0</v>
      </c>
      <c r="Q10">
        <f>PLANURI!BN629</f>
        <v>0</v>
      </c>
      <c r="R10" t="str">
        <f>PLANURI!BO629</f>
        <v>0</v>
      </c>
      <c r="S10">
        <f>PLANURI!BP629</f>
        <v>0</v>
      </c>
      <c r="T10">
        <f>PLANURI!BQ629</f>
        <v>1.6</v>
      </c>
      <c r="U10">
        <f>PLANURI!BR629</f>
        <v>22</v>
      </c>
      <c r="V10">
        <f>PLANURI!BS629</f>
        <v>2</v>
      </c>
      <c r="W10" t="str">
        <f>PLANURI!BT629</f>
        <v>DC</v>
      </c>
      <c r="X10">
        <f>PLANURI!BU629</f>
        <v>3.6</v>
      </c>
      <c r="Y10">
        <f>PLANURI!BV629</f>
        <v>50</v>
      </c>
      <c r="Z10" t="str">
        <f>PLANURI!A$4</f>
        <v xml:space="preserve">Facultatea Arhitectură şi Urbanism </v>
      </c>
      <c r="AA10" t="str">
        <f>PLANURI!H$6</f>
        <v>Ştiinţe umaniste şi arte</v>
      </c>
      <c r="AB10">
        <f>PLANURI!C$12</f>
        <v>10</v>
      </c>
      <c r="AC10" t="str">
        <f>PLANURI!H$9</f>
        <v>Arhitectură</v>
      </c>
      <c r="AD10">
        <f>PLANURI!A$12</f>
        <v>50</v>
      </c>
      <c r="AE10">
        <f>PLANURI!B$12</f>
        <v>60</v>
      </c>
      <c r="AF10">
        <f>PLANURI!D$12</f>
        <v>10</v>
      </c>
      <c r="AG10" t="str">
        <f>PLANURI!BW629</f>
        <v>2024</v>
      </c>
    </row>
    <row r="11" spans="1:33" x14ac:dyDescent="0.2">
      <c r="A11" t="str">
        <f>PLANURI!AX630</f>
        <v>L061.24.01.C9</v>
      </c>
      <c r="B11">
        <f>PLANURI!AY630</f>
        <v>9</v>
      </c>
      <c r="C11" t="str">
        <f>PLANURI!AZ630</f>
        <v>Educaţie fizică 1</v>
      </c>
      <c r="D11">
        <f>PLANURI!BA630</f>
        <v>1</v>
      </c>
      <c r="E11" t="str">
        <f>PLANURI!BB630</f>
        <v>1</v>
      </c>
      <c r="F11" t="str">
        <f>PLANURI!BC630</f>
        <v>D</v>
      </c>
      <c r="G11" t="str">
        <f>PLANURI!BD630</f>
        <v>DI</v>
      </c>
      <c r="H11">
        <f>PLANURI!BE630</f>
        <v>0</v>
      </c>
      <c r="I11">
        <f>PLANURI!BF630</f>
        <v>1</v>
      </c>
      <c r="J11">
        <f>PLANURI!BG630</f>
        <v>1</v>
      </c>
      <c r="K11">
        <f>PLANURI!BH630</f>
        <v>0</v>
      </c>
      <c r="L11">
        <f>PLANURI!BI630</f>
        <v>14</v>
      </c>
      <c r="M11">
        <f>PLANURI!BJ630</f>
        <v>14</v>
      </c>
      <c r="N11">
        <f>PLANURI!BK630</f>
        <v>0</v>
      </c>
      <c r="O11">
        <f>PLANURI!BL630</f>
        <v>0</v>
      </c>
      <c r="P11">
        <f>PLANURI!BM630</f>
        <v>0</v>
      </c>
      <c r="Q11">
        <f>PLANURI!BN630</f>
        <v>0</v>
      </c>
      <c r="R11" t="str">
        <f>PLANURI!BO630</f>
        <v>0</v>
      </c>
      <c r="S11">
        <f>PLANURI!BP630</f>
        <v>0</v>
      </c>
      <c r="T11">
        <f>PLANURI!BQ630</f>
        <v>2.6</v>
      </c>
      <c r="U11">
        <f>PLANURI!BR630</f>
        <v>36</v>
      </c>
      <c r="V11">
        <f>PLANURI!BS630</f>
        <v>2</v>
      </c>
      <c r="W11" t="str">
        <f>PLANURI!BT630</f>
        <v>DC</v>
      </c>
      <c r="X11">
        <f>PLANURI!BU630</f>
        <v>3.6</v>
      </c>
      <c r="Y11">
        <f>PLANURI!BV630</f>
        <v>50</v>
      </c>
      <c r="Z11" t="str">
        <f>PLANURI!A$4</f>
        <v xml:space="preserve">Facultatea Arhitectură şi Urbanism </v>
      </c>
      <c r="AA11" t="str">
        <f>PLANURI!H$6</f>
        <v>Ştiinţe umaniste şi arte</v>
      </c>
      <c r="AB11">
        <f>PLANURI!C$12</f>
        <v>10</v>
      </c>
      <c r="AC11" t="str">
        <f>PLANURI!H$9</f>
        <v>Arhitectură</v>
      </c>
      <c r="AD11">
        <f>PLANURI!A$12</f>
        <v>50</v>
      </c>
      <c r="AE11">
        <f>PLANURI!B$12</f>
        <v>60</v>
      </c>
      <c r="AF11">
        <f>PLANURI!D$12</f>
        <v>10</v>
      </c>
      <c r="AG11" t="str">
        <f>PLANURI!BW630</f>
        <v>2024</v>
      </c>
    </row>
    <row r="12" spans="1:33" x14ac:dyDescent="0.2">
      <c r="A12" t="str">
        <f>PLANURI!AX631</f>
        <v>L061.24.01.S10</v>
      </c>
      <c r="B12">
        <f>PLANURI!AY631</f>
        <v>10</v>
      </c>
      <c r="C12" t="str">
        <f>PLANURI!AZ631</f>
        <v>Bazele proiectarii 1</v>
      </c>
      <c r="D12">
        <f>PLANURI!BA631</f>
        <v>1</v>
      </c>
      <c r="E12" t="str">
        <f>PLANURI!BB631</f>
        <v>1</v>
      </c>
      <c r="F12" t="str">
        <f>PLANURI!BC631</f>
        <v>C</v>
      </c>
      <c r="G12" t="str">
        <f>PLANURI!BD631</f>
        <v>DI</v>
      </c>
      <c r="H12">
        <f>PLANURI!BE631</f>
        <v>1</v>
      </c>
      <c r="I12">
        <f>PLANURI!BF631</f>
        <v>2</v>
      </c>
      <c r="J12">
        <f>PLANURI!BG631</f>
        <v>3</v>
      </c>
      <c r="K12">
        <f>PLANURI!BH631</f>
        <v>14</v>
      </c>
      <c r="L12">
        <f>PLANURI!BI631</f>
        <v>28</v>
      </c>
      <c r="M12">
        <f>PLANURI!BJ631</f>
        <v>42</v>
      </c>
      <c r="N12">
        <f>PLANURI!BK631</f>
        <v>0</v>
      </c>
      <c r="O12">
        <f>PLANURI!BL631</f>
        <v>0</v>
      </c>
      <c r="P12">
        <f>PLANURI!BM631</f>
        <v>0</v>
      </c>
      <c r="Q12">
        <f>PLANURI!BN631</f>
        <v>0</v>
      </c>
      <c r="R12" t="str">
        <f>PLANURI!BO631</f>
        <v>0</v>
      </c>
      <c r="S12">
        <f>PLANURI!BP631</f>
        <v>0</v>
      </c>
      <c r="T12">
        <f>PLANURI!BQ631</f>
        <v>2.4</v>
      </c>
      <c r="U12">
        <f>PLANURI!BR631</f>
        <v>33</v>
      </c>
      <c r="V12">
        <f>PLANURI!BS631</f>
        <v>3</v>
      </c>
      <c r="W12" t="str">
        <f>PLANURI!BT631</f>
        <v>DS</v>
      </c>
      <c r="X12">
        <f>PLANURI!BU631</f>
        <v>5.4</v>
      </c>
      <c r="Y12">
        <f>PLANURI!BV631</f>
        <v>75</v>
      </c>
      <c r="Z12" t="str">
        <f>PLANURI!A$4</f>
        <v xml:space="preserve">Facultatea Arhitectură şi Urbanism </v>
      </c>
      <c r="AA12" t="str">
        <f>PLANURI!H$6</f>
        <v>Ştiinţe umaniste şi arte</v>
      </c>
      <c r="AB12">
        <f>PLANURI!C$12</f>
        <v>10</v>
      </c>
      <c r="AC12" t="str">
        <f>PLANURI!H$9</f>
        <v>Arhitectură</v>
      </c>
      <c r="AD12">
        <f>PLANURI!A$12</f>
        <v>50</v>
      </c>
      <c r="AE12">
        <f>PLANURI!B$12</f>
        <v>60</v>
      </c>
      <c r="AF12">
        <f>PLANURI!D$12</f>
        <v>10</v>
      </c>
      <c r="AG12" t="str">
        <f>PLANURI!BW631</f>
        <v>2024</v>
      </c>
    </row>
    <row r="13" spans="1:33" x14ac:dyDescent="0.2">
      <c r="A13" t="str">
        <f>PLANURI!AX632</f>
        <v/>
      </c>
      <c r="B13">
        <f>PLANURI!AY632</f>
        <v>11</v>
      </c>
      <c r="C13" t="str">
        <f>PLANURI!AZ632</f>
        <v/>
      </c>
      <c r="D13" t="str">
        <f>PLANURI!BA632</f>
        <v/>
      </c>
      <c r="E13" t="str">
        <f>PLANURI!BB632</f>
        <v/>
      </c>
      <c r="F13" t="str">
        <f>PLANURI!BC632</f>
        <v/>
      </c>
      <c r="G13" t="str">
        <f>PLANURI!BD632</f>
        <v>DI</v>
      </c>
      <c r="H13" t="str">
        <f>PLANURI!BE632</f>
        <v/>
      </c>
      <c r="I13" t="str">
        <f>PLANURI!BF632</f>
        <v/>
      </c>
      <c r="J13" t="str">
        <f>PLANURI!BG632</f>
        <v/>
      </c>
      <c r="K13" t="str">
        <f>PLANURI!BH632</f>
        <v/>
      </c>
      <c r="L13" t="str">
        <f>PLANURI!BI632</f>
        <v/>
      </c>
      <c r="M13" t="str">
        <f>PLANURI!BJ632</f>
        <v/>
      </c>
      <c r="N13" t="str">
        <f>PLANURI!BK632</f>
        <v/>
      </c>
      <c r="O13" t="str">
        <f>PLANURI!BL632</f>
        <v/>
      </c>
      <c r="P13" t="str">
        <f>PLANURI!BM632</f>
        <v/>
      </c>
      <c r="Q13" t="str">
        <f>PLANURI!BN632</f>
        <v/>
      </c>
      <c r="R13" t="str">
        <f>PLANURI!BO632</f>
        <v>0</v>
      </c>
      <c r="S13" t="str">
        <f>PLANURI!BP632</f>
        <v/>
      </c>
      <c r="T13" t="str">
        <f>PLANURI!BQ632</f>
        <v/>
      </c>
      <c r="U13" t="str">
        <f>PLANURI!BR632</f>
        <v/>
      </c>
      <c r="V13">
        <f>PLANURI!BS632</f>
        <v>0</v>
      </c>
      <c r="W13" t="str">
        <f>PLANURI!BT632</f>
        <v/>
      </c>
      <c r="X13" t="str">
        <f>PLANURI!BU632</f>
        <v/>
      </c>
      <c r="Y13" t="str">
        <f>PLANURI!BV632</f>
        <v/>
      </c>
      <c r="Z13" t="str">
        <f>PLANURI!A$4</f>
        <v xml:space="preserve">Facultatea Arhitectură şi Urbanism </v>
      </c>
      <c r="AA13" t="str">
        <f>PLANURI!H$6</f>
        <v>Ştiinţe umaniste şi arte</v>
      </c>
      <c r="AB13">
        <f>PLANURI!C$12</f>
        <v>10</v>
      </c>
      <c r="AC13" t="str">
        <f>PLANURI!H$9</f>
        <v>Arhitectură</v>
      </c>
      <c r="AD13">
        <f>PLANURI!A$12</f>
        <v>50</v>
      </c>
      <c r="AE13">
        <f>PLANURI!B$12</f>
        <v>60</v>
      </c>
      <c r="AF13">
        <f>PLANURI!D$12</f>
        <v>10</v>
      </c>
      <c r="AG13" t="str">
        <f>PLANURI!BW632</f>
        <v/>
      </c>
    </row>
    <row r="14" spans="1:33" x14ac:dyDescent="0.2">
      <c r="A14" t="str">
        <f>PLANURI!AX633</f>
        <v/>
      </c>
      <c r="B14">
        <f>PLANURI!AY633</f>
        <v>12</v>
      </c>
      <c r="C14" t="str">
        <f>PLANURI!AZ633</f>
        <v/>
      </c>
      <c r="D14" t="str">
        <f>PLANURI!BA633</f>
        <v/>
      </c>
      <c r="E14" t="str">
        <f>PLANURI!BB633</f>
        <v/>
      </c>
      <c r="F14" t="str">
        <f>PLANURI!BC633</f>
        <v/>
      </c>
      <c r="G14" t="str">
        <f>PLANURI!BD633</f>
        <v>DI</v>
      </c>
      <c r="H14" t="str">
        <f>PLANURI!BE633</f>
        <v/>
      </c>
      <c r="I14" t="str">
        <f>PLANURI!BF633</f>
        <v/>
      </c>
      <c r="J14" t="str">
        <f>PLANURI!BG633</f>
        <v/>
      </c>
      <c r="K14" t="str">
        <f>PLANURI!BH633</f>
        <v/>
      </c>
      <c r="L14" t="str">
        <f>PLANURI!BI633</f>
        <v/>
      </c>
      <c r="M14" t="str">
        <f>PLANURI!BJ633</f>
        <v/>
      </c>
      <c r="N14" t="str">
        <f>PLANURI!BK633</f>
        <v/>
      </c>
      <c r="O14" t="str">
        <f>PLANURI!BL633</f>
        <v/>
      </c>
      <c r="P14" t="str">
        <f>PLANURI!BM633</f>
        <v/>
      </c>
      <c r="Q14" t="str">
        <f>PLANURI!BN633</f>
        <v/>
      </c>
      <c r="R14" t="str">
        <f>PLANURI!BO633</f>
        <v>0</v>
      </c>
      <c r="S14" t="str">
        <f>PLANURI!BP633</f>
        <v/>
      </c>
      <c r="T14" t="str">
        <f>PLANURI!BQ633</f>
        <v/>
      </c>
      <c r="U14" t="str">
        <f>PLANURI!BR633</f>
        <v/>
      </c>
      <c r="V14">
        <f>PLANURI!BS633</f>
        <v>0</v>
      </c>
      <c r="W14" t="str">
        <f>PLANURI!BT633</f>
        <v/>
      </c>
      <c r="X14" t="str">
        <f>PLANURI!BU633</f>
        <v/>
      </c>
      <c r="Y14" t="str">
        <f>PLANURI!BV633</f>
        <v/>
      </c>
      <c r="Z14" t="str">
        <f>PLANURI!A$4</f>
        <v xml:space="preserve">Facultatea Arhitectură şi Urbanism </v>
      </c>
      <c r="AA14" t="str">
        <f>PLANURI!H$6</f>
        <v>Ştiinţe umaniste şi arte</v>
      </c>
      <c r="AB14">
        <f>PLANURI!C$12</f>
        <v>10</v>
      </c>
      <c r="AC14" t="str">
        <f>PLANURI!H$9</f>
        <v>Arhitectură</v>
      </c>
      <c r="AD14">
        <f>PLANURI!A$12</f>
        <v>50</v>
      </c>
      <c r="AE14">
        <f>PLANURI!B$12</f>
        <v>60</v>
      </c>
      <c r="AF14">
        <f>PLANURI!D$12</f>
        <v>10</v>
      </c>
      <c r="AG14" t="str">
        <f>PLANURI!BW633</f>
        <v/>
      </c>
    </row>
    <row r="15" spans="1:33" x14ac:dyDescent="0.2">
      <c r="A15" t="str">
        <f>PLANURI!AX634</f>
        <v>Semestrul 2</v>
      </c>
      <c r="B15">
        <f>PLANURI!AY634</f>
        <v>0</v>
      </c>
      <c r="C15">
        <f>PLANURI!AZ634</f>
        <v>0</v>
      </c>
      <c r="D15">
        <f>PLANURI!BA634</f>
        <v>0</v>
      </c>
      <c r="E15">
        <f>PLANURI!BB634</f>
        <v>0</v>
      </c>
      <c r="F15">
        <f>PLANURI!BC634</f>
        <v>0</v>
      </c>
      <c r="G15">
        <f>PLANURI!BD634</f>
        <v>0</v>
      </c>
      <c r="H15">
        <f>PLANURI!BE634</f>
        <v>0</v>
      </c>
      <c r="I15">
        <f>PLANURI!BF634</f>
        <v>0</v>
      </c>
      <c r="J15">
        <f>PLANURI!BG634</f>
        <v>0</v>
      </c>
      <c r="K15">
        <f>PLANURI!BH634</f>
        <v>0</v>
      </c>
      <c r="L15">
        <f>PLANURI!BI634</f>
        <v>0</v>
      </c>
      <c r="M15">
        <f>PLANURI!BJ634</f>
        <v>0</v>
      </c>
      <c r="N15">
        <f>PLANURI!BK634</f>
        <v>0</v>
      </c>
      <c r="O15">
        <f>PLANURI!BL634</f>
        <v>0</v>
      </c>
      <c r="P15">
        <f>PLANURI!BM634</f>
        <v>0</v>
      </c>
      <c r="Q15">
        <f>PLANURI!BN634</f>
        <v>0</v>
      </c>
      <c r="R15">
        <f>PLANURI!BO634</f>
        <v>0</v>
      </c>
      <c r="S15">
        <f>PLANURI!BP634</f>
        <v>0</v>
      </c>
      <c r="T15">
        <f>PLANURI!BQ634</f>
        <v>0</v>
      </c>
      <c r="U15">
        <f>PLANURI!BR634</f>
        <v>0</v>
      </c>
      <c r="V15">
        <f>PLANURI!BS634</f>
        <v>30</v>
      </c>
      <c r="W15">
        <f>PLANURI!BT634</f>
        <v>0</v>
      </c>
      <c r="X15">
        <f>PLANURI!BU634</f>
        <v>0</v>
      </c>
      <c r="Y15">
        <f>PLANURI!BV634</f>
        <v>0</v>
      </c>
      <c r="Z15" t="str">
        <f>PLANURI!A$4</f>
        <v xml:space="preserve">Facultatea Arhitectură şi Urbanism </v>
      </c>
      <c r="AA15" t="str">
        <f>PLANURI!H$6</f>
        <v>Ştiinţe umaniste şi arte</v>
      </c>
      <c r="AB15">
        <f>PLANURI!C$12</f>
        <v>10</v>
      </c>
      <c r="AC15" t="str">
        <f>PLANURI!H$9</f>
        <v>Arhitectură</v>
      </c>
      <c r="AD15">
        <f>PLANURI!A$12</f>
        <v>50</v>
      </c>
      <c r="AE15">
        <f>PLANURI!B$12</f>
        <v>60</v>
      </c>
      <c r="AF15">
        <f>PLANURI!D$12</f>
        <v>10</v>
      </c>
      <c r="AG15" t="str">
        <f>PLANURI!BW634</f>
        <v/>
      </c>
    </row>
    <row r="16" spans="1:33" x14ac:dyDescent="0.2">
      <c r="A16" t="str">
        <f>PLANURI!AX635</f>
        <v>L061.24.02.S1</v>
      </c>
      <c r="B16">
        <f>PLANURI!AY635</f>
        <v>1</v>
      </c>
      <c r="C16" t="str">
        <f>PLANURI!AZ635</f>
        <v>Proiectare de arhitectură 2</v>
      </c>
      <c r="D16">
        <f>PLANURI!BA635</f>
        <v>1</v>
      </c>
      <c r="E16" t="str">
        <f>PLANURI!BB635</f>
        <v>2</v>
      </c>
      <c r="F16" t="str">
        <f>PLANURI!BC635</f>
        <v>P-D</v>
      </c>
      <c r="G16" t="str">
        <f>PLANURI!BD635</f>
        <v>DI</v>
      </c>
      <c r="H16">
        <f>PLANURI!BE635</f>
        <v>0</v>
      </c>
      <c r="I16">
        <f>PLANURI!BF635</f>
        <v>8</v>
      </c>
      <c r="J16">
        <f>PLANURI!BG635</f>
        <v>8</v>
      </c>
      <c r="K16">
        <f>PLANURI!BH635</f>
        <v>0</v>
      </c>
      <c r="L16">
        <f>PLANURI!BI635</f>
        <v>112</v>
      </c>
      <c r="M16">
        <f>PLANURI!BJ635</f>
        <v>112</v>
      </c>
      <c r="N16">
        <f>PLANURI!BK635</f>
        <v>0</v>
      </c>
      <c r="O16">
        <f>PLANURI!BL635</f>
        <v>0</v>
      </c>
      <c r="P16">
        <f>PLANURI!BM635</f>
        <v>0</v>
      </c>
      <c r="Q16">
        <f>PLANURI!BN635</f>
        <v>0</v>
      </c>
      <c r="R16" t="str">
        <f>PLANURI!BO635</f>
        <v>0</v>
      </c>
      <c r="S16">
        <f>PLANURI!BP635</f>
        <v>0</v>
      </c>
      <c r="T16">
        <f>PLANURI!BQ635</f>
        <v>6.3</v>
      </c>
      <c r="U16">
        <f>PLANURI!BR635</f>
        <v>88</v>
      </c>
      <c r="V16">
        <f>PLANURI!BS635</f>
        <v>8</v>
      </c>
      <c r="W16" t="str">
        <f>PLANURI!BT635</f>
        <v>DS</v>
      </c>
      <c r="X16">
        <f>PLANURI!BU635</f>
        <v>14.3</v>
      </c>
      <c r="Y16">
        <f>PLANURI!BV635</f>
        <v>200</v>
      </c>
      <c r="Z16" t="str">
        <f>PLANURI!A$4</f>
        <v xml:space="preserve">Facultatea Arhitectură şi Urbanism </v>
      </c>
      <c r="AA16" t="str">
        <f>PLANURI!H$6</f>
        <v>Ştiinţe umaniste şi arte</v>
      </c>
      <c r="AB16">
        <f>PLANURI!C$12</f>
        <v>10</v>
      </c>
      <c r="AC16" t="str">
        <f>PLANURI!H$9</f>
        <v>Arhitectură</v>
      </c>
      <c r="AD16">
        <f>PLANURI!A$12</f>
        <v>50</v>
      </c>
      <c r="AE16">
        <f>PLANURI!B$12</f>
        <v>60</v>
      </c>
      <c r="AF16">
        <f>PLANURI!D$12</f>
        <v>10</v>
      </c>
      <c r="AG16" t="str">
        <f>PLANURI!BW635</f>
        <v>2024</v>
      </c>
    </row>
    <row r="17" spans="1:33" x14ac:dyDescent="0.2">
      <c r="A17" t="str">
        <f>PLANURI!AX636</f>
        <v>L061.24.02.F2</v>
      </c>
      <c r="B17">
        <f>PLANURI!AY636</f>
        <v>2</v>
      </c>
      <c r="C17" t="str">
        <f>PLANURI!AZ636</f>
        <v>Teoria arhitecturii 2</v>
      </c>
      <c r="D17">
        <f>PLANURI!BA636</f>
        <v>1</v>
      </c>
      <c r="E17" t="str">
        <f>PLANURI!BB636</f>
        <v>2</v>
      </c>
      <c r="F17" t="str">
        <f>PLANURI!BC636</f>
        <v>E</v>
      </c>
      <c r="G17" t="str">
        <f>PLANURI!BD636</f>
        <v>DI</v>
      </c>
      <c r="H17">
        <f>PLANURI!BE636</f>
        <v>2</v>
      </c>
      <c r="I17">
        <f>PLANURI!BF636</f>
        <v>0</v>
      </c>
      <c r="J17">
        <f>PLANURI!BG636</f>
        <v>2</v>
      </c>
      <c r="K17">
        <f>PLANURI!BH636</f>
        <v>28</v>
      </c>
      <c r="L17">
        <f>PLANURI!BI636</f>
        <v>0</v>
      </c>
      <c r="M17">
        <f>PLANURI!BJ636</f>
        <v>28</v>
      </c>
      <c r="N17">
        <f>PLANURI!BK636</f>
        <v>0</v>
      </c>
      <c r="O17">
        <f>PLANURI!BL636</f>
        <v>0</v>
      </c>
      <c r="P17">
        <f>PLANURI!BM636</f>
        <v>0</v>
      </c>
      <c r="Q17">
        <f>PLANURI!BN636</f>
        <v>0</v>
      </c>
      <c r="R17" t="str">
        <f>PLANURI!BO636</f>
        <v>0</v>
      </c>
      <c r="S17">
        <f>PLANURI!BP636</f>
        <v>0</v>
      </c>
      <c r="T17">
        <f>PLANURI!BQ636</f>
        <v>1.6</v>
      </c>
      <c r="U17">
        <f>PLANURI!BR636</f>
        <v>22</v>
      </c>
      <c r="V17">
        <f>PLANURI!BS636</f>
        <v>2</v>
      </c>
      <c r="W17" t="str">
        <f>PLANURI!BT636</f>
        <v>DF</v>
      </c>
      <c r="X17">
        <f>PLANURI!BU636</f>
        <v>3.6</v>
      </c>
      <c r="Y17">
        <f>PLANURI!BV636</f>
        <v>50</v>
      </c>
      <c r="Z17" t="str">
        <f>PLANURI!A$4</f>
        <v xml:space="preserve">Facultatea Arhitectură şi Urbanism </v>
      </c>
      <c r="AA17" t="str">
        <f>PLANURI!H$6</f>
        <v>Ştiinţe umaniste şi arte</v>
      </c>
      <c r="AB17">
        <f>PLANURI!C$12</f>
        <v>10</v>
      </c>
      <c r="AC17" t="str">
        <f>PLANURI!H$9</f>
        <v>Arhitectură</v>
      </c>
      <c r="AD17">
        <f>PLANURI!A$12</f>
        <v>50</v>
      </c>
      <c r="AE17">
        <f>PLANURI!B$12</f>
        <v>60</v>
      </c>
      <c r="AF17">
        <f>PLANURI!D$12</f>
        <v>10</v>
      </c>
      <c r="AG17" t="str">
        <f>PLANURI!BW636</f>
        <v>2024</v>
      </c>
    </row>
    <row r="18" spans="1:33" x14ac:dyDescent="0.2">
      <c r="A18" t="str">
        <f>PLANURI!AX637</f>
        <v>L061.24.02.S3</v>
      </c>
      <c r="B18">
        <f>PLANURI!AY637</f>
        <v>3</v>
      </c>
      <c r="C18" t="str">
        <f>PLANURI!AZ637</f>
        <v>Reprezentari grafice 2</v>
      </c>
      <c r="D18">
        <f>PLANURI!BA637</f>
        <v>1</v>
      </c>
      <c r="E18" t="str">
        <f>PLANURI!BB637</f>
        <v>2</v>
      </c>
      <c r="F18" t="str">
        <f>PLANURI!BC637</f>
        <v>D</v>
      </c>
      <c r="G18" t="str">
        <f>PLANURI!BD637</f>
        <v>DI</v>
      </c>
      <c r="H18">
        <f>PLANURI!BE637</f>
        <v>0</v>
      </c>
      <c r="I18">
        <f>PLANURI!BF637</f>
        <v>3</v>
      </c>
      <c r="J18">
        <f>PLANURI!BG637</f>
        <v>3</v>
      </c>
      <c r="K18">
        <f>PLANURI!BH637</f>
        <v>0</v>
      </c>
      <c r="L18">
        <f>PLANURI!BI637</f>
        <v>42</v>
      </c>
      <c r="M18">
        <f>PLANURI!BJ637</f>
        <v>42</v>
      </c>
      <c r="N18">
        <f>PLANURI!BK637</f>
        <v>0</v>
      </c>
      <c r="O18">
        <f>PLANURI!BL637</f>
        <v>0</v>
      </c>
      <c r="P18">
        <f>PLANURI!BM637</f>
        <v>0</v>
      </c>
      <c r="Q18">
        <f>PLANURI!BN637</f>
        <v>0</v>
      </c>
      <c r="R18" t="str">
        <f>PLANURI!BO637</f>
        <v>0</v>
      </c>
      <c r="S18">
        <f>PLANURI!BP637</f>
        <v>0</v>
      </c>
      <c r="T18">
        <f>PLANURI!BQ637</f>
        <v>2.4</v>
      </c>
      <c r="U18">
        <f>PLANURI!BR637</f>
        <v>33</v>
      </c>
      <c r="V18">
        <f>PLANURI!BS637</f>
        <v>3</v>
      </c>
      <c r="W18" t="str">
        <f>PLANURI!BT637</f>
        <v>DS</v>
      </c>
      <c r="X18">
        <f>PLANURI!BU637</f>
        <v>5.4</v>
      </c>
      <c r="Y18">
        <f>PLANURI!BV637</f>
        <v>75</v>
      </c>
      <c r="Z18" t="str">
        <f>PLANURI!A$4</f>
        <v xml:space="preserve">Facultatea Arhitectură şi Urbanism </v>
      </c>
      <c r="AA18" t="str">
        <f>PLANURI!H$6</f>
        <v>Ştiinţe umaniste şi arte</v>
      </c>
      <c r="AB18">
        <f>PLANURI!C$12</f>
        <v>10</v>
      </c>
      <c r="AC18" t="str">
        <f>PLANURI!H$9</f>
        <v>Arhitectură</v>
      </c>
      <c r="AD18">
        <f>PLANURI!A$12</f>
        <v>50</v>
      </c>
      <c r="AE18">
        <f>PLANURI!B$12</f>
        <v>60</v>
      </c>
      <c r="AF18">
        <f>PLANURI!D$12</f>
        <v>10</v>
      </c>
      <c r="AG18" t="str">
        <f>PLANURI!BW637</f>
        <v>2024</v>
      </c>
    </row>
    <row r="19" spans="1:33" x14ac:dyDescent="0.2">
      <c r="A19" t="str">
        <f>PLANURI!AX638</f>
        <v>L061.24.02.S4</v>
      </c>
      <c r="B19">
        <f>PLANURI!AY638</f>
        <v>4</v>
      </c>
      <c r="C19" t="str">
        <f>PLANURI!AZ638</f>
        <v>Perspectiva</v>
      </c>
      <c r="D19">
        <f>PLANURI!BA638</f>
        <v>1</v>
      </c>
      <c r="E19" t="str">
        <f>PLANURI!BB638</f>
        <v>2</v>
      </c>
      <c r="F19" t="str">
        <f>PLANURI!BC638</f>
        <v>E</v>
      </c>
      <c r="G19" t="str">
        <f>PLANURI!BD638</f>
        <v>DI</v>
      </c>
      <c r="H19">
        <f>PLANURI!BE638</f>
        <v>1</v>
      </c>
      <c r="I19">
        <f>PLANURI!BF638</f>
        <v>1</v>
      </c>
      <c r="J19">
        <f>PLANURI!BG638</f>
        <v>2</v>
      </c>
      <c r="K19">
        <f>PLANURI!BH638</f>
        <v>14</v>
      </c>
      <c r="L19">
        <f>PLANURI!BI638</f>
        <v>14</v>
      </c>
      <c r="M19">
        <f>PLANURI!BJ638</f>
        <v>28</v>
      </c>
      <c r="N19">
        <f>PLANURI!BK638</f>
        <v>0</v>
      </c>
      <c r="O19">
        <f>PLANURI!BL638</f>
        <v>0</v>
      </c>
      <c r="P19">
        <f>PLANURI!BM638</f>
        <v>0</v>
      </c>
      <c r="Q19">
        <f>PLANURI!BN638</f>
        <v>0</v>
      </c>
      <c r="R19" t="str">
        <f>PLANURI!BO638</f>
        <v>0</v>
      </c>
      <c r="S19">
        <f>PLANURI!BP638</f>
        <v>0</v>
      </c>
      <c r="T19">
        <f>PLANURI!BQ638</f>
        <v>1.6</v>
      </c>
      <c r="U19">
        <f>PLANURI!BR638</f>
        <v>22</v>
      </c>
      <c r="V19">
        <f>PLANURI!BS638</f>
        <v>2</v>
      </c>
      <c r="W19" t="str">
        <f>PLANURI!BT638</f>
        <v>DS</v>
      </c>
      <c r="X19">
        <f>PLANURI!BU638</f>
        <v>3.6</v>
      </c>
      <c r="Y19">
        <f>PLANURI!BV638</f>
        <v>50</v>
      </c>
      <c r="Z19" t="str">
        <f>PLANURI!A$4</f>
        <v xml:space="preserve">Facultatea Arhitectură şi Urbanism </v>
      </c>
      <c r="AA19" t="str">
        <f>PLANURI!H$6</f>
        <v>Ştiinţe umaniste şi arte</v>
      </c>
      <c r="AB19">
        <f>PLANURI!C$12</f>
        <v>10</v>
      </c>
      <c r="AC19" t="str">
        <f>PLANURI!H$9</f>
        <v>Arhitectură</v>
      </c>
      <c r="AD19">
        <f>PLANURI!A$12</f>
        <v>50</v>
      </c>
      <c r="AE19">
        <f>PLANURI!B$12</f>
        <v>60</v>
      </c>
      <c r="AF19">
        <f>PLANURI!D$12</f>
        <v>10</v>
      </c>
      <c r="AG19" t="str">
        <f>PLANURI!BW638</f>
        <v>2024</v>
      </c>
    </row>
    <row r="20" spans="1:33" x14ac:dyDescent="0.2">
      <c r="A20" t="str">
        <f>PLANURI!AX639</f>
        <v>L061.24.02.D5</v>
      </c>
      <c r="B20">
        <f>PLANURI!AY639</f>
        <v>5</v>
      </c>
      <c r="C20" t="str">
        <f>PLANURI!AZ639</f>
        <v>Constructii 1</v>
      </c>
      <c r="D20">
        <f>PLANURI!BA639</f>
        <v>1</v>
      </c>
      <c r="E20" t="str">
        <f>PLANURI!BB639</f>
        <v>2</v>
      </c>
      <c r="F20" t="str">
        <f>PLANURI!BC639</f>
        <v>E</v>
      </c>
      <c r="G20" t="str">
        <f>PLANURI!BD639</f>
        <v>DI</v>
      </c>
      <c r="H20">
        <f>PLANURI!BE639</f>
        <v>2</v>
      </c>
      <c r="I20">
        <f>PLANURI!BF639</f>
        <v>1</v>
      </c>
      <c r="J20">
        <f>PLANURI!BG639</f>
        <v>3</v>
      </c>
      <c r="K20">
        <f>PLANURI!BH639</f>
        <v>28</v>
      </c>
      <c r="L20">
        <f>PLANURI!BI639</f>
        <v>14</v>
      </c>
      <c r="M20">
        <f>PLANURI!BJ639</f>
        <v>42</v>
      </c>
      <c r="N20">
        <f>PLANURI!BK639</f>
        <v>0</v>
      </c>
      <c r="O20">
        <f>PLANURI!BL639</f>
        <v>0</v>
      </c>
      <c r="P20">
        <f>PLANURI!BM639</f>
        <v>0</v>
      </c>
      <c r="Q20">
        <f>PLANURI!BN639</f>
        <v>0</v>
      </c>
      <c r="R20" t="str">
        <f>PLANURI!BO639</f>
        <v>0</v>
      </c>
      <c r="S20">
        <f>PLANURI!BP639</f>
        <v>0</v>
      </c>
      <c r="T20">
        <f>PLANURI!BQ639</f>
        <v>0.6</v>
      </c>
      <c r="U20">
        <f>PLANURI!BR639</f>
        <v>8</v>
      </c>
      <c r="V20">
        <f>PLANURI!BS639</f>
        <v>2</v>
      </c>
      <c r="W20" t="str">
        <f>PLANURI!BT639</f>
        <v>DD</v>
      </c>
      <c r="X20">
        <f>PLANURI!BU639</f>
        <v>3.6</v>
      </c>
      <c r="Y20">
        <f>PLANURI!BV639</f>
        <v>50</v>
      </c>
      <c r="Z20" t="str">
        <f>PLANURI!A$4</f>
        <v xml:space="preserve">Facultatea Arhitectură şi Urbanism </v>
      </c>
      <c r="AA20" t="str">
        <f>PLANURI!H$6</f>
        <v>Ştiinţe umaniste şi arte</v>
      </c>
      <c r="AB20">
        <f>PLANURI!C$12</f>
        <v>10</v>
      </c>
      <c r="AC20" t="str">
        <f>PLANURI!H$9</f>
        <v>Arhitectură</v>
      </c>
      <c r="AD20">
        <f>PLANURI!A$12</f>
        <v>50</v>
      </c>
      <c r="AE20">
        <f>PLANURI!B$12</f>
        <v>60</v>
      </c>
      <c r="AF20">
        <f>PLANURI!D$12</f>
        <v>10</v>
      </c>
      <c r="AG20" t="str">
        <f>PLANURI!BW639</f>
        <v>2024</v>
      </c>
    </row>
    <row r="21" spans="1:33" x14ac:dyDescent="0.2">
      <c r="A21" t="str">
        <f>PLANURI!AX640</f>
        <v>L061.24.02.F6</v>
      </c>
      <c r="B21">
        <f>PLANURI!AY640</f>
        <v>6</v>
      </c>
      <c r="C21" t="str">
        <f>PLANURI!AZ640</f>
        <v>Matematica 2</v>
      </c>
      <c r="D21">
        <f>PLANURI!BA640</f>
        <v>1</v>
      </c>
      <c r="E21" t="str">
        <f>PLANURI!BB640</f>
        <v>2</v>
      </c>
      <c r="F21" t="str">
        <f>PLANURI!BC640</f>
        <v>E</v>
      </c>
      <c r="G21" t="str">
        <f>PLANURI!BD640</f>
        <v>DI</v>
      </c>
      <c r="H21">
        <f>PLANURI!BE640</f>
        <v>2</v>
      </c>
      <c r="I21">
        <f>PLANURI!BF640</f>
        <v>0</v>
      </c>
      <c r="J21">
        <f>PLANURI!BG640</f>
        <v>2</v>
      </c>
      <c r="K21">
        <f>PLANURI!BH640</f>
        <v>28</v>
      </c>
      <c r="L21">
        <f>PLANURI!BI640</f>
        <v>0</v>
      </c>
      <c r="M21">
        <f>PLANURI!BJ640</f>
        <v>28</v>
      </c>
      <c r="N21">
        <f>PLANURI!BK640</f>
        <v>0</v>
      </c>
      <c r="O21">
        <f>PLANURI!BL640</f>
        <v>0</v>
      </c>
      <c r="P21">
        <f>PLANURI!BM640</f>
        <v>0</v>
      </c>
      <c r="Q21">
        <f>PLANURI!BN640</f>
        <v>0</v>
      </c>
      <c r="R21" t="str">
        <f>PLANURI!BO640</f>
        <v>0</v>
      </c>
      <c r="S21">
        <f>PLANURI!BP640</f>
        <v>0</v>
      </c>
      <c r="T21">
        <f>PLANURI!BQ640</f>
        <v>1.6</v>
      </c>
      <c r="U21">
        <f>PLANURI!BR640</f>
        <v>22</v>
      </c>
      <c r="V21">
        <f>PLANURI!BS640</f>
        <v>2</v>
      </c>
      <c r="W21" t="str">
        <f>PLANURI!BT640</f>
        <v>DF</v>
      </c>
      <c r="X21">
        <f>PLANURI!BU640</f>
        <v>3.6</v>
      </c>
      <c r="Y21">
        <f>PLANURI!BV640</f>
        <v>50</v>
      </c>
      <c r="Z21" t="str">
        <f>PLANURI!A$4</f>
        <v xml:space="preserve">Facultatea Arhitectură şi Urbanism </v>
      </c>
      <c r="AA21" t="str">
        <f>PLANURI!H$6</f>
        <v>Ştiinţe umaniste şi arte</v>
      </c>
      <c r="AB21">
        <f>PLANURI!C$12</f>
        <v>10</v>
      </c>
      <c r="AC21" t="str">
        <f>PLANURI!H$9</f>
        <v>Arhitectură</v>
      </c>
      <c r="AD21">
        <f>PLANURI!A$12</f>
        <v>50</v>
      </c>
      <c r="AE21">
        <f>PLANURI!B$12</f>
        <v>60</v>
      </c>
      <c r="AF21">
        <f>PLANURI!D$12</f>
        <v>10</v>
      </c>
      <c r="AG21" t="str">
        <f>PLANURI!BW640</f>
        <v>2024</v>
      </c>
    </row>
    <row r="22" spans="1:33" x14ac:dyDescent="0.2">
      <c r="A22" t="str">
        <f>PLANURI!AX641</f>
        <v>L061.24.02.F7</v>
      </c>
      <c r="B22">
        <f>PLANURI!AY641</f>
        <v>7</v>
      </c>
      <c r="C22" t="str">
        <f>PLANURI!AZ641</f>
        <v>Istoria arhitecturii antice</v>
      </c>
      <c r="D22">
        <f>PLANURI!BA641</f>
        <v>1</v>
      </c>
      <c r="E22" t="str">
        <f>PLANURI!BB641</f>
        <v>2</v>
      </c>
      <c r="F22" t="str">
        <f>PLANURI!BC641</f>
        <v>E</v>
      </c>
      <c r="G22" t="str">
        <f>PLANURI!BD641</f>
        <v>DI</v>
      </c>
      <c r="H22">
        <f>PLANURI!BE641</f>
        <v>2</v>
      </c>
      <c r="I22">
        <f>PLANURI!BF641</f>
        <v>0</v>
      </c>
      <c r="J22">
        <f>PLANURI!BG641</f>
        <v>2</v>
      </c>
      <c r="K22">
        <f>PLANURI!BH641</f>
        <v>28</v>
      </c>
      <c r="L22">
        <f>PLANURI!BI641</f>
        <v>0</v>
      </c>
      <c r="M22">
        <f>PLANURI!BJ641</f>
        <v>28</v>
      </c>
      <c r="N22">
        <f>PLANURI!BK641</f>
        <v>0</v>
      </c>
      <c r="O22">
        <f>PLANURI!BL641</f>
        <v>0</v>
      </c>
      <c r="P22">
        <f>PLANURI!BM641</f>
        <v>0</v>
      </c>
      <c r="Q22">
        <f>PLANURI!BN641</f>
        <v>0</v>
      </c>
      <c r="R22" t="str">
        <f>PLANURI!BO641</f>
        <v>0</v>
      </c>
      <c r="S22">
        <f>PLANURI!BP641</f>
        <v>0</v>
      </c>
      <c r="T22">
        <f>PLANURI!BQ641</f>
        <v>1.6</v>
      </c>
      <c r="U22">
        <f>PLANURI!BR641</f>
        <v>22</v>
      </c>
      <c r="V22">
        <f>PLANURI!BS641</f>
        <v>2</v>
      </c>
      <c r="W22" t="str">
        <f>PLANURI!BT641</f>
        <v>DF</v>
      </c>
      <c r="X22">
        <f>PLANURI!BU641</f>
        <v>3.6</v>
      </c>
      <c r="Y22">
        <f>PLANURI!BV641</f>
        <v>50</v>
      </c>
      <c r="Z22" t="str">
        <f>PLANURI!A$4</f>
        <v xml:space="preserve">Facultatea Arhitectură şi Urbanism </v>
      </c>
      <c r="AA22" t="str">
        <f>PLANURI!H$6</f>
        <v>Ştiinţe umaniste şi arte</v>
      </c>
      <c r="AB22">
        <f>PLANURI!C$12</f>
        <v>10</v>
      </c>
      <c r="AC22" t="str">
        <f>PLANURI!H$9</f>
        <v>Arhitectură</v>
      </c>
      <c r="AD22">
        <f>PLANURI!A$12</f>
        <v>50</v>
      </c>
      <c r="AE22">
        <f>PLANURI!B$12</f>
        <v>60</v>
      </c>
      <c r="AF22">
        <f>PLANURI!D$12</f>
        <v>10</v>
      </c>
      <c r="AG22" t="str">
        <f>PLANURI!BW641</f>
        <v>2024</v>
      </c>
    </row>
    <row r="23" spans="1:33" x14ac:dyDescent="0.2">
      <c r="A23" t="str">
        <f>PLANURI!AX642</f>
        <v>L061.24.02.C8</v>
      </c>
      <c r="B23">
        <f>PLANURI!AY642</f>
        <v>8</v>
      </c>
      <c r="C23" t="str">
        <f>PLANURI!AZ642</f>
        <v>Limbi străine 2</v>
      </c>
      <c r="D23">
        <f>PLANURI!BA642</f>
        <v>1</v>
      </c>
      <c r="E23" t="str">
        <f>PLANURI!BB642</f>
        <v>2</v>
      </c>
      <c r="F23" t="str">
        <f>PLANURI!BC642</f>
        <v>D</v>
      </c>
      <c r="G23" t="str">
        <f>PLANURI!BD642</f>
        <v>DI</v>
      </c>
      <c r="H23">
        <f>PLANURI!BE642</f>
        <v>0</v>
      </c>
      <c r="I23">
        <f>PLANURI!BF642</f>
        <v>2</v>
      </c>
      <c r="J23">
        <f>PLANURI!BG642</f>
        <v>2</v>
      </c>
      <c r="K23">
        <f>PLANURI!BH642</f>
        <v>0</v>
      </c>
      <c r="L23">
        <f>PLANURI!BI642</f>
        <v>28</v>
      </c>
      <c r="M23">
        <f>PLANURI!BJ642</f>
        <v>28</v>
      </c>
      <c r="N23">
        <f>PLANURI!BK642</f>
        <v>0</v>
      </c>
      <c r="O23">
        <f>PLANURI!BL642</f>
        <v>0</v>
      </c>
      <c r="P23">
        <f>PLANURI!BM642</f>
        <v>0</v>
      </c>
      <c r="Q23">
        <f>PLANURI!BN642</f>
        <v>0</v>
      </c>
      <c r="R23" t="str">
        <f>PLANURI!BO642</f>
        <v>0</v>
      </c>
      <c r="S23">
        <f>PLANURI!BP642</f>
        <v>0</v>
      </c>
      <c r="T23">
        <f>PLANURI!BQ642</f>
        <v>1.6</v>
      </c>
      <c r="U23">
        <f>PLANURI!BR642</f>
        <v>22</v>
      </c>
      <c r="V23">
        <f>PLANURI!BS642</f>
        <v>2</v>
      </c>
      <c r="W23" t="str">
        <f>PLANURI!BT642</f>
        <v>DC</v>
      </c>
      <c r="X23">
        <f>PLANURI!BU642</f>
        <v>3.6</v>
      </c>
      <c r="Y23">
        <f>PLANURI!BV642</f>
        <v>50</v>
      </c>
      <c r="Z23" t="str">
        <f>PLANURI!A$4</f>
        <v xml:space="preserve">Facultatea Arhitectură şi Urbanism </v>
      </c>
      <c r="AA23" t="str">
        <f>PLANURI!H$6</f>
        <v>Ştiinţe umaniste şi arte</v>
      </c>
      <c r="AB23">
        <f>PLANURI!C$12</f>
        <v>10</v>
      </c>
      <c r="AC23" t="str">
        <f>PLANURI!H$9</f>
        <v>Arhitectură</v>
      </c>
      <c r="AD23">
        <f>PLANURI!A$12</f>
        <v>50</v>
      </c>
      <c r="AE23">
        <f>PLANURI!B$12</f>
        <v>60</v>
      </c>
      <c r="AF23">
        <f>PLANURI!D$12</f>
        <v>10</v>
      </c>
      <c r="AG23" t="str">
        <f>PLANURI!BW642</f>
        <v>2024</v>
      </c>
    </row>
    <row r="24" spans="1:33" x14ac:dyDescent="0.2">
      <c r="A24" t="str">
        <f>PLANURI!AX643</f>
        <v>L061.24.02.C9</v>
      </c>
      <c r="B24">
        <f>PLANURI!AY643</f>
        <v>9</v>
      </c>
      <c r="C24" t="str">
        <f>PLANURI!AZ643</f>
        <v>Educaţie fizică 2</v>
      </c>
      <c r="D24">
        <f>PLANURI!BA643</f>
        <v>1</v>
      </c>
      <c r="E24" t="str">
        <f>PLANURI!BB643</f>
        <v>2</v>
      </c>
      <c r="F24" t="str">
        <f>PLANURI!BC643</f>
        <v>D</v>
      </c>
      <c r="G24" t="str">
        <f>PLANURI!BD643</f>
        <v>DI</v>
      </c>
      <c r="H24">
        <f>PLANURI!BE643</f>
        <v>0</v>
      </c>
      <c r="I24">
        <f>PLANURI!BF643</f>
        <v>1</v>
      </c>
      <c r="J24">
        <f>PLANURI!BG643</f>
        <v>1</v>
      </c>
      <c r="K24">
        <f>PLANURI!BH643</f>
        <v>0</v>
      </c>
      <c r="L24">
        <f>PLANURI!BI643</f>
        <v>14</v>
      </c>
      <c r="M24">
        <f>PLANURI!BJ643</f>
        <v>14</v>
      </c>
      <c r="N24">
        <f>PLANURI!BK643</f>
        <v>0</v>
      </c>
      <c r="O24">
        <f>PLANURI!BL643</f>
        <v>0</v>
      </c>
      <c r="P24">
        <f>PLANURI!BM643</f>
        <v>0</v>
      </c>
      <c r="Q24">
        <f>PLANURI!BN643</f>
        <v>0</v>
      </c>
      <c r="R24" t="str">
        <f>PLANURI!BO643</f>
        <v>0</v>
      </c>
      <c r="S24">
        <f>PLANURI!BP643</f>
        <v>0</v>
      </c>
      <c r="T24">
        <f>PLANURI!BQ643</f>
        <v>2.6</v>
      </c>
      <c r="U24">
        <f>PLANURI!BR643</f>
        <v>36</v>
      </c>
      <c r="V24">
        <f>PLANURI!BS643</f>
        <v>2</v>
      </c>
      <c r="W24" t="str">
        <f>PLANURI!BT643</f>
        <v>DC</v>
      </c>
      <c r="X24">
        <f>PLANURI!BU643</f>
        <v>3.6</v>
      </c>
      <c r="Y24">
        <f>PLANURI!BV643</f>
        <v>50</v>
      </c>
      <c r="Z24" t="str">
        <f>PLANURI!A$4</f>
        <v xml:space="preserve">Facultatea Arhitectură şi Urbanism </v>
      </c>
      <c r="AA24" t="str">
        <f>PLANURI!H$6</f>
        <v>Ştiinţe umaniste şi arte</v>
      </c>
      <c r="AB24">
        <f>PLANURI!C$12</f>
        <v>10</v>
      </c>
      <c r="AC24" t="str">
        <f>PLANURI!H$9</f>
        <v>Arhitectură</v>
      </c>
      <c r="AD24">
        <f>PLANURI!A$12</f>
        <v>50</v>
      </c>
      <c r="AE24">
        <f>PLANURI!B$12</f>
        <v>60</v>
      </c>
      <c r="AF24">
        <f>PLANURI!D$12</f>
        <v>10</v>
      </c>
      <c r="AG24" t="str">
        <f>PLANURI!BW643</f>
        <v>2024</v>
      </c>
    </row>
    <row r="25" spans="1:33" x14ac:dyDescent="0.2">
      <c r="A25" t="str">
        <f>PLANURI!AX644</f>
        <v>L061.24.02.F10</v>
      </c>
      <c r="B25">
        <f>PLANURI!AY644</f>
        <v>10</v>
      </c>
      <c r="C25" t="str">
        <f>PLANURI!AZ644</f>
        <v/>
      </c>
      <c r="D25" t="str">
        <f>PLANURI!BA644</f>
        <v/>
      </c>
      <c r="E25" t="str">
        <f>PLANURI!BB644</f>
        <v/>
      </c>
      <c r="F25" t="str">
        <f>PLANURI!BC644</f>
        <v/>
      </c>
      <c r="G25" t="str">
        <f>PLANURI!BD644</f>
        <v/>
      </c>
      <c r="H25" t="str">
        <f>PLANURI!BE644</f>
        <v/>
      </c>
      <c r="I25" t="str">
        <f>PLANURI!BF644</f>
        <v/>
      </c>
      <c r="J25" t="str">
        <f>PLANURI!BG644</f>
        <v/>
      </c>
      <c r="K25" t="str">
        <f>PLANURI!BH644</f>
        <v/>
      </c>
      <c r="L25" t="str">
        <f>PLANURI!BI644</f>
        <v/>
      </c>
      <c r="M25" t="str">
        <f>PLANURI!BJ644</f>
        <v/>
      </c>
      <c r="N25" t="str">
        <f>PLANURI!BK644</f>
        <v/>
      </c>
      <c r="O25" t="str">
        <f>PLANURI!BL644</f>
        <v/>
      </c>
      <c r="P25" t="str">
        <f>PLANURI!BM644</f>
        <v/>
      </c>
      <c r="Q25" t="str">
        <f>PLANURI!BN644</f>
        <v/>
      </c>
      <c r="R25" t="str">
        <f>PLANURI!BO644</f>
        <v>0</v>
      </c>
      <c r="S25" t="str">
        <f>PLANURI!BP644</f>
        <v/>
      </c>
      <c r="T25" t="str">
        <f>PLANURI!BQ644</f>
        <v/>
      </c>
      <c r="U25" t="str">
        <f>PLANURI!BR644</f>
        <v/>
      </c>
      <c r="V25" t="str">
        <f>PLANURI!BS644</f>
        <v/>
      </c>
      <c r="W25" t="str">
        <f>PLANURI!BT644</f>
        <v>DF</v>
      </c>
      <c r="X25" t="str">
        <f>PLANURI!BU644</f>
        <v/>
      </c>
      <c r="Y25" t="str">
        <f>PLANURI!BV644</f>
        <v/>
      </c>
      <c r="Z25" t="str">
        <f>PLANURI!A$4</f>
        <v xml:space="preserve">Facultatea Arhitectură şi Urbanism </v>
      </c>
      <c r="AA25" t="str">
        <f>PLANURI!H$6</f>
        <v>Ştiinţe umaniste şi arte</v>
      </c>
      <c r="AB25">
        <f>PLANURI!C$12</f>
        <v>10</v>
      </c>
      <c r="AC25" t="str">
        <f>PLANURI!H$9</f>
        <v>Arhitectură</v>
      </c>
      <c r="AD25">
        <f>PLANURI!A$12</f>
        <v>50</v>
      </c>
      <c r="AE25">
        <f>PLANURI!B$12</f>
        <v>60</v>
      </c>
      <c r="AF25">
        <f>PLANURI!D$12</f>
        <v>10</v>
      </c>
      <c r="AG25" t="str">
        <f>PLANURI!BW644</f>
        <v/>
      </c>
    </row>
    <row r="26" spans="1:33" x14ac:dyDescent="0.2">
      <c r="A26" t="str">
        <f>PLANURI!AX645</f>
        <v>L061.24.02.S11</v>
      </c>
      <c r="B26">
        <f>PLANURI!AY645</f>
        <v>11</v>
      </c>
      <c r="C26" t="str">
        <f>PLANURI!AZ645</f>
        <v>Unelte digitale</v>
      </c>
      <c r="D26">
        <f>PLANURI!BA645</f>
        <v>1</v>
      </c>
      <c r="E26" t="str">
        <f>PLANURI!BB645</f>
        <v>2</v>
      </c>
      <c r="F26" t="str">
        <f>PLANURI!BC645</f>
        <v>E</v>
      </c>
      <c r="G26" t="str">
        <f>PLANURI!BD645</f>
        <v>DI</v>
      </c>
      <c r="H26">
        <f>PLANURI!BE645</f>
        <v>1</v>
      </c>
      <c r="I26">
        <f>PLANURI!BF645</f>
        <v>1.5</v>
      </c>
      <c r="J26">
        <f>PLANURI!BG645</f>
        <v>2.5</v>
      </c>
      <c r="K26">
        <f>PLANURI!BH645</f>
        <v>14</v>
      </c>
      <c r="L26">
        <f>PLANURI!BI645</f>
        <v>21</v>
      </c>
      <c r="M26">
        <f>PLANURI!BJ645</f>
        <v>35</v>
      </c>
      <c r="N26">
        <f>PLANURI!BK645</f>
        <v>0</v>
      </c>
      <c r="O26">
        <f>PLANURI!BL645</f>
        <v>0</v>
      </c>
      <c r="P26">
        <f>PLANURI!BM645</f>
        <v>0</v>
      </c>
      <c r="Q26">
        <f>PLANURI!BN645</f>
        <v>0</v>
      </c>
      <c r="R26" t="str">
        <f>PLANURI!BO645</f>
        <v>0</v>
      </c>
      <c r="S26">
        <f>PLANURI!BP645</f>
        <v>0</v>
      </c>
      <c r="T26">
        <f>PLANURI!BQ645</f>
        <v>1.1000000000000001</v>
      </c>
      <c r="U26">
        <f>PLANURI!BR645</f>
        <v>15</v>
      </c>
      <c r="V26" t="str">
        <f>PLANURI!BS645</f>
        <v/>
      </c>
      <c r="W26" t="str">
        <f>PLANURI!BT645</f>
        <v/>
      </c>
      <c r="X26" t="str">
        <f>PLANURI!BU645</f>
        <v/>
      </c>
      <c r="Y26" t="str">
        <f>PLANURI!BV645</f>
        <v/>
      </c>
      <c r="Z26" t="str">
        <f>PLANURI!A$4</f>
        <v xml:space="preserve">Facultatea Arhitectură şi Urbanism </v>
      </c>
      <c r="AA26" t="str">
        <f>PLANURI!H$6</f>
        <v>Ştiinţe umaniste şi arte</v>
      </c>
      <c r="AB26">
        <f>PLANURI!C$12</f>
        <v>10</v>
      </c>
      <c r="AC26" t="str">
        <f>PLANURI!H$9</f>
        <v>Arhitectură</v>
      </c>
      <c r="AD26">
        <f>PLANURI!A$12</f>
        <v>50</v>
      </c>
      <c r="AE26">
        <f>PLANURI!B$12</f>
        <v>60</v>
      </c>
      <c r="AF26">
        <f>PLANURI!D$12</f>
        <v>10</v>
      </c>
      <c r="AG26" t="str">
        <f>PLANURI!BW645</f>
        <v>2024</v>
      </c>
    </row>
    <row r="27" spans="1:33" x14ac:dyDescent="0.2">
      <c r="A27" t="str">
        <f>PLANURI!AX646</f>
        <v>L061.24.02.S12</v>
      </c>
      <c r="B27">
        <f>PLANURI!AY646</f>
        <v>12</v>
      </c>
      <c r="C27" t="str">
        <f>PLANURI!AZ646</f>
        <v>Proiect de verificare 1</v>
      </c>
      <c r="D27">
        <f>PLANURI!BA646</f>
        <v>1</v>
      </c>
      <c r="E27" t="str">
        <f>PLANURI!BB646</f>
        <v>2</v>
      </c>
      <c r="F27" t="str">
        <f>PLANURI!BC646</f>
        <v>E</v>
      </c>
      <c r="G27" t="str">
        <f>PLANURI!BD646</f>
        <v>DI</v>
      </c>
      <c r="H27">
        <f>PLANURI!BE646</f>
        <v>0</v>
      </c>
      <c r="I27">
        <f>PLANURI!BF646</f>
        <v>0</v>
      </c>
      <c r="J27">
        <f>PLANURI!BG646</f>
        <v>0</v>
      </c>
      <c r="K27">
        <f>PLANURI!BH646</f>
        <v>0</v>
      </c>
      <c r="L27">
        <f>PLANURI!BI646</f>
        <v>0</v>
      </c>
      <c r="M27">
        <f>PLANURI!BJ646</f>
        <v>0</v>
      </c>
      <c r="N27">
        <f>PLANURI!BK646</f>
        <v>0</v>
      </c>
      <c r="O27">
        <f>PLANURI!BL646</f>
        <v>0</v>
      </c>
      <c r="P27">
        <f>PLANURI!BM646</f>
        <v>0</v>
      </c>
      <c r="Q27">
        <f>PLANURI!BN646</f>
        <v>0</v>
      </c>
      <c r="R27" t="str">
        <f>PLANURI!BO646</f>
        <v>0</v>
      </c>
      <c r="S27">
        <f>PLANURI!BP646</f>
        <v>0</v>
      </c>
      <c r="T27">
        <f>PLANURI!BQ646</f>
        <v>1.8</v>
      </c>
      <c r="U27">
        <f>PLANURI!BR646</f>
        <v>25</v>
      </c>
      <c r="V27" t="str">
        <f>PLANURI!BS646</f>
        <v/>
      </c>
      <c r="W27" t="str">
        <f>PLANURI!BT646</f>
        <v/>
      </c>
      <c r="X27" t="str">
        <f>PLANURI!BU646</f>
        <v/>
      </c>
      <c r="Y27" t="str">
        <f>PLANURI!BV646</f>
        <v/>
      </c>
      <c r="Z27" t="str">
        <f>PLANURI!A$4</f>
        <v xml:space="preserve">Facultatea Arhitectură şi Urbanism </v>
      </c>
      <c r="AA27" t="str">
        <f>PLANURI!H$6</f>
        <v>Ştiinţe umaniste şi arte</v>
      </c>
      <c r="AB27">
        <f>PLANURI!C$12</f>
        <v>10</v>
      </c>
      <c r="AC27" t="str">
        <f>PLANURI!H$9</f>
        <v>Arhitectură</v>
      </c>
      <c r="AD27">
        <f>PLANURI!A$12</f>
        <v>50</v>
      </c>
      <c r="AE27">
        <f>PLANURI!B$12</f>
        <v>60</v>
      </c>
      <c r="AF27">
        <f>PLANURI!D$12</f>
        <v>10</v>
      </c>
      <c r="AG27" t="str">
        <f>PLANURI!BW646</f>
        <v>2024</v>
      </c>
    </row>
    <row r="28" spans="1:33" x14ac:dyDescent="0.2">
      <c r="A28" t="str">
        <f>PLANURI!AX647</f>
        <v>Semestrul 3</v>
      </c>
      <c r="B28">
        <f>PLANURI!AY647</f>
        <v>0</v>
      </c>
      <c r="C28">
        <f>PLANURI!AZ647</f>
        <v>0</v>
      </c>
      <c r="D28">
        <f>PLANURI!BA647</f>
        <v>0</v>
      </c>
      <c r="E28">
        <f>PLANURI!BB647</f>
        <v>0</v>
      </c>
      <c r="F28">
        <f>PLANURI!BC647</f>
        <v>0</v>
      </c>
      <c r="G28">
        <f>PLANURI!BD647</f>
        <v>0</v>
      </c>
      <c r="H28">
        <f>PLANURI!BE647</f>
        <v>0</v>
      </c>
      <c r="I28">
        <f>PLANURI!BF647</f>
        <v>0</v>
      </c>
      <c r="J28">
        <f>PLANURI!BG647</f>
        <v>0</v>
      </c>
      <c r="K28">
        <f>PLANURI!BH647</f>
        <v>0</v>
      </c>
      <c r="L28">
        <f>PLANURI!BI647</f>
        <v>0</v>
      </c>
      <c r="M28">
        <f>PLANURI!BJ647</f>
        <v>0</v>
      </c>
      <c r="N28">
        <f>PLANURI!BK647</f>
        <v>0</v>
      </c>
      <c r="O28">
        <f>PLANURI!BL647</f>
        <v>0</v>
      </c>
      <c r="P28">
        <f>PLANURI!BM647</f>
        <v>0</v>
      </c>
      <c r="Q28">
        <f>PLANURI!BN647</f>
        <v>0</v>
      </c>
      <c r="R28">
        <f>PLANURI!BO647</f>
        <v>0</v>
      </c>
      <c r="S28">
        <f>PLANURI!BP647</f>
        <v>0</v>
      </c>
      <c r="T28">
        <f>PLANURI!BQ647</f>
        <v>0</v>
      </c>
      <c r="U28">
        <f>PLANURI!BR647</f>
        <v>0</v>
      </c>
      <c r="V28">
        <f>PLANURI!BS647</f>
        <v>25</v>
      </c>
      <c r="W28">
        <f>PLANURI!BT647</f>
        <v>0</v>
      </c>
      <c r="X28">
        <f>PLANURI!BU647</f>
        <v>0</v>
      </c>
      <c r="Y28">
        <f>PLANURI!BV647</f>
        <v>0</v>
      </c>
      <c r="Z28" t="str">
        <f>PLANURI!A$4</f>
        <v xml:space="preserve">Facultatea Arhitectură şi Urbanism </v>
      </c>
      <c r="AA28" t="str">
        <f>PLANURI!H$6</f>
        <v>Ştiinţe umaniste şi arte</v>
      </c>
      <c r="AB28">
        <f>PLANURI!C$12</f>
        <v>10</v>
      </c>
      <c r="AC28" t="str">
        <f>PLANURI!H$9</f>
        <v>Arhitectură</v>
      </c>
      <c r="AD28">
        <f>PLANURI!A$12</f>
        <v>50</v>
      </c>
      <c r="AE28">
        <f>PLANURI!B$12</f>
        <v>60</v>
      </c>
      <c r="AF28">
        <f>PLANURI!D$12</f>
        <v>10</v>
      </c>
      <c r="AG28" t="str">
        <f>PLANURI!BW647</f>
        <v/>
      </c>
    </row>
    <row r="29" spans="1:33" x14ac:dyDescent="0.2">
      <c r="A29" t="str">
        <f>PLANURI!AX648</f>
        <v>codDisciplina</v>
      </c>
      <c r="B29" t="str">
        <f>PLANURI!AY648</f>
        <v>ID</v>
      </c>
      <c r="C29" t="str">
        <f>PLANURI!AZ648</f>
        <v>Disciplina</v>
      </c>
      <c r="D29" t="str">
        <f>PLANURI!BA648</f>
        <v>An</v>
      </c>
      <c r="E29" t="str">
        <f>PLANURI!BB648</f>
        <v>Sem</v>
      </c>
      <c r="F29" t="str">
        <f>PLANURI!BC648</f>
        <v>Tip Ev</v>
      </c>
      <c r="G29" t="str">
        <f>PLANURI!BD648</f>
        <v>Regim Disc</v>
      </c>
      <c r="H29" t="str">
        <f>PLANURI!BE648</f>
        <v>C/sapt</v>
      </c>
      <c r="I29" t="str">
        <f>PLANURI!BF648</f>
        <v>S/L/P/sapt</v>
      </c>
      <c r="J29" t="str">
        <f>PLANURI!BG648</f>
        <v>Total ore integral/sapt</v>
      </c>
      <c r="K29" t="str">
        <f>PLANURI!BH648</f>
        <v>C/sem</v>
      </c>
      <c r="L29" t="str">
        <f>PLANURI!BI648</f>
        <v>S/L/P/sem</v>
      </c>
      <c r="M29" t="str">
        <f>PLANURI!BJ648</f>
        <v>Total ore integral /sem</v>
      </c>
      <c r="N29" t="str">
        <f>PLANURI!BK648</f>
        <v>PracticaVap/sapt</v>
      </c>
      <c r="O29" t="str">
        <f>PLANURI!BL648</f>
        <v>Elab proiect/sapt</v>
      </c>
      <c r="P29" t="str">
        <f>PLANURI!BM648</f>
        <v>Total ore partial /sapt</v>
      </c>
      <c r="Q29" t="str">
        <f>PLANURI!BN648</f>
        <v>VAPPractica/sem</v>
      </c>
      <c r="R29" t="str">
        <f>PLANURI!BO648</f>
        <v>Elab proiect/sem</v>
      </c>
      <c r="S29" t="str">
        <f>PLANURI!BP648</f>
        <v>Total ore partial /sem</v>
      </c>
      <c r="T29" t="str">
        <f>PLANURI!BQ648</f>
        <v>VPI/sapt</v>
      </c>
      <c r="U29" t="str">
        <f>PLANURI!BR648</f>
        <v>VPI/sem</v>
      </c>
      <c r="V29" t="str">
        <f>PLANURI!BS648</f>
        <v>Nr credite</v>
      </c>
      <c r="W29" t="str">
        <f>PLANURI!BT648</f>
        <v>Categorie formativa</v>
      </c>
      <c r="X29" t="str">
        <f>PLANURI!BU648</f>
        <v>Total ore/sapt</v>
      </c>
      <c r="Y29" t="str">
        <f>PLANURI!BV648</f>
        <v>Total ore/sem</v>
      </c>
      <c r="Z29" t="str">
        <f>PLANURI!A$4</f>
        <v xml:space="preserve">Facultatea Arhitectură şi Urbanism </v>
      </c>
      <c r="AA29" t="str">
        <f>PLANURI!H$6</f>
        <v>Ştiinţe umaniste şi arte</v>
      </c>
      <c r="AB29">
        <f>PLANURI!C$12</f>
        <v>10</v>
      </c>
      <c r="AC29" t="str">
        <f>PLANURI!H$9</f>
        <v>Arhitectură</v>
      </c>
      <c r="AD29">
        <f>PLANURI!A$12</f>
        <v>50</v>
      </c>
      <c r="AE29">
        <f>PLANURI!B$12</f>
        <v>60</v>
      </c>
      <c r="AF29">
        <f>PLANURI!D$12</f>
        <v>10</v>
      </c>
      <c r="AG29" t="e">
        <f>PLANURI!BW648</f>
        <v>#VALUE!</v>
      </c>
    </row>
    <row r="30" spans="1:33" x14ac:dyDescent="0.2">
      <c r="A30" t="str">
        <f>PLANURI!AX649</f>
        <v>L061.24.03.S1</v>
      </c>
      <c r="B30">
        <f>PLANURI!AY649</f>
        <v>1</v>
      </c>
      <c r="C30" t="str">
        <f>PLANURI!AZ649</f>
        <v>Proiectare de arhitectură 3</v>
      </c>
      <c r="D30">
        <f>PLANURI!BA649</f>
        <v>2</v>
      </c>
      <c r="E30" t="str">
        <f>PLANURI!BB649</f>
        <v>3</v>
      </c>
      <c r="F30" t="str">
        <f>PLANURI!BC649</f>
        <v>P-D</v>
      </c>
      <c r="G30" t="str">
        <f>PLANURI!BD649</f>
        <v>DI</v>
      </c>
      <c r="H30">
        <f>PLANURI!BE649</f>
        <v>0</v>
      </c>
      <c r="I30">
        <f>PLANURI!BF649</f>
        <v>8</v>
      </c>
      <c r="J30">
        <f>PLANURI!BG649</f>
        <v>8</v>
      </c>
      <c r="K30">
        <f>PLANURI!BH649</f>
        <v>0</v>
      </c>
      <c r="L30">
        <f>PLANURI!BI649</f>
        <v>112</v>
      </c>
      <c r="M30">
        <f>PLANURI!BJ649</f>
        <v>112</v>
      </c>
      <c r="N30">
        <f>PLANURI!BK649</f>
        <v>0</v>
      </c>
      <c r="O30">
        <f>PLANURI!BL649</f>
        <v>0</v>
      </c>
      <c r="P30">
        <f>PLANURI!BM649</f>
        <v>0</v>
      </c>
      <c r="Q30">
        <f>PLANURI!BN649</f>
        <v>0</v>
      </c>
      <c r="R30" t="str">
        <f>PLANURI!BO649</f>
        <v>0</v>
      </c>
      <c r="S30">
        <f>PLANURI!BP649</f>
        <v>0</v>
      </c>
      <c r="T30">
        <f>PLANURI!BQ649</f>
        <v>8.1</v>
      </c>
      <c r="U30">
        <f>PLANURI!BR649</f>
        <v>113</v>
      </c>
      <c r="V30">
        <f>PLANURI!BS649</f>
        <v>9</v>
      </c>
      <c r="W30" t="str">
        <f>PLANURI!BT649</f>
        <v>DS</v>
      </c>
      <c r="X30">
        <f>PLANURI!BU649</f>
        <v>16.100000000000001</v>
      </c>
      <c r="Y30">
        <f>PLANURI!BV649</f>
        <v>225</v>
      </c>
      <c r="Z30" t="str">
        <f>PLANURI!A$4</f>
        <v xml:space="preserve">Facultatea Arhitectură şi Urbanism </v>
      </c>
      <c r="AA30" t="str">
        <f>PLANURI!H$6</f>
        <v>Ştiinţe umaniste şi arte</v>
      </c>
      <c r="AB30">
        <f>PLANURI!C$12</f>
        <v>10</v>
      </c>
      <c r="AC30" t="str">
        <f>PLANURI!H$9</f>
        <v>Arhitectură</v>
      </c>
      <c r="AD30">
        <f>PLANURI!A$12</f>
        <v>50</v>
      </c>
      <c r="AE30">
        <f>PLANURI!B$12</f>
        <v>60</v>
      </c>
      <c r="AF30">
        <f>PLANURI!D$12</f>
        <v>10</v>
      </c>
      <c r="AG30" t="str">
        <f>PLANURI!BW649</f>
        <v>2025</v>
      </c>
    </row>
    <row r="31" spans="1:33" x14ac:dyDescent="0.2">
      <c r="A31" t="str">
        <f>PLANURI!AX650</f>
        <v>L061.24.03.F2</v>
      </c>
      <c r="B31">
        <f>PLANURI!AY650</f>
        <v>2</v>
      </c>
      <c r="C31" t="str">
        <f>PLANURI!AZ650</f>
        <v>Teoria arhitecturii 3</v>
      </c>
      <c r="D31">
        <f>PLANURI!BA650</f>
        <v>2</v>
      </c>
      <c r="E31" t="str">
        <f>PLANURI!BB650</f>
        <v>3</v>
      </c>
      <c r="F31" t="str">
        <f>PLANURI!BC650</f>
        <v>E</v>
      </c>
      <c r="G31" t="str">
        <f>PLANURI!BD650</f>
        <v>DI</v>
      </c>
      <c r="H31">
        <f>PLANURI!BE650</f>
        <v>2</v>
      </c>
      <c r="I31">
        <f>PLANURI!BF650</f>
        <v>0</v>
      </c>
      <c r="J31">
        <f>PLANURI!BG650</f>
        <v>2</v>
      </c>
      <c r="K31">
        <f>PLANURI!BH650</f>
        <v>28</v>
      </c>
      <c r="L31">
        <f>PLANURI!BI650</f>
        <v>0</v>
      </c>
      <c r="M31">
        <f>PLANURI!BJ650</f>
        <v>28</v>
      </c>
      <c r="N31">
        <f>PLANURI!BK650</f>
        <v>0</v>
      </c>
      <c r="O31">
        <f>PLANURI!BL650</f>
        <v>0</v>
      </c>
      <c r="P31">
        <f>PLANURI!BM650</f>
        <v>0</v>
      </c>
      <c r="Q31">
        <f>PLANURI!BN650</f>
        <v>0</v>
      </c>
      <c r="R31" t="str">
        <f>PLANURI!BO650</f>
        <v>0</v>
      </c>
      <c r="S31">
        <f>PLANURI!BP650</f>
        <v>0</v>
      </c>
      <c r="T31">
        <f>PLANURI!BQ650</f>
        <v>1.6</v>
      </c>
      <c r="U31">
        <f>PLANURI!BR650</f>
        <v>22</v>
      </c>
      <c r="V31">
        <f>PLANURI!BS650</f>
        <v>2</v>
      </c>
      <c r="W31" t="str">
        <f>PLANURI!BT650</f>
        <v>DF</v>
      </c>
      <c r="X31">
        <f>PLANURI!BU650</f>
        <v>3.6</v>
      </c>
      <c r="Y31">
        <f>PLANURI!BV650</f>
        <v>50</v>
      </c>
      <c r="Z31" t="str">
        <f>PLANURI!A$4</f>
        <v xml:space="preserve">Facultatea Arhitectură şi Urbanism </v>
      </c>
      <c r="AA31" t="str">
        <f>PLANURI!H$6</f>
        <v>Ştiinţe umaniste şi arte</v>
      </c>
      <c r="AB31">
        <f>PLANURI!C$12</f>
        <v>10</v>
      </c>
      <c r="AC31" t="str">
        <f>PLANURI!H$9</f>
        <v>Arhitectură</v>
      </c>
      <c r="AD31">
        <f>PLANURI!A$12</f>
        <v>50</v>
      </c>
      <c r="AE31">
        <f>PLANURI!B$12</f>
        <v>60</v>
      </c>
      <c r="AF31">
        <f>PLANURI!D$12</f>
        <v>10</v>
      </c>
      <c r="AG31" t="str">
        <f>PLANURI!BW650</f>
        <v>2025</v>
      </c>
    </row>
    <row r="32" spans="1:33" x14ac:dyDescent="0.2">
      <c r="A32" t="str">
        <f>PLANURI!AX651</f>
        <v>L061.24.03.S3</v>
      </c>
      <c r="B32">
        <f>PLANURI!AY651</f>
        <v>3</v>
      </c>
      <c r="C32" t="str">
        <f>PLANURI!AZ651</f>
        <v>Studiul formei 1</v>
      </c>
      <c r="D32">
        <f>PLANURI!BA651</f>
        <v>2</v>
      </c>
      <c r="E32" t="str">
        <f>PLANURI!BB651</f>
        <v>3</v>
      </c>
      <c r="F32" t="str">
        <f>PLANURI!BC651</f>
        <v>D</v>
      </c>
      <c r="G32" t="str">
        <f>PLANURI!BD651</f>
        <v>DI</v>
      </c>
      <c r="H32">
        <f>PLANURI!BE651</f>
        <v>0</v>
      </c>
      <c r="I32">
        <f>PLANURI!BF651</f>
        <v>3</v>
      </c>
      <c r="J32">
        <f>PLANURI!BG651</f>
        <v>3</v>
      </c>
      <c r="K32">
        <f>PLANURI!BH651</f>
        <v>0</v>
      </c>
      <c r="L32">
        <f>PLANURI!BI651</f>
        <v>42</v>
      </c>
      <c r="M32">
        <f>PLANURI!BJ651</f>
        <v>42</v>
      </c>
      <c r="N32">
        <f>PLANURI!BK651</f>
        <v>0</v>
      </c>
      <c r="O32">
        <f>PLANURI!BL651</f>
        <v>0</v>
      </c>
      <c r="P32">
        <f>PLANURI!BM651</f>
        <v>0</v>
      </c>
      <c r="Q32">
        <f>PLANURI!BN651</f>
        <v>0</v>
      </c>
      <c r="R32" t="str">
        <f>PLANURI!BO651</f>
        <v>0</v>
      </c>
      <c r="S32">
        <f>PLANURI!BP651</f>
        <v>0</v>
      </c>
      <c r="T32">
        <f>PLANURI!BQ651</f>
        <v>2.4</v>
      </c>
      <c r="U32">
        <f>PLANURI!BR651</f>
        <v>33</v>
      </c>
      <c r="V32">
        <f>PLANURI!BS651</f>
        <v>3</v>
      </c>
      <c r="W32" t="str">
        <f>PLANURI!BT651</f>
        <v>DS</v>
      </c>
      <c r="X32">
        <f>PLANURI!BU651</f>
        <v>5.4</v>
      </c>
      <c r="Y32">
        <f>PLANURI!BV651</f>
        <v>75</v>
      </c>
      <c r="Z32" t="str">
        <f>PLANURI!A$4</f>
        <v xml:space="preserve">Facultatea Arhitectură şi Urbanism </v>
      </c>
      <c r="AA32" t="str">
        <f>PLANURI!H$6</f>
        <v>Ştiinţe umaniste şi arte</v>
      </c>
      <c r="AB32">
        <f>PLANURI!C$12</f>
        <v>10</v>
      </c>
      <c r="AC32" t="str">
        <f>PLANURI!H$9</f>
        <v>Arhitectură</v>
      </c>
      <c r="AD32">
        <f>PLANURI!A$12</f>
        <v>50</v>
      </c>
      <c r="AE32">
        <f>PLANURI!B$12</f>
        <v>60</v>
      </c>
      <c r="AF32">
        <f>PLANURI!D$12</f>
        <v>10</v>
      </c>
      <c r="AG32" t="str">
        <f>PLANURI!BW651</f>
        <v>2025</v>
      </c>
    </row>
    <row r="33" spans="1:33" x14ac:dyDescent="0.2">
      <c r="A33" t="str">
        <f>PLANURI!AX652</f>
        <v>L061.24.03.F4</v>
      </c>
      <c r="B33">
        <f>PLANURI!AY652</f>
        <v>4</v>
      </c>
      <c r="C33" t="str">
        <f>PLANURI!AZ652</f>
        <v>Introducere in proiectarea asistata de calculator 1</v>
      </c>
      <c r="D33">
        <f>PLANURI!BA652</f>
        <v>2</v>
      </c>
      <c r="E33" t="str">
        <f>PLANURI!BB652</f>
        <v>3</v>
      </c>
      <c r="F33" t="str">
        <f>PLANURI!BC652</f>
        <v>C</v>
      </c>
      <c r="G33" t="str">
        <f>PLANURI!BD652</f>
        <v>DI</v>
      </c>
      <c r="H33">
        <f>PLANURI!BE652</f>
        <v>2</v>
      </c>
      <c r="I33">
        <f>PLANURI!BF652</f>
        <v>1</v>
      </c>
      <c r="J33">
        <f>PLANURI!BG652</f>
        <v>3</v>
      </c>
      <c r="K33">
        <f>PLANURI!BH652</f>
        <v>28</v>
      </c>
      <c r="L33">
        <f>PLANURI!BI652</f>
        <v>14</v>
      </c>
      <c r="M33">
        <f>PLANURI!BJ652</f>
        <v>42</v>
      </c>
      <c r="N33">
        <f>PLANURI!BK652</f>
        <v>0</v>
      </c>
      <c r="O33">
        <f>PLANURI!BL652</f>
        <v>0</v>
      </c>
      <c r="P33">
        <f>PLANURI!BM652</f>
        <v>0</v>
      </c>
      <c r="Q33">
        <f>PLANURI!BN652</f>
        <v>0</v>
      </c>
      <c r="R33" t="str">
        <f>PLANURI!BO652</f>
        <v>0</v>
      </c>
      <c r="S33">
        <f>PLANURI!BP652</f>
        <v>0</v>
      </c>
      <c r="T33">
        <f>PLANURI!BQ652</f>
        <v>2.4</v>
      </c>
      <c r="U33">
        <f>PLANURI!BR652</f>
        <v>33</v>
      </c>
      <c r="V33">
        <f>PLANURI!BS652</f>
        <v>3</v>
      </c>
      <c r="W33" t="str">
        <f>PLANURI!BT652</f>
        <v>DF</v>
      </c>
      <c r="X33">
        <f>PLANURI!BU652</f>
        <v>5.4</v>
      </c>
      <c r="Y33">
        <f>PLANURI!BV652</f>
        <v>75</v>
      </c>
      <c r="Z33" t="str">
        <f>PLANURI!A$4</f>
        <v xml:space="preserve">Facultatea Arhitectură şi Urbanism </v>
      </c>
      <c r="AA33" t="str">
        <f>PLANURI!H$6</f>
        <v>Ştiinţe umaniste şi arte</v>
      </c>
      <c r="AB33">
        <f>PLANURI!C$12</f>
        <v>10</v>
      </c>
      <c r="AC33" t="str">
        <f>PLANURI!H$9</f>
        <v>Arhitectură</v>
      </c>
      <c r="AD33">
        <f>PLANURI!A$12</f>
        <v>50</v>
      </c>
      <c r="AE33">
        <f>PLANURI!B$12</f>
        <v>60</v>
      </c>
      <c r="AF33">
        <f>PLANURI!D$12</f>
        <v>10</v>
      </c>
      <c r="AG33" t="str">
        <f>PLANURI!BW652</f>
        <v>2025</v>
      </c>
    </row>
    <row r="34" spans="1:33" x14ac:dyDescent="0.2">
      <c r="A34" t="str">
        <f>PLANURI!AX653</f>
        <v>L061.24.03.D5</v>
      </c>
      <c r="B34">
        <f>PLANURI!AY653</f>
        <v>5</v>
      </c>
      <c r="C34" t="str">
        <f>PLANURI!AZ653</f>
        <v>Constructii 2</v>
      </c>
      <c r="D34">
        <f>PLANURI!BA653</f>
        <v>2</v>
      </c>
      <c r="E34" t="str">
        <f>PLANURI!BB653</f>
        <v>3</v>
      </c>
      <c r="F34" t="str">
        <f>PLANURI!BC653</f>
        <v>E</v>
      </c>
      <c r="G34" t="str">
        <f>PLANURI!BD653</f>
        <v>DI</v>
      </c>
      <c r="H34">
        <f>PLANURI!BE653</f>
        <v>2</v>
      </c>
      <c r="I34">
        <f>PLANURI!BF653</f>
        <v>1</v>
      </c>
      <c r="J34">
        <f>PLANURI!BG653</f>
        <v>3</v>
      </c>
      <c r="K34">
        <f>PLANURI!BH653</f>
        <v>28</v>
      </c>
      <c r="L34">
        <f>PLANURI!BI653</f>
        <v>14</v>
      </c>
      <c r="M34">
        <f>PLANURI!BJ653</f>
        <v>42</v>
      </c>
      <c r="N34">
        <f>PLANURI!BK653</f>
        <v>0</v>
      </c>
      <c r="O34">
        <f>PLANURI!BL653</f>
        <v>0</v>
      </c>
      <c r="P34">
        <f>PLANURI!BM653</f>
        <v>0</v>
      </c>
      <c r="Q34">
        <f>PLANURI!BN653</f>
        <v>0</v>
      </c>
      <c r="R34" t="str">
        <f>PLANURI!BO653</f>
        <v>0</v>
      </c>
      <c r="S34">
        <f>PLANURI!BP653</f>
        <v>0</v>
      </c>
      <c r="T34">
        <f>PLANURI!BQ653</f>
        <v>2.4</v>
      </c>
      <c r="U34">
        <f>PLANURI!BR653</f>
        <v>33</v>
      </c>
      <c r="V34">
        <f>PLANURI!BS653</f>
        <v>3</v>
      </c>
      <c r="W34" t="str">
        <f>PLANURI!BT653</f>
        <v>DD</v>
      </c>
      <c r="X34">
        <f>PLANURI!BU653</f>
        <v>5.4</v>
      </c>
      <c r="Y34">
        <f>PLANURI!BV653</f>
        <v>75</v>
      </c>
      <c r="Z34" t="str">
        <f>PLANURI!A$4</f>
        <v xml:space="preserve">Facultatea Arhitectură şi Urbanism </v>
      </c>
      <c r="AA34" t="str">
        <f>PLANURI!H$6</f>
        <v>Ştiinţe umaniste şi arte</v>
      </c>
      <c r="AB34">
        <f>PLANURI!C$12</f>
        <v>10</v>
      </c>
      <c r="AC34" t="str">
        <f>PLANURI!H$9</f>
        <v>Arhitectură</v>
      </c>
      <c r="AD34">
        <f>PLANURI!A$12</f>
        <v>50</v>
      </c>
      <c r="AE34">
        <f>PLANURI!B$12</f>
        <v>60</v>
      </c>
      <c r="AF34">
        <f>PLANURI!D$12</f>
        <v>10</v>
      </c>
      <c r="AG34" t="str">
        <f>PLANURI!BW653</f>
        <v>2025</v>
      </c>
    </row>
    <row r="35" spans="1:33" x14ac:dyDescent="0.2">
      <c r="A35" t="str">
        <f>PLANURI!AX654</f>
        <v>L061.24.03.S6</v>
      </c>
      <c r="B35">
        <f>PLANURI!AY654</f>
        <v>6</v>
      </c>
      <c r="C35" t="str">
        <f>PLANURI!AZ654</f>
        <v>Bazele proiectarii 2</v>
      </c>
      <c r="D35">
        <f>PLANURI!BA654</f>
        <v>2</v>
      </c>
      <c r="E35" t="str">
        <f>PLANURI!BB654</f>
        <v>3</v>
      </c>
      <c r="F35" t="str">
        <f>PLANURI!BC654</f>
        <v>C</v>
      </c>
      <c r="G35" t="str">
        <f>PLANURI!BD654</f>
        <v>DI</v>
      </c>
      <c r="H35">
        <f>PLANURI!BE654</f>
        <v>2</v>
      </c>
      <c r="I35">
        <f>PLANURI!BF654</f>
        <v>1</v>
      </c>
      <c r="J35">
        <f>PLANURI!BG654</f>
        <v>3</v>
      </c>
      <c r="K35">
        <f>PLANURI!BH654</f>
        <v>28</v>
      </c>
      <c r="L35">
        <f>PLANURI!BI654</f>
        <v>14</v>
      </c>
      <c r="M35">
        <f>PLANURI!BJ654</f>
        <v>42</v>
      </c>
      <c r="N35">
        <f>PLANURI!BK654</f>
        <v>0</v>
      </c>
      <c r="O35">
        <f>PLANURI!BL654</f>
        <v>0</v>
      </c>
      <c r="P35">
        <f>PLANURI!BM654</f>
        <v>0</v>
      </c>
      <c r="Q35">
        <f>PLANURI!BN654</f>
        <v>0</v>
      </c>
      <c r="R35" t="str">
        <f>PLANURI!BO654</f>
        <v>0</v>
      </c>
      <c r="S35">
        <f>PLANURI!BP654</f>
        <v>0</v>
      </c>
      <c r="T35">
        <f>PLANURI!BQ654</f>
        <v>0.6</v>
      </c>
      <c r="U35">
        <f>PLANURI!BR654</f>
        <v>8</v>
      </c>
      <c r="V35">
        <f>PLANURI!BS654</f>
        <v>2</v>
      </c>
      <c r="W35" t="str">
        <f>PLANURI!BT654</f>
        <v>DS</v>
      </c>
      <c r="X35">
        <f>PLANURI!BU654</f>
        <v>3.6</v>
      </c>
      <c r="Y35">
        <f>PLANURI!BV654</f>
        <v>50</v>
      </c>
      <c r="Z35" t="str">
        <f>PLANURI!A$4</f>
        <v xml:space="preserve">Facultatea Arhitectură şi Urbanism </v>
      </c>
      <c r="AA35" t="str">
        <f>PLANURI!H$6</f>
        <v>Ştiinţe umaniste şi arte</v>
      </c>
      <c r="AB35">
        <f>PLANURI!C$12</f>
        <v>10</v>
      </c>
      <c r="AC35" t="str">
        <f>PLANURI!H$9</f>
        <v>Arhitectură</v>
      </c>
      <c r="AD35">
        <f>PLANURI!A$12</f>
        <v>50</v>
      </c>
      <c r="AE35">
        <f>PLANURI!B$12</f>
        <v>60</v>
      </c>
      <c r="AF35">
        <f>PLANURI!D$12</f>
        <v>10</v>
      </c>
      <c r="AG35" t="str">
        <f>PLANURI!BW654</f>
        <v>2025</v>
      </c>
    </row>
    <row r="36" spans="1:33" x14ac:dyDescent="0.2">
      <c r="A36" t="str">
        <f>PLANURI!AX655</f>
        <v>L061.24.03.F7</v>
      </c>
      <c r="B36">
        <f>PLANURI!AY655</f>
        <v>7</v>
      </c>
      <c r="C36" t="str">
        <f>PLANURI!AZ655</f>
        <v>Istoria arhitecturii pana in evul mediu</v>
      </c>
      <c r="D36">
        <f>PLANURI!BA655</f>
        <v>2</v>
      </c>
      <c r="E36" t="str">
        <f>PLANURI!BB655</f>
        <v>3</v>
      </c>
      <c r="F36" t="str">
        <f>PLANURI!BC655</f>
        <v>E</v>
      </c>
      <c r="G36" t="str">
        <f>PLANURI!BD655</f>
        <v>DI</v>
      </c>
      <c r="H36">
        <f>PLANURI!BE655</f>
        <v>2</v>
      </c>
      <c r="I36">
        <f>PLANURI!BF655</f>
        <v>0</v>
      </c>
      <c r="J36">
        <f>PLANURI!BG655</f>
        <v>2</v>
      </c>
      <c r="K36">
        <f>PLANURI!BH655</f>
        <v>28</v>
      </c>
      <c r="L36">
        <f>PLANURI!BI655</f>
        <v>0</v>
      </c>
      <c r="M36">
        <f>PLANURI!BJ655</f>
        <v>28</v>
      </c>
      <c r="N36">
        <f>PLANURI!BK655</f>
        <v>0</v>
      </c>
      <c r="O36">
        <f>PLANURI!BL655</f>
        <v>0</v>
      </c>
      <c r="P36">
        <f>PLANURI!BM655</f>
        <v>0</v>
      </c>
      <c r="Q36">
        <f>PLANURI!BN655</f>
        <v>0</v>
      </c>
      <c r="R36" t="str">
        <f>PLANURI!BO655</f>
        <v>0</v>
      </c>
      <c r="S36">
        <f>PLANURI!BP655</f>
        <v>0</v>
      </c>
      <c r="T36">
        <f>PLANURI!BQ655</f>
        <v>1.6</v>
      </c>
      <c r="U36">
        <f>PLANURI!BR655</f>
        <v>22</v>
      </c>
      <c r="V36">
        <f>PLANURI!BS655</f>
        <v>2</v>
      </c>
      <c r="W36" t="str">
        <f>PLANURI!BT655</f>
        <v>DF</v>
      </c>
      <c r="X36">
        <f>PLANURI!BU655</f>
        <v>3.6</v>
      </c>
      <c r="Y36">
        <f>PLANURI!BV655</f>
        <v>50</v>
      </c>
      <c r="Z36" t="str">
        <f>PLANURI!A$4</f>
        <v xml:space="preserve">Facultatea Arhitectură şi Urbanism </v>
      </c>
      <c r="AA36" t="str">
        <f>PLANURI!H$6</f>
        <v>Ştiinţe umaniste şi arte</v>
      </c>
      <c r="AB36">
        <f>PLANURI!C$12</f>
        <v>10</v>
      </c>
      <c r="AC36" t="str">
        <f>PLANURI!H$9</f>
        <v>Arhitectură</v>
      </c>
      <c r="AD36">
        <f>PLANURI!A$12</f>
        <v>50</v>
      </c>
      <c r="AE36">
        <f>PLANURI!B$12</f>
        <v>60</v>
      </c>
      <c r="AF36">
        <f>PLANURI!D$12</f>
        <v>10</v>
      </c>
      <c r="AG36" t="str">
        <f>PLANURI!BW655</f>
        <v>2025</v>
      </c>
    </row>
    <row r="37" spans="1:33" x14ac:dyDescent="0.2">
      <c r="A37" t="str">
        <f>PLANURI!AX656</f>
        <v>L061.24.03.F8</v>
      </c>
      <c r="B37">
        <f>PLANURI!AY656</f>
        <v>8</v>
      </c>
      <c r="C37" t="str">
        <f>PLANURI!AZ656</f>
        <v>Istoria urbanismului</v>
      </c>
      <c r="D37">
        <f>PLANURI!BA656</f>
        <v>2</v>
      </c>
      <c r="E37" t="str">
        <f>PLANURI!BB656</f>
        <v>3</v>
      </c>
      <c r="F37" t="str">
        <f>PLANURI!BC656</f>
        <v>E</v>
      </c>
      <c r="G37" t="str">
        <f>PLANURI!BD656</f>
        <v>DI</v>
      </c>
      <c r="H37">
        <f>PLANURI!BE656</f>
        <v>2</v>
      </c>
      <c r="I37">
        <f>PLANURI!BF656</f>
        <v>1</v>
      </c>
      <c r="J37">
        <f>PLANURI!BG656</f>
        <v>3</v>
      </c>
      <c r="K37">
        <f>PLANURI!BH656</f>
        <v>28</v>
      </c>
      <c r="L37">
        <f>PLANURI!BI656</f>
        <v>14</v>
      </c>
      <c r="M37">
        <f>PLANURI!BJ656</f>
        <v>42</v>
      </c>
      <c r="N37">
        <f>PLANURI!BK656</f>
        <v>0</v>
      </c>
      <c r="O37">
        <f>PLANURI!BL656</f>
        <v>0</v>
      </c>
      <c r="P37">
        <f>PLANURI!BM656</f>
        <v>0</v>
      </c>
      <c r="Q37">
        <f>PLANURI!BN656</f>
        <v>0</v>
      </c>
      <c r="R37" t="str">
        <f>PLANURI!BO656</f>
        <v>0</v>
      </c>
      <c r="S37">
        <f>PLANURI!BP656</f>
        <v>0</v>
      </c>
      <c r="T37">
        <f>PLANURI!BQ656</f>
        <v>4.0999999999999996</v>
      </c>
      <c r="U37">
        <f>PLANURI!BR656</f>
        <v>58</v>
      </c>
      <c r="V37">
        <f>PLANURI!BS656</f>
        <v>4</v>
      </c>
      <c r="W37" t="str">
        <f>PLANURI!BT656</f>
        <v>DF</v>
      </c>
      <c r="X37">
        <f>PLANURI!BU656</f>
        <v>7.1</v>
      </c>
      <c r="Y37">
        <f>PLANURI!BV656</f>
        <v>100</v>
      </c>
      <c r="Z37" t="str">
        <f>PLANURI!A$4</f>
        <v xml:space="preserve">Facultatea Arhitectură şi Urbanism </v>
      </c>
      <c r="AA37" t="str">
        <f>PLANURI!H$6</f>
        <v>Ştiinţe umaniste şi arte</v>
      </c>
      <c r="AB37">
        <f>PLANURI!C$12</f>
        <v>10</v>
      </c>
      <c r="AC37" t="str">
        <f>PLANURI!H$9</f>
        <v>Arhitectură</v>
      </c>
      <c r="AD37">
        <f>PLANURI!A$12</f>
        <v>50</v>
      </c>
      <c r="AE37">
        <f>PLANURI!B$12</f>
        <v>60</v>
      </c>
      <c r="AF37">
        <f>PLANURI!D$12</f>
        <v>10</v>
      </c>
      <c r="AG37" t="str">
        <f>PLANURI!BW656</f>
        <v>2025</v>
      </c>
    </row>
    <row r="38" spans="1:33" x14ac:dyDescent="0.2">
      <c r="A38" t="str">
        <f>PLANURI!AX657</f>
        <v>L061.24.03.C9</v>
      </c>
      <c r="B38">
        <f>PLANURI!AY657</f>
        <v>9</v>
      </c>
      <c r="C38" t="str">
        <f>PLANURI!AZ657</f>
        <v>Educaţie fizică 3</v>
      </c>
      <c r="D38">
        <f>PLANURI!BA657</f>
        <v>2</v>
      </c>
      <c r="E38" t="str">
        <f>PLANURI!BB657</f>
        <v>3</v>
      </c>
      <c r="F38" t="str">
        <f>PLANURI!BC657</f>
        <v>D</v>
      </c>
      <c r="G38" t="str">
        <f>PLANURI!BD657</f>
        <v>DI</v>
      </c>
      <c r="H38">
        <f>PLANURI!BE657</f>
        <v>0</v>
      </c>
      <c r="I38">
        <f>PLANURI!BF657</f>
        <v>1</v>
      </c>
      <c r="J38">
        <f>PLANURI!BG657</f>
        <v>1</v>
      </c>
      <c r="K38">
        <f>PLANURI!BH657</f>
        <v>0</v>
      </c>
      <c r="L38">
        <f>PLANURI!BI657</f>
        <v>14</v>
      </c>
      <c r="M38">
        <f>PLANURI!BJ657</f>
        <v>14</v>
      </c>
      <c r="N38">
        <f>PLANURI!BK657</f>
        <v>0</v>
      </c>
      <c r="O38">
        <f>PLANURI!BL657</f>
        <v>0</v>
      </c>
      <c r="P38">
        <f>PLANURI!BM657</f>
        <v>0</v>
      </c>
      <c r="Q38">
        <f>PLANURI!BN657</f>
        <v>0</v>
      </c>
      <c r="R38" t="str">
        <f>PLANURI!BO657</f>
        <v>0</v>
      </c>
      <c r="S38">
        <f>PLANURI!BP657</f>
        <v>0</v>
      </c>
      <c r="T38">
        <f>PLANURI!BQ657</f>
        <v>2.6</v>
      </c>
      <c r="U38">
        <f>PLANURI!BR657</f>
        <v>36</v>
      </c>
      <c r="V38">
        <f>PLANURI!BS657</f>
        <v>2</v>
      </c>
      <c r="W38" t="str">
        <f>PLANURI!BT657</f>
        <v>DC</v>
      </c>
      <c r="X38">
        <f>PLANURI!BU657</f>
        <v>3.6</v>
      </c>
      <c r="Y38">
        <f>PLANURI!BV657</f>
        <v>50</v>
      </c>
      <c r="Z38" t="str">
        <f>PLANURI!A$4</f>
        <v xml:space="preserve">Facultatea Arhitectură şi Urbanism </v>
      </c>
      <c r="AA38" t="str">
        <f>PLANURI!H$6</f>
        <v>Ştiinţe umaniste şi arte</v>
      </c>
      <c r="AB38">
        <f>PLANURI!C$12</f>
        <v>10</v>
      </c>
      <c r="AC38" t="str">
        <f>PLANURI!H$9</f>
        <v>Arhitectură</v>
      </c>
      <c r="AD38">
        <f>PLANURI!A$12</f>
        <v>50</v>
      </c>
      <c r="AE38">
        <f>PLANURI!B$12</f>
        <v>60</v>
      </c>
      <c r="AF38">
        <f>PLANURI!D$12</f>
        <v>10</v>
      </c>
      <c r="AG38" t="str">
        <f>PLANURI!BW657</f>
        <v>2025</v>
      </c>
    </row>
    <row r="39" spans="1:33" x14ac:dyDescent="0.2">
      <c r="A39" t="str">
        <f>PLANURI!AX658</f>
        <v/>
      </c>
      <c r="B39">
        <f>PLANURI!AY658</f>
        <v>10</v>
      </c>
      <c r="C39" t="str">
        <f>PLANURI!AZ658</f>
        <v/>
      </c>
      <c r="D39" t="str">
        <f>PLANURI!BA658</f>
        <v/>
      </c>
      <c r="E39" t="str">
        <f>PLANURI!BB658</f>
        <v/>
      </c>
      <c r="F39" t="str">
        <f>PLANURI!BC658</f>
        <v/>
      </c>
      <c r="G39" t="str">
        <f>PLANURI!BD658</f>
        <v/>
      </c>
      <c r="H39" t="str">
        <f>PLANURI!BE658</f>
        <v/>
      </c>
      <c r="I39" t="str">
        <f>PLANURI!BF658</f>
        <v/>
      </c>
      <c r="J39" t="str">
        <f>PLANURI!BG658</f>
        <v/>
      </c>
      <c r="K39" t="str">
        <f>PLANURI!BH658</f>
        <v/>
      </c>
      <c r="L39" t="str">
        <f>PLANURI!BI658</f>
        <v/>
      </c>
      <c r="M39" t="str">
        <f>PLANURI!BJ658</f>
        <v/>
      </c>
      <c r="N39" t="str">
        <f>PLANURI!BK658</f>
        <v/>
      </c>
      <c r="O39" t="str">
        <f>PLANURI!BL658</f>
        <v/>
      </c>
      <c r="P39" t="str">
        <f>PLANURI!BM658</f>
        <v/>
      </c>
      <c r="Q39" t="str">
        <f>PLANURI!BN658</f>
        <v/>
      </c>
      <c r="R39" t="str">
        <f>PLANURI!BO658</f>
        <v>0</v>
      </c>
      <c r="S39" t="str">
        <f>PLANURI!BP658</f>
        <v/>
      </c>
      <c r="T39" t="str">
        <f>PLANURI!BQ658</f>
        <v/>
      </c>
      <c r="U39" t="str">
        <f>PLANURI!BR658</f>
        <v/>
      </c>
      <c r="V39" t="str">
        <f>PLANURI!BS658</f>
        <v/>
      </c>
      <c r="W39" t="str">
        <f>PLANURI!BT658</f>
        <v/>
      </c>
      <c r="X39" t="str">
        <f>PLANURI!BU658</f>
        <v/>
      </c>
      <c r="Y39" t="str">
        <f>PLANURI!BV658</f>
        <v/>
      </c>
      <c r="Z39" t="str">
        <f>PLANURI!A$4</f>
        <v xml:space="preserve">Facultatea Arhitectură şi Urbanism </v>
      </c>
      <c r="AA39" t="str">
        <f>PLANURI!H$6</f>
        <v>Ştiinţe umaniste şi arte</v>
      </c>
      <c r="AB39">
        <f>PLANURI!C$12</f>
        <v>10</v>
      </c>
      <c r="AC39" t="str">
        <f>PLANURI!H$9</f>
        <v>Arhitectură</v>
      </c>
      <c r="AD39">
        <f>PLANURI!A$12</f>
        <v>50</v>
      </c>
      <c r="AE39">
        <f>PLANURI!B$12</f>
        <v>60</v>
      </c>
      <c r="AF39">
        <f>PLANURI!D$12</f>
        <v>10</v>
      </c>
      <c r="AG39" t="str">
        <f>PLANURI!BW658</f>
        <v/>
      </c>
    </row>
    <row r="40" spans="1:33" x14ac:dyDescent="0.2">
      <c r="A40" t="str">
        <f>PLANURI!AX659</f>
        <v/>
      </c>
      <c r="B40">
        <f>PLANURI!AY659</f>
        <v>11</v>
      </c>
      <c r="C40" t="str">
        <f>PLANURI!AZ659</f>
        <v/>
      </c>
      <c r="D40" t="str">
        <f>PLANURI!BA659</f>
        <v/>
      </c>
      <c r="E40" t="str">
        <f>PLANURI!BB659</f>
        <v/>
      </c>
      <c r="F40" t="str">
        <f>PLANURI!BC659</f>
        <v/>
      </c>
      <c r="G40" t="str">
        <f>PLANURI!BD659</f>
        <v/>
      </c>
      <c r="H40" t="str">
        <f>PLANURI!BE659</f>
        <v/>
      </c>
      <c r="I40" t="str">
        <f>PLANURI!BF659</f>
        <v/>
      </c>
      <c r="J40" t="str">
        <f>PLANURI!BG659</f>
        <v/>
      </c>
      <c r="K40" t="str">
        <f>PLANURI!BH659</f>
        <v/>
      </c>
      <c r="L40" t="str">
        <f>PLANURI!BI659</f>
        <v/>
      </c>
      <c r="M40" t="str">
        <f>PLANURI!BJ659</f>
        <v/>
      </c>
      <c r="N40" t="str">
        <f>PLANURI!BK659</f>
        <v/>
      </c>
      <c r="O40" t="str">
        <f>PLANURI!BL659</f>
        <v/>
      </c>
      <c r="P40" t="str">
        <f>PLANURI!BM659</f>
        <v/>
      </c>
      <c r="Q40" t="str">
        <f>PLANURI!BN659</f>
        <v/>
      </c>
      <c r="R40" t="str">
        <f>PLANURI!BO659</f>
        <v>0</v>
      </c>
      <c r="S40" t="str">
        <f>PLANURI!BP659</f>
        <v/>
      </c>
      <c r="T40" t="str">
        <f>PLANURI!BQ659</f>
        <v/>
      </c>
      <c r="U40" t="str">
        <f>PLANURI!BR659</f>
        <v/>
      </c>
      <c r="V40" t="str">
        <f>PLANURI!BS659</f>
        <v/>
      </c>
      <c r="W40" t="str">
        <f>PLANURI!BT659</f>
        <v/>
      </c>
      <c r="X40" t="str">
        <f>PLANURI!BU659</f>
        <v/>
      </c>
      <c r="Y40" t="str">
        <f>PLANURI!BV659</f>
        <v/>
      </c>
      <c r="Z40" t="str">
        <f>PLANURI!A$4</f>
        <v xml:space="preserve">Facultatea Arhitectură şi Urbanism </v>
      </c>
      <c r="AA40" t="str">
        <f>PLANURI!H$6</f>
        <v>Ştiinţe umaniste şi arte</v>
      </c>
      <c r="AB40">
        <f>PLANURI!C$12</f>
        <v>10</v>
      </c>
      <c r="AC40" t="str">
        <f>PLANURI!H$9</f>
        <v>Arhitectură</v>
      </c>
      <c r="AD40">
        <f>PLANURI!A$12</f>
        <v>50</v>
      </c>
      <c r="AE40">
        <f>PLANURI!B$12</f>
        <v>60</v>
      </c>
      <c r="AF40">
        <f>PLANURI!D$12</f>
        <v>10</v>
      </c>
      <c r="AG40" t="str">
        <f>PLANURI!BW659</f>
        <v/>
      </c>
    </row>
    <row r="41" spans="1:33" x14ac:dyDescent="0.2">
      <c r="A41" t="str">
        <f>PLANURI!AX660</f>
        <v/>
      </c>
      <c r="B41">
        <f>PLANURI!AY660</f>
        <v>12</v>
      </c>
      <c r="C41" t="str">
        <f>PLANURI!AZ660</f>
        <v/>
      </c>
      <c r="D41" t="str">
        <f>PLANURI!BA660</f>
        <v/>
      </c>
      <c r="E41" t="str">
        <f>PLANURI!BB660</f>
        <v/>
      </c>
      <c r="F41" t="str">
        <f>PLANURI!BC660</f>
        <v/>
      </c>
      <c r="G41" t="str">
        <f>PLANURI!BD660</f>
        <v/>
      </c>
      <c r="H41" t="str">
        <f>PLANURI!BE660</f>
        <v/>
      </c>
      <c r="I41" t="str">
        <f>PLANURI!BF660</f>
        <v/>
      </c>
      <c r="J41" t="str">
        <f>PLANURI!BG660</f>
        <v/>
      </c>
      <c r="K41" t="str">
        <f>PLANURI!BH660</f>
        <v/>
      </c>
      <c r="L41" t="str">
        <f>PLANURI!BI660</f>
        <v/>
      </c>
      <c r="M41" t="str">
        <f>PLANURI!BJ660</f>
        <v/>
      </c>
      <c r="N41" t="str">
        <f>PLANURI!BK660</f>
        <v/>
      </c>
      <c r="O41" t="str">
        <f>PLANURI!BL660</f>
        <v/>
      </c>
      <c r="P41" t="str">
        <f>PLANURI!BM660</f>
        <v/>
      </c>
      <c r="Q41" t="str">
        <f>PLANURI!BN660</f>
        <v/>
      </c>
      <c r="R41" t="str">
        <f>PLANURI!BO660</f>
        <v>0</v>
      </c>
      <c r="S41" t="str">
        <f>PLANURI!BP660</f>
        <v/>
      </c>
      <c r="T41" t="str">
        <f>PLANURI!BQ660</f>
        <v/>
      </c>
      <c r="U41" t="str">
        <f>PLANURI!BR660</f>
        <v/>
      </c>
      <c r="V41" t="str">
        <f>PLANURI!BS660</f>
        <v/>
      </c>
      <c r="W41" t="str">
        <f>PLANURI!BT660</f>
        <v/>
      </c>
      <c r="X41" t="str">
        <f>PLANURI!BU660</f>
        <v/>
      </c>
      <c r="Y41" t="str">
        <f>PLANURI!BV660</f>
        <v/>
      </c>
      <c r="Z41" t="str">
        <f>PLANURI!A$4</f>
        <v xml:space="preserve">Facultatea Arhitectură şi Urbanism </v>
      </c>
      <c r="AA41" t="str">
        <f>PLANURI!H$6</f>
        <v>Ştiinţe umaniste şi arte</v>
      </c>
      <c r="AB41">
        <f>PLANURI!C$12</f>
        <v>10</v>
      </c>
      <c r="AC41" t="str">
        <f>PLANURI!H$9</f>
        <v>Arhitectură</v>
      </c>
      <c r="AD41">
        <f>PLANURI!A$12</f>
        <v>50</v>
      </c>
      <c r="AE41">
        <f>PLANURI!B$12</f>
        <v>60</v>
      </c>
      <c r="AF41">
        <f>PLANURI!D$12</f>
        <v>10</v>
      </c>
      <c r="AG41" t="str">
        <f>PLANURI!BW660</f>
        <v/>
      </c>
    </row>
    <row r="42" spans="1:33" x14ac:dyDescent="0.2">
      <c r="A42" t="str">
        <f>PLANURI!AX661</f>
        <v>Semestrul 4</v>
      </c>
      <c r="B42">
        <f>PLANURI!AY661</f>
        <v>0</v>
      </c>
      <c r="C42">
        <f>PLANURI!AZ661</f>
        <v>0</v>
      </c>
      <c r="D42">
        <f>PLANURI!BA661</f>
        <v>0</v>
      </c>
      <c r="E42">
        <f>PLANURI!BB661</f>
        <v>0</v>
      </c>
      <c r="F42">
        <f>PLANURI!BC661</f>
        <v>0</v>
      </c>
      <c r="G42">
        <f>PLANURI!BD661</f>
        <v>0</v>
      </c>
      <c r="H42">
        <f>PLANURI!BE661</f>
        <v>0</v>
      </c>
      <c r="I42">
        <f>PLANURI!BF661</f>
        <v>0</v>
      </c>
      <c r="J42">
        <f>PLANURI!BG661</f>
        <v>0</v>
      </c>
      <c r="K42">
        <f>PLANURI!BH661</f>
        <v>0</v>
      </c>
      <c r="L42">
        <f>PLANURI!BI661</f>
        <v>0</v>
      </c>
      <c r="M42">
        <f>PLANURI!BJ661</f>
        <v>0</v>
      </c>
      <c r="N42">
        <f>PLANURI!BK661</f>
        <v>0</v>
      </c>
      <c r="O42">
        <f>PLANURI!BL661</f>
        <v>0</v>
      </c>
      <c r="P42">
        <f>PLANURI!BM661</f>
        <v>0</v>
      </c>
      <c r="Q42">
        <f>PLANURI!BN661</f>
        <v>0</v>
      </c>
      <c r="R42">
        <f>PLANURI!BO661</f>
        <v>0</v>
      </c>
      <c r="S42">
        <f>PLANURI!BP661</f>
        <v>0</v>
      </c>
      <c r="T42">
        <f>PLANURI!BQ661</f>
        <v>0</v>
      </c>
      <c r="U42">
        <f>PLANURI!BR661</f>
        <v>0</v>
      </c>
      <c r="V42">
        <f>PLANURI!BS661</f>
        <v>30</v>
      </c>
      <c r="W42">
        <f>PLANURI!BT661</f>
        <v>0</v>
      </c>
      <c r="X42">
        <f>PLANURI!BU661</f>
        <v>0</v>
      </c>
      <c r="Y42">
        <f>PLANURI!BV661</f>
        <v>0</v>
      </c>
      <c r="Z42" t="str">
        <f>PLANURI!A$4</f>
        <v xml:space="preserve">Facultatea Arhitectură şi Urbanism </v>
      </c>
      <c r="AA42" t="str">
        <f>PLANURI!H$6</f>
        <v>Ştiinţe umaniste şi arte</v>
      </c>
      <c r="AB42">
        <f>PLANURI!C$12</f>
        <v>10</v>
      </c>
      <c r="AC42" t="str">
        <f>PLANURI!H$9</f>
        <v>Arhitectură</v>
      </c>
      <c r="AD42">
        <f>PLANURI!A$12</f>
        <v>50</v>
      </c>
      <c r="AE42">
        <f>PLANURI!B$12</f>
        <v>60</v>
      </c>
      <c r="AF42">
        <f>PLANURI!D$12</f>
        <v>10</v>
      </c>
      <c r="AG42" t="str">
        <f>PLANURI!BW661</f>
        <v/>
      </c>
    </row>
    <row r="43" spans="1:33" x14ac:dyDescent="0.2">
      <c r="A43" t="str">
        <f>PLANURI!AX662</f>
        <v>L061.24.04.S1</v>
      </c>
      <c r="B43">
        <f>PLANURI!AY662</f>
        <v>1</v>
      </c>
      <c r="C43" t="str">
        <f>PLANURI!AZ662</f>
        <v>Proiectare de arhitectură 4</v>
      </c>
      <c r="D43">
        <f>PLANURI!BA662</f>
        <v>2</v>
      </c>
      <c r="E43" t="str">
        <f>PLANURI!BB662</f>
        <v>4</v>
      </c>
      <c r="F43" t="str">
        <f>PLANURI!BC662</f>
        <v>P-D</v>
      </c>
      <c r="G43" t="str">
        <f>PLANURI!BD662</f>
        <v>DI</v>
      </c>
      <c r="H43">
        <f>PLANURI!BE662</f>
        <v>0</v>
      </c>
      <c r="I43">
        <f>PLANURI!BF662</f>
        <v>8</v>
      </c>
      <c r="J43">
        <f>PLANURI!BG662</f>
        <v>8</v>
      </c>
      <c r="K43">
        <f>PLANURI!BH662</f>
        <v>0</v>
      </c>
      <c r="L43">
        <f>PLANURI!BI662</f>
        <v>112</v>
      </c>
      <c r="M43">
        <f>PLANURI!BJ662</f>
        <v>112</v>
      </c>
      <c r="N43">
        <f>PLANURI!BK662</f>
        <v>0</v>
      </c>
      <c r="O43">
        <f>PLANURI!BL662</f>
        <v>0</v>
      </c>
      <c r="P43">
        <f>PLANURI!BM662</f>
        <v>0</v>
      </c>
      <c r="Q43">
        <f>PLANURI!BN662</f>
        <v>0</v>
      </c>
      <c r="R43" t="str">
        <f>PLANURI!BO662</f>
        <v>0</v>
      </c>
      <c r="S43">
        <f>PLANURI!BP662</f>
        <v>0</v>
      </c>
      <c r="T43">
        <f>PLANURI!BQ662</f>
        <v>6.3</v>
      </c>
      <c r="U43">
        <f>PLANURI!BR662</f>
        <v>88</v>
      </c>
      <c r="V43">
        <f>PLANURI!BS662</f>
        <v>8</v>
      </c>
      <c r="W43" t="str">
        <f>PLANURI!BT662</f>
        <v>DS</v>
      </c>
      <c r="X43">
        <f>PLANURI!BU662</f>
        <v>14.3</v>
      </c>
      <c r="Y43">
        <f>PLANURI!BV662</f>
        <v>200</v>
      </c>
      <c r="Z43" t="str">
        <f>PLANURI!A$4</f>
        <v xml:space="preserve">Facultatea Arhitectură şi Urbanism </v>
      </c>
      <c r="AA43" t="str">
        <f>PLANURI!H$6</f>
        <v>Ştiinţe umaniste şi arte</v>
      </c>
      <c r="AB43">
        <f>PLANURI!C$12</f>
        <v>10</v>
      </c>
      <c r="AC43" t="str">
        <f>PLANURI!H$9</f>
        <v>Arhitectură</v>
      </c>
      <c r="AD43">
        <f>PLANURI!A$12</f>
        <v>50</v>
      </c>
      <c r="AE43">
        <f>PLANURI!B$12</f>
        <v>60</v>
      </c>
      <c r="AF43">
        <f>PLANURI!D$12</f>
        <v>10</v>
      </c>
      <c r="AG43" t="str">
        <f>PLANURI!BW662</f>
        <v>2025</v>
      </c>
    </row>
    <row r="44" spans="1:33" x14ac:dyDescent="0.2">
      <c r="A44" t="str">
        <f>PLANURI!AX663</f>
        <v>L061.24.04.F2</v>
      </c>
      <c r="B44">
        <f>PLANURI!AY663</f>
        <v>2</v>
      </c>
      <c r="C44" t="str">
        <f>PLANURI!AZ663</f>
        <v>Teoria arhitecturii 4</v>
      </c>
      <c r="D44">
        <f>PLANURI!BA663</f>
        <v>2</v>
      </c>
      <c r="E44" t="str">
        <f>PLANURI!BB663</f>
        <v>4</v>
      </c>
      <c r="F44" t="str">
        <f>PLANURI!BC663</f>
        <v>E</v>
      </c>
      <c r="G44" t="str">
        <f>PLANURI!BD663</f>
        <v>DI</v>
      </c>
      <c r="H44">
        <f>PLANURI!BE663</f>
        <v>2</v>
      </c>
      <c r="I44">
        <f>PLANURI!BF663</f>
        <v>0</v>
      </c>
      <c r="J44">
        <f>PLANURI!BG663</f>
        <v>2</v>
      </c>
      <c r="K44">
        <f>PLANURI!BH663</f>
        <v>28</v>
      </c>
      <c r="L44">
        <f>PLANURI!BI663</f>
        <v>0</v>
      </c>
      <c r="M44">
        <f>PLANURI!BJ663</f>
        <v>28</v>
      </c>
      <c r="N44">
        <f>PLANURI!BK663</f>
        <v>0</v>
      </c>
      <c r="O44">
        <f>PLANURI!BL663</f>
        <v>0</v>
      </c>
      <c r="P44">
        <f>PLANURI!BM663</f>
        <v>0</v>
      </c>
      <c r="Q44">
        <f>PLANURI!BN663</f>
        <v>0</v>
      </c>
      <c r="R44" t="str">
        <f>PLANURI!BO663</f>
        <v>0</v>
      </c>
      <c r="S44">
        <f>PLANURI!BP663</f>
        <v>0</v>
      </c>
      <c r="T44">
        <f>PLANURI!BQ663</f>
        <v>1.6</v>
      </c>
      <c r="U44">
        <f>PLANURI!BR663</f>
        <v>22</v>
      </c>
      <c r="V44">
        <f>PLANURI!BS663</f>
        <v>2</v>
      </c>
      <c r="W44" t="str">
        <f>PLANURI!BT663</f>
        <v>DF</v>
      </c>
      <c r="X44">
        <f>PLANURI!BU663</f>
        <v>3.6</v>
      </c>
      <c r="Y44">
        <f>PLANURI!BV663</f>
        <v>50</v>
      </c>
      <c r="Z44" t="str">
        <f>PLANURI!A$4</f>
        <v xml:space="preserve">Facultatea Arhitectură şi Urbanism </v>
      </c>
      <c r="AA44" t="str">
        <f>PLANURI!H$6</f>
        <v>Ştiinţe umaniste şi arte</v>
      </c>
      <c r="AB44">
        <f>PLANURI!C$12</f>
        <v>10</v>
      </c>
      <c r="AC44" t="str">
        <f>PLANURI!H$9</f>
        <v>Arhitectură</v>
      </c>
      <c r="AD44">
        <f>PLANURI!A$12</f>
        <v>50</v>
      </c>
      <c r="AE44">
        <f>PLANURI!B$12</f>
        <v>60</v>
      </c>
      <c r="AF44">
        <f>PLANURI!D$12</f>
        <v>10</v>
      </c>
      <c r="AG44" t="str">
        <f>PLANURI!BW663</f>
        <v>2025</v>
      </c>
    </row>
    <row r="45" spans="1:33" x14ac:dyDescent="0.2">
      <c r="A45" t="str">
        <f>PLANURI!AX664</f>
        <v>L061.24.04.S3</v>
      </c>
      <c r="B45">
        <f>PLANURI!AY664</f>
        <v>3</v>
      </c>
      <c r="C45" t="str">
        <f>PLANURI!AZ664</f>
        <v>Studiul formei 2</v>
      </c>
      <c r="D45">
        <f>PLANURI!BA664</f>
        <v>2</v>
      </c>
      <c r="E45" t="str">
        <f>PLANURI!BB664</f>
        <v>4</v>
      </c>
      <c r="F45" t="str">
        <f>PLANURI!BC664</f>
        <v>D</v>
      </c>
      <c r="G45" t="str">
        <f>PLANURI!BD664</f>
        <v>DI</v>
      </c>
      <c r="H45">
        <f>PLANURI!BE664</f>
        <v>0</v>
      </c>
      <c r="I45">
        <f>PLANURI!BF664</f>
        <v>3</v>
      </c>
      <c r="J45">
        <f>PLANURI!BG664</f>
        <v>3</v>
      </c>
      <c r="K45">
        <f>PLANURI!BH664</f>
        <v>0</v>
      </c>
      <c r="L45">
        <f>PLANURI!BI664</f>
        <v>42</v>
      </c>
      <c r="M45">
        <f>PLANURI!BJ664</f>
        <v>42</v>
      </c>
      <c r="N45">
        <f>PLANURI!BK664</f>
        <v>0</v>
      </c>
      <c r="O45">
        <f>PLANURI!BL664</f>
        <v>0</v>
      </c>
      <c r="P45">
        <f>PLANURI!BM664</f>
        <v>0</v>
      </c>
      <c r="Q45">
        <f>PLANURI!BN664</f>
        <v>0</v>
      </c>
      <c r="R45" t="str">
        <f>PLANURI!BO664</f>
        <v>0</v>
      </c>
      <c r="S45">
        <f>PLANURI!BP664</f>
        <v>0</v>
      </c>
      <c r="T45">
        <f>PLANURI!BQ664</f>
        <v>2.4</v>
      </c>
      <c r="U45">
        <f>PLANURI!BR664</f>
        <v>33</v>
      </c>
      <c r="V45">
        <f>PLANURI!BS664</f>
        <v>3</v>
      </c>
      <c r="W45" t="str">
        <f>PLANURI!BT664</f>
        <v>DS</v>
      </c>
      <c r="X45">
        <f>PLANURI!BU664</f>
        <v>5.4</v>
      </c>
      <c r="Y45">
        <f>PLANURI!BV664</f>
        <v>75</v>
      </c>
      <c r="Z45" t="str">
        <f>PLANURI!A$4</f>
        <v xml:space="preserve">Facultatea Arhitectură şi Urbanism </v>
      </c>
      <c r="AA45" t="str">
        <f>PLANURI!H$6</f>
        <v>Ştiinţe umaniste şi arte</v>
      </c>
      <c r="AB45">
        <f>PLANURI!C$12</f>
        <v>10</v>
      </c>
      <c r="AC45" t="str">
        <f>PLANURI!H$9</f>
        <v>Arhitectură</v>
      </c>
      <c r="AD45">
        <f>PLANURI!A$12</f>
        <v>50</v>
      </c>
      <c r="AE45">
        <f>PLANURI!B$12</f>
        <v>60</v>
      </c>
      <c r="AF45">
        <f>PLANURI!D$12</f>
        <v>10</v>
      </c>
      <c r="AG45" t="str">
        <f>PLANURI!BW664</f>
        <v>2025</v>
      </c>
    </row>
    <row r="46" spans="1:33" x14ac:dyDescent="0.2">
      <c r="A46" t="str">
        <f>PLANURI!AX665</f>
        <v>L061.24.04.F4</v>
      </c>
      <c r="B46">
        <f>PLANURI!AY665</f>
        <v>4</v>
      </c>
      <c r="C46" t="str">
        <f>PLANURI!AZ665</f>
        <v>Introducere in proiectarea asistata de calculator 2</v>
      </c>
      <c r="D46">
        <f>PLANURI!BA665</f>
        <v>2</v>
      </c>
      <c r="E46" t="str">
        <f>PLANURI!BB665</f>
        <v>4</v>
      </c>
      <c r="F46" t="str">
        <f>PLANURI!BC665</f>
        <v>C</v>
      </c>
      <c r="G46" t="str">
        <f>PLANURI!BD665</f>
        <v>DI</v>
      </c>
      <c r="H46">
        <f>PLANURI!BE665</f>
        <v>0</v>
      </c>
      <c r="I46">
        <f>PLANURI!BF665</f>
        <v>1</v>
      </c>
      <c r="J46">
        <f>PLANURI!BG665</f>
        <v>1</v>
      </c>
      <c r="K46">
        <f>PLANURI!BH665</f>
        <v>0</v>
      </c>
      <c r="L46">
        <f>PLANURI!BI665</f>
        <v>14</v>
      </c>
      <c r="M46">
        <f>PLANURI!BJ665</f>
        <v>14</v>
      </c>
      <c r="N46">
        <f>PLANURI!BK665</f>
        <v>0</v>
      </c>
      <c r="O46">
        <f>PLANURI!BL665</f>
        <v>0</v>
      </c>
      <c r="P46">
        <f>PLANURI!BM665</f>
        <v>0</v>
      </c>
      <c r="Q46">
        <f>PLANURI!BN665</f>
        <v>0</v>
      </c>
      <c r="R46" t="str">
        <f>PLANURI!BO665</f>
        <v>0</v>
      </c>
      <c r="S46">
        <f>PLANURI!BP665</f>
        <v>0</v>
      </c>
      <c r="T46">
        <f>PLANURI!BQ665</f>
        <v>0.8</v>
      </c>
      <c r="U46">
        <f>PLANURI!BR665</f>
        <v>11</v>
      </c>
      <c r="V46">
        <f>PLANURI!BS665</f>
        <v>1</v>
      </c>
      <c r="W46" t="str">
        <f>PLANURI!BT665</f>
        <v>DF</v>
      </c>
      <c r="X46">
        <f>PLANURI!BU665</f>
        <v>1.8</v>
      </c>
      <c r="Y46">
        <f>PLANURI!BV665</f>
        <v>25</v>
      </c>
      <c r="Z46" t="str">
        <f>PLANURI!A$4</f>
        <v xml:space="preserve">Facultatea Arhitectură şi Urbanism </v>
      </c>
      <c r="AA46" t="str">
        <f>PLANURI!H$6</f>
        <v>Ştiinţe umaniste şi arte</v>
      </c>
      <c r="AB46">
        <f>PLANURI!C$12</f>
        <v>10</v>
      </c>
      <c r="AC46" t="str">
        <f>PLANURI!H$9</f>
        <v>Arhitectură</v>
      </c>
      <c r="AD46">
        <f>PLANURI!A$12</f>
        <v>50</v>
      </c>
      <c r="AE46">
        <f>PLANURI!B$12</f>
        <v>60</v>
      </c>
      <c r="AF46">
        <f>PLANURI!D$12</f>
        <v>10</v>
      </c>
      <c r="AG46" t="str">
        <f>PLANURI!BW665</f>
        <v>2025</v>
      </c>
    </row>
    <row r="47" spans="1:33" x14ac:dyDescent="0.2">
      <c r="A47" t="str">
        <f>PLANURI!AX666</f>
        <v>L061.24.04.D5</v>
      </c>
      <c r="B47">
        <f>PLANURI!AY666</f>
        <v>5</v>
      </c>
      <c r="C47" t="str">
        <f>PLANURI!AZ666</f>
        <v>Mecanica structurilor</v>
      </c>
      <c r="D47">
        <f>PLANURI!BA666</f>
        <v>2</v>
      </c>
      <c r="E47" t="str">
        <f>PLANURI!BB666</f>
        <v>4</v>
      </c>
      <c r="F47" t="str">
        <f>PLANURI!BC666</f>
        <v>E</v>
      </c>
      <c r="G47" t="str">
        <f>PLANURI!BD666</f>
        <v>DI</v>
      </c>
      <c r="H47">
        <f>PLANURI!BE666</f>
        <v>2</v>
      </c>
      <c r="I47">
        <f>PLANURI!BF666</f>
        <v>1</v>
      </c>
      <c r="J47">
        <f>PLANURI!BG666</f>
        <v>3</v>
      </c>
      <c r="K47">
        <f>PLANURI!BH666</f>
        <v>28</v>
      </c>
      <c r="L47">
        <f>PLANURI!BI666</f>
        <v>14</v>
      </c>
      <c r="M47">
        <f>PLANURI!BJ666</f>
        <v>42</v>
      </c>
      <c r="N47">
        <f>PLANURI!BK666</f>
        <v>0</v>
      </c>
      <c r="O47">
        <f>PLANURI!BL666</f>
        <v>0</v>
      </c>
      <c r="P47">
        <f>PLANURI!BM666</f>
        <v>0</v>
      </c>
      <c r="Q47">
        <f>PLANURI!BN666</f>
        <v>0</v>
      </c>
      <c r="R47" t="str">
        <f>PLANURI!BO666</f>
        <v>0</v>
      </c>
      <c r="S47">
        <f>PLANURI!BP666</f>
        <v>0</v>
      </c>
      <c r="T47">
        <f>PLANURI!BQ666</f>
        <v>0.6</v>
      </c>
      <c r="U47">
        <f>PLANURI!BR666</f>
        <v>8</v>
      </c>
      <c r="V47">
        <f>PLANURI!BS666</f>
        <v>2</v>
      </c>
      <c r="W47" t="str">
        <f>PLANURI!BT666</f>
        <v>DD</v>
      </c>
      <c r="X47">
        <f>PLANURI!BU666</f>
        <v>3.6</v>
      </c>
      <c r="Y47">
        <f>PLANURI!BV666</f>
        <v>50</v>
      </c>
      <c r="Z47" t="str">
        <f>PLANURI!A$4</f>
        <v xml:space="preserve">Facultatea Arhitectură şi Urbanism </v>
      </c>
      <c r="AA47" t="str">
        <f>PLANURI!H$6</f>
        <v>Ştiinţe umaniste şi arte</v>
      </c>
      <c r="AB47">
        <f>PLANURI!C$12</f>
        <v>10</v>
      </c>
      <c r="AC47" t="str">
        <f>PLANURI!H$9</f>
        <v>Arhitectură</v>
      </c>
      <c r="AD47">
        <f>PLANURI!A$12</f>
        <v>50</v>
      </c>
      <c r="AE47">
        <f>PLANURI!B$12</f>
        <v>60</v>
      </c>
      <c r="AF47">
        <f>PLANURI!D$12</f>
        <v>10</v>
      </c>
      <c r="AG47" t="str">
        <f>PLANURI!BW666</f>
        <v>2025</v>
      </c>
    </row>
    <row r="48" spans="1:33" x14ac:dyDescent="0.2">
      <c r="A48" t="str">
        <f>PLANURI!AX667</f>
        <v>L061.24.04.D6</v>
      </c>
      <c r="B48">
        <f>PLANURI!AY667</f>
        <v>6</v>
      </c>
      <c r="C48" t="str">
        <f>PLANURI!AZ667</f>
        <v>Finisaje 1</v>
      </c>
      <c r="D48">
        <f>PLANURI!BA667</f>
        <v>2</v>
      </c>
      <c r="E48" t="str">
        <f>PLANURI!BB667</f>
        <v>4</v>
      </c>
      <c r="F48" t="str">
        <f>PLANURI!BC667</f>
        <v>E</v>
      </c>
      <c r="G48" t="str">
        <f>PLANURI!BD667</f>
        <v>DI</v>
      </c>
      <c r="H48">
        <f>PLANURI!BE667</f>
        <v>2</v>
      </c>
      <c r="I48">
        <f>PLANURI!BF667</f>
        <v>2</v>
      </c>
      <c r="J48">
        <f>PLANURI!BG667</f>
        <v>4</v>
      </c>
      <c r="K48">
        <f>PLANURI!BH667</f>
        <v>28</v>
      </c>
      <c r="L48">
        <f>PLANURI!BI667</f>
        <v>28</v>
      </c>
      <c r="M48">
        <f>PLANURI!BJ667</f>
        <v>56</v>
      </c>
      <c r="N48">
        <f>PLANURI!BK667</f>
        <v>0</v>
      </c>
      <c r="O48">
        <f>PLANURI!BL667</f>
        <v>0</v>
      </c>
      <c r="P48">
        <f>PLANURI!BM667</f>
        <v>0</v>
      </c>
      <c r="Q48">
        <f>PLANURI!BN667</f>
        <v>0</v>
      </c>
      <c r="R48" t="str">
        <f>PLANURI!BO667</f>
        <v>0</v>
      </c>
      <c r="S48">
        <f>PLANURI!BP667</f>
        <v>0</v>
      </c>
      <c r="T48">
        <f>PLANURI!BQ667</f>
        <v>3.1</v>
      </c>
      <c r="U48">
        <f>PLANURI!BR667</f>
        <v>44</v>
      </c>
      <c r="V48">
        <f>PLANURI!BS667</f>
        <v>4</v>
      </c>
      <c r="W48" t="str">
        <f>PLANURI!BT667</f>
        <v>DD</v>
      </c>
      <c r="X48">
        <f>PLANURI!BU667</f>
        <v>7.1</v>
      </c>
      <c r="Y48">
        <f>PLANURI!BV667</f>
        <v>100</v>
      </c>
      <c r="Z48" t="str">
        <f>PLANURI!A$4</f>
        <v xml:space="preserve">Facultatea Arhitectură şi Urbanism </v>
      </c>
      <c r="AA48" t="str">
        <f>PLANURI!H$6</f>
        <v>Ştiinţe umaniste şi arte</v>
      </c>
      <c r="AB48">
        <f>PLANURI!C$12</f>
        <v>10</v>
      </c>
      <c r="AC48" t="str">
        <f>PLANURI!H$9</f>
        <v>Arhitectură</v>
      </c>
      <c r="AD48">
        <f>PLANURI!A$12</f>
        <v>50</v>
      </c>
      <c r="AE48">
        <f>PLANURI!B$12</f>
        <v>60</v>
      </c>
      <c r="AF48">
        <f>PLANURI!D$12</f>
        <v>10</v>
      </c>
      <c r="AG48" t="str">
        <f>PLANURI!BW667</f>
        <v>2025</v>
      </c>
    </row>
    <row r="49" spans="1:33" x14ac:dyDescent="0.2">
      <c r="A49" t="str">
        <f>PLANURI!AX668</f>
        <v>L061.24.04.F7</v>
      </c>
      <c r="B49">
        <f>PLANURI!AY668</f>
        <v>7</v>
      </c>
      <c r="C49" t="str">
        <f>PLANURI!AZ668</f>
        <v>Istoria arhitecturii pana la revolutia industriala</v>
      </c>
      <c r="D49">
        <f>PLANURI!BA668</f>
        <v>2</v>
      </c>
      <c r="E49" t="str">
        <f>PLANURI!BB668</f>
        <v>4</v>
      </c>
      <c r="F49" t="str">
        <f>PLANURI!BC668</f>
        <v>E</v>
      </c>
      <c r="G49" t="str">
        <f>PLANURI!BD668</f>
        <v>DI</v>
      </c>
      <c r="H49">
        <f>PLANURI!BE668</f>
        <v>2</v>
      </c>
      <c r="I49">
        <f>PLANURI!BF668</f>
        <v>0</v>
      </c>
      <c r="J49">
        <f>PLANURI!BG668</f>
        <v>2</v>
      </c>
      <c r="K49">
        <f>PLANURI!BH668</f>
        <v>28</v>
      </c>
      <c r="L49">
        <f>PLANURI!BI668</f>
        <v>0</v>
      </c>
      <c r="M49">
        <f>PLANURI!BJ668</f>
        <v>28</v>
      </c>
      <c r="N49">
        <f>PLANURI!BK668</f>
        <v>0</v>
      </c>
      <c r="O49">
        <f>PLANURI!BL668</f>
        <v>0</v>
      </c>
      <c r="P49">
        <f>PLANURI!BM668</f>
        <v>0</v>
      </c>
      <c r="Q49">
        <f>PLANURI!BN668</f>
        <v>0</v>
      </c>
      <c r="R49" t="str">
        <f>PLANURI!BO668</f>
        <v>0</v>
      </c>
      <c r="S49">
        <f>PLANURI!BP668</f>
        <v>0</v>
      </c>
      <c r="T49">
        <f>PLANURI!BQ668</f>
        <v>1.6</v>
      </c>
      <c r="U49">
        <f>PLANURI!BR668</f>
        <v>22</v>
      </c>
      <c r="V49">
        <f>PLANURI!BS668</f>
        <v>2</v>
      </c>
      <c r="W49" t="str">
        <f>PLANURI!BT668</f>
        <v>DF</v>
      </c>
      <c r="X49">
        <f>PLANURI!BU668</f>
        <v>3.6</v>
      </c>
      <c r="Y49">
        <f>PLANURI!BV668</f>
        <v>50</v>
      </c>
      <c r="Z49" t="str">
        <f>PLANURI!A$4</f>
        <v xml:space="preserve">Facultatea Arhitectură şi Urbanism </v>
      </c>
      <c r="AA49" t="str">
        <f>PLANURI!H$6</f>
        <v>Ştiinţe umaniste şi arte</v>
      </c>
      <c r="AB49">
        <f>PLANURI!C$12</f>
        <v>10</v>
      </c>
      <c r="AC49" t="str">
        <f>PLANURI!H$9</f>
        <v>Arhitectură</v>
      </c>
      <c r="AD49">
        <f>PLANURI!A$12</f>
        <v>50</v>
      </c>
      <c r="AE49">
        <f>PLANURI!B$12</f>
        <v>60</v>
      </c>
      <c r="AF49">
        <f>PLANURI!D$12</f>
        <v>10</v>
      </c>
      <c r="AG49" t="str">
        <f>PLANURI!BW668</f>
        <v>2025</v>
      </c>
    </row>
    <row r="50" spans="1:33" x14ac:dyDescent="0.2">
      <c r="A50" t="str">
        <f>PLANURI!AX669</f>
        <v>L061.24.04.S8</v>
      </c>
      <c r="B50">
        <f>PLANURI!AY669</f>
        <v>8</v>
      </c>
      <c r="C50" t="str">
        <f>PLANURI!AZ669</f>
        <v>Educaţie fizică 4</v>
      </c>
      <c r="D50">
        <f>PLANURI!BA669</f>
        <v>2</v>
      </c>
      <c r="E50" t="str">
        <f>PLANURI!BB669</f>
        <v>4</v>
      </c>
      <c r="F50" t="str">
        <f>PLANURI!BC669</f>
        <v>C</v>
      </c>
      <c r="G50" t="str">
        <f>PLANURI!BD669</f>
        <v>DI</v>
      </c>
      <c r="H50">
        <f>PLANURI!BE669</f>
        <v>2</v>
      </c>
      <c r="I50">
        <f>PLANURI!BF669</f>
        <v>1</v>
      </c>
      <c r="J50">
        <f>PLANURI!BG669</f>
        <v>3</v>
      </c>
      <c r="K50">
        <f>PLANURI!BH669</f>
        <v>28</v>
      </c>
      <c r="L50">
        <f>PLANURI!BI669</f>
        <v>14</v>
      </c>
      <c r="M50">
        <f>PLANURI!BJ669</f>
        <v>42</v>
      </c>
      <c r="N50">
        <f>PLANURI!BK669</f>
        <v>0</v>
      </c>
      <c r="O50">
        <f>PLANURI!BL669</f>
        <v>0</v>
      </c>
      <c r="P50">
        <f>PLANURI!BM669</f>
        <v>0</v>
      </c>
      <c r="Q50">
        <f>PLANURI!BN669</f>
        <v>0</v>
      </c>
      <c r="R50" t="str">
        <f>PLANURI!BO669</f>
        <v>0</v>
      </c>
      <c r="S50">
        <f>PLANURI!BP669</f>
        <v>0</v>
      </c>
      <c r="T50">
        <f>PLANURI!BQ669</f>
        <v>2.4</v>
      </c>
      <c r="U50">
        <f>PLANURI!BR669</f>
        <v>33</v>
      </c>
      <c r="V50">
        <f>PLANURI!BS669</f>
        <v>3</v>
      </c>
      <c r="W50" t="str">
        <f>PLANURI!BT669</f>
        <v>DS</v>
      </c>
      <c r="X50">
        <f>PLANURI!BU669</f>
        <v>5.4</v>
      </c>
      <c r="Y50">
        <f>PLANURI!BV669</f>
        <v>75</v>
      </c>
      <c r="Z50" t="str">
        <f>PLANURI!A$4</f>
        <v xml:space="preserve">Facultatea Arhitectură şi Urbanism </v>
      </c>
      <c r="AA50" t="str">
        <f>PLANURI!H$6</f>
        <v>Ştiinţe umaniste şi arte</v>
      </c>
      <c r="AB50">
        <f>PLANURI!C$12</f>
        <v>10</v>
      </c>
      <c r="AC50" t="str">
        <f>PLANURI!H$9</f>
        <v>Arhitectură</v>
      </c>
      <c r="AD50">
        <f>PLANURI!A$12</f>
        <v>50</v>
      </c>
      <c r="AE50">
        <f>PLANURI!B$12</f>
        <v>60</v>
      </c>
      <c r="AF50">
        <f>PLANURI!D$12</f>
        <v>10</v>
      </c>
      <c r="AG50" t="str">
        <f>PLANURI!BW669</f>
        <v>2025</v>
      </c>
    </row>
    <row r="51" spans="1:33" x14ac:dyDescent="0.2">
      <c r="A51" t="str">
        <f>PLANURI!AX670</f>
        <v>L061.24.04.C9</v>
      </c>
      <c r="B51">
        <f>PLANURI!AY670</f>
        <v>9</v>
      </c>
      <c r="C51" t="str">
        <f>PLANURI!AZ670</f>
        <v>Educaţie fizică 4</v>
      </c>
      <c r="D51">
        <f>PLANURI!BA670</f>
        <v>2</v>
      </c>
      <c r="E51" t="str">
        <f>PLANURI!BB670</f>
        <v>4</v>
      </c>
      <c r="F51" t="str">
        <f>PLANURI!BC670</f>
        <v>D</v>
      </c>
      <c r="G51" t="str">
        <f>PLANURI!BD670</f>
        <v>DI</v>
      </c>
      <c r="H51">
        <f>PLANURI!BE670</f>
        <v>0</v>
      </c>
      <c r="I51">
        <f>PLANURI!BF670</f>
        <v>1</v>
      </c>
      <c r="J51">
        <f>PLANURI!BG670</f>
        <v>1</v>
      </c>
      <c r="K51">
        <f>PLANURI!BH670</f>
        <v>0</v>
      </c>
      <c r="L51">
        <f>PLANURI!BI670</f>
        <v>14</v>
      </c>
      <c r="M51">
        <f>PLANURI!BJ670</f>
        <v>14</v>
      </c>
      <c r="N51">
        <f>PLANURI!BK670</f>
        <v>0</v>
      </c>
      <c r="O51">
        <f>PLANURI!BL670</f>
        <v>0</v>
      </c>
      <c r="P51">
        <f>PLANURI!BM670</f>
        <v>0</v>
      </c>
      <c r="Q51">
        <f>PLANURI!BN670</f>
        <v>0</v>
      </c>
      <c r="R51" t="str">
        <f>PLANURI!BO670</f>
        <v>0</v>
      </c>
      <c r="S51">
        <f>PLANURI!BP670</f>
        <v>0</v>
      </c>
      <c r="T51">
        <f>PLANURI!BQ670</f>
        <v>2.6</v>
      </c>
      <c r="U51">
        <f>PLANURI!BR670</f>
        <v>36</v>
      </c>
      <c r="V51">
        <f>PLANURI!BS670</f>
        <v>2</v>
      </c>
      <c r="W51" t="str">
        <f>PLANURI!BT670</f>
        <v>DC</v>
      </c>
      <c r="X51">
        <f>PLANURI!BU670</f>
        <v>3.6</v>
      </c>
      <c r="Y51">
        <f>PLANURI!BV670</f>
        <v>50</v>
      </c>
      <c r="Z51" t="str">
        <f>PLANURI!A$4</f>
        <v xml:space="preserve">Facultatea Arhitectură şi Urbanism </v>
      </c>
      <c r="AA51" t="str">
        <f>PLANURI!H$6</f>
        <v>Ştiinţe umaniste şi arte</v>
      </c>
      <c r="AB51">
        <f>PLANURI!C$12</f>
        <v>10</v>
      </c>
      <c r="AC51" t="str">
        <f>PLANURI!H$9</f>
        <v>Arhitectură</v>
      </c>
      <c r="AD51">
        <f>PLANURI!A$12</f>
        <v>50</v>
      </c>
      <c r="AE51">
        <f>PLANURI!B$12</f>
        <v>60</v>
      </c>
      <c r="AF51">
        <f>PLANURI!D$12</f>
        <v>10</v>
      </c>
      <c r="AG51" t="str">
        <f>PLANURI!BW670</f>
        <v>2025</v>
      </c>
    </row>
    <row r="52" spans="1:33" x14ac:dyDescent="0.2">
      <c r="A52" t="str">
        <f>PLANURI!AX671</f>
        <v>L061.24.04.F10</v>
      </c>
      <c r="B52">
        <f>PLANURI!AY671</f>
        <v>10</v>
      </c>
      <c r="C52" t="str">
        <f>PLANURI!AZ671</f>
        <v/>
      </c>
      <c r="D52" t="str">
        <f>PLANURI!BA671</f>
        <v/>
      </c>
      <c r="E52" t="str">
        <f>PLANURI!BB671</f>
        <v/>
      </c>
      <c r="F52" t="str">
        <f>PLANURI!BC671</f>
        <v/>
      </c>
      <c r="G52" t="str">
        <f>PLANURI!BD671</f>
        <v/>
      </c>
      <c r="H52" t="str">
        <f>PLANURI!BE671</f>
        <v/>
      </c>
      <c r="I52" t="str">
        <f>PLANURI!BF671</f>
        <v/>
      </c>
      <c r="J52" t="str">
        <f>PLANURI!BG671</f>
        <v/>
      </c>
      <c r="K52" t="str">
        <f>PLANURI!BH671</f>
        <v/>
      </c>
      <c r="L52" t="str">
        <f>PLANURI!BI671</f>
        <v/>
      </c>
      <c r="M52" t="str">
        <f>PLANURI!BJ671</f>
        <v/>
      </c>
      <c r="N52" t="str">
        <f>PLANURI!BK671</f>
        <v/>
      </c>
      <c r="O52" t="str">
        <f>PLANURI!BL671</f>
        <v/>
      </c>
      <c r="P52" t="str">
        <f>PLANURI!BM671</f>
        <v/>
      </c>
      <c r="Q52" t="str">
        <f>PLANURI!BN671</f>
        <v/>
      </c>
      <c r="R52" t="str">
        <f>PLANURI!BO671</f>
        <v>0</v>
      </c>
      <c r="S52" t="str">
        <f>PLANURI!BP671</f>
        <v/>
      </c>
      <c r="T52" t="str">
        <f>PLANURI!BQ671</f>
        <v/>
      </c>
      <c r="U52" t="str">
        <f>PLANURI!BR671</f>
        <v/>
      </c>
      <c r="V52" t="str">
        <f>PLANURI!BS671</f>
        <v/>
      </c>
      <c r="W52" t="str">
        <f>PLANURI!BT671</f>
        <v/>
      </c>
      <c r="X52" t="str">
        <f>PLANURI!BU671</f>
        <v/>
      </c>
      <c r="Y52" t="str">
        <f>PLANURI!BV671</f>
        <v/>
      </c>
      <c r="Z52" t="str">
        <f>PLANURI!A$4</f>
        <v xml:space="preserve">Facultatea Arhitectură şi Urbanism </v>
      </c>
      <c r="AA52" t="str">
        <f>PLANURI!H$6</f>
        <v>Ştiinţe umaniste şi arte</v>
      </c>
      <c r="AB52">
        <f>PLANURI!C$12</f>
        <v>10</v>
      </c>
      <c r="AC52" t="str">
        <f>PLANURI!H$9</f>
        <v>Arhitectură</v>
      </c>
      <c r="AD52">
        <f>PLANURI!A$12</f>
        <v>50</v>
      </c>
      <c r="AE52">
        <f>PLANURI!B$12</f>
        <v>60</v>
      </c>
      <c r="AF52">
        <f>PLANURI!D$12</f>
        <v>10</v>
      </c>
      <c r="AG52" t="str">
        <f>PLANURI!BW671</f>
        <v/>
      </c>
    </row>
    <row r="53" spans="1:33" x14ac:dyDescent="0.2">
      <c r="A53" t="str">
        <f>PLANURI!AX672</f>
        <v>L061.24.04.S11</v>
      </c>
      <c r="B53">
        <f>PLANURI!AY672</f>
        <v>11</v>
      </c>
      <c r="C53" t="str">
        <f>PLANURI!AZ672</f>
        <v>Proiect de verificare 2</v>
      </c>
      <c r="D53">
        <f>PLANURI!BA672</f>
        <v>2</v>
      </c>
      <c r="E53" t="str">
        <f>PLANURI!BB672</f>
        <v>4</v>
      </c>
      <c r="F53" t="str">
        <f>PLANURI!BC672</f>
        <v>E</v>
      </c>
      <c r="G53" t="str">
        <f>PLANURI!BD672</f>
        <v>DI</v>
      </c>
      <c r="H53">
        <f>PLANURI!BE672</f>
        <v>0</v>
      </c>
      <c r="I53">
        <f>PLANURI!BF672</f>
        <v>0</v>
      </c>
      <c r="J53">
        <f>PLANURI!BG672</f>
        <v>0</v>
      </c>
      <c r="K53">
        <f>PLANURI!BH672</f>
        <v>0</v>
      </c>
      <c r="L53">
        <f>PLANURI!BI672</f>
        <v>0</v>
      </c>
      <c r="M53">
        <f>PLANURI!BJ672</f>
        <v>0</v>
      </c>
      <c r="N53">
        <f>PLANURI!BK672</f>
        <v>0</v>
      </c>
      <c r="O53">
        <f>PLANURI!BL672</f>
        <v>0</v>
      </c>
      <c r="P53">
        <f>PLANURI!BM672</f>
        <v>0</v>
      </c>
      <c r="Q53">
        <f>PLANURI!BN672</f>
        <v>0</v>
      </c>
      <c r="R53" t="str">
        <f>PLANURI!BO672</f>
        <v>0</v>
      </c>
      <c r="S53">
        <f>PLANURI!BP672</f>
        <v>0</v>
      </c>
      <c r="T53">
        <f>PLANURI!BQ672</f>
        <v>1.8</v>
      </c>
      <c r="U53">
        <f>PLANURI!BR672</f>
        <v>25</v>
      </c>
      <c r="V53">
        <f>PLANURI!BS672</f>
        <v>1</v>
      </c>
      <c r="W53" t="str">
        <f>PLANURI!BT672</f>
        <v>DS</v>
      </c>
      <c r="X53">
        <f>PLANURI!BU672</f>
        <v>1.8</v>
      </c>
      <c r="Y53">
        <f>PLANURI!BV672</f>
        <v>25</v>
      </c>
      <c r="Z53" t="str">
        <f>PLANURI!A$4</f>
        <v xml:space="preserve">Facultatea Arhitectură şi Urbanism </v>
      </c>
      <c r="AA53" t="str">
        <f>PLANURI!H$6</f>
        <v>Ştiinţe umaniste şi arte</v>
      </c>
      <c r="AB53">
        <f>PLANURI!C$12</f>
        <v>10</v>
      </c>
      <c r="AC53" t="str">
        <f>PLANURI!H$9</f>
        <v>Arhitectură</v>
      </c>
      <c r="AD53">
        <f>PLANURI!A$12</f>
        <v>50</v>
      </c>
      <c r="AE53">
        <f>PLANURI!B$12</f>
        <v>60</v>
      </c>
      <c r="AF53">
        <f>PLANURI!D$12</f>
        <v>10</v>
      </c>
      <c r="AG53" t="str">
        <f>PLANURI!BW672</f>
        <v>2025</v>
      </c>
    </row>
    <row r="54" spans="1:33" x14ac:dyDescent="0.2">
      <c r="A54" t="str">
        <f>PLANURI!AX673</f>
        <v/>
      </c>
      <c r="B54">
        <f>PLANURI!AY673</f>
        <v>12</v>
      </c>
      <c r="C54" t="str">
        <f>PLANURI!AZ673</f>
        <v/>
      </c>
      <c r="D54" t="str">
        <f>PLANURI!BA673</f>
        <v/>
      </c>
      <c r="E54" t="str">
        <f>PLANURI!BB673</f>
        <v/>
      </c>
      <c r="F54" t="str">
        <f>PLANURI!BC673</f>
        <v/>
      </c>
      <c r="G54" t="str">
        <f>PLANURI!BD673</f>
        <v/>
      </c>
      <c r="H54" t="str">
        <f>PLANURI!BE673</f>
        <v/>
      </c>
      <c r="I54" t="str">
        <f>PLANURI!BF673</f>
        <v/>
      </c>
      <c r="J54" t="str">
        <f>PLANURI!BG673</f>
        <v/>
      </c>
      <c r="K54" t="str">
        <f>PLANURI!BH673</f>
        <v/>
      </c>
      <c r="L54" t="str">
        <f>PLANURI!BI673</f>
        <v/>
      </c>
      <c r="M54" t="str">
        <f>PLANURI!BJ673</f>
        <v/>
      </c>
      <c r="N54" t="str">
        <f>PLANURI!BK673</f>
        <v/>
      </c>
      <c r="O54" t="str">
        <f>PLANURI!BL673</f>
        <v/>
      </c>
      <c r="P54" t="str">
        <f>PLANURI!BM673</f>
        <v/>
      </c>
      <c r="Q54" t="str">
        <f>PLANURI!BN673</f>
        <v/>
      </c>
      <c r="R54" t="str">
        <f>PLANURI!BO673</f>
        <v>0</v>
      </c>
      <c r="S54" t="str">
        <f>PLANURI!BP673</f>
        <v/>
      </c>
      <c r="T54" t="str">
        <f>PLANURI!BQ673</f>
        <v/>
      </c>
      <c r="U54" t="str">
        <f>PLANURI!BR673</f>
        <v/>
      </c>
      <c r="V54" t="str">
        <f>PLANURI!BS673</f>
        <v/>
      </c>
      <c r="W54" t="str">
        <f>PLANURI!BT673</f>
        <v/>
      </c>
      <c r="X54" t="str">
        <f>PLANURI!BU673</f>
        <v/>
      </c>
      <c r="Y54" t="str">
        <f>PLANURI!BV673</f>
        <v/>
      </c>
      <c r="Z54" t="str">
        <f>PLANURI!A$4</f>
        <v xml:space="preserve">Facultatea Arhitectură şi Urbanism </v>
      </c>
      <c r="AA54" t="str">
        <f>PLANURI!H$6</f>
        <v>Ştiinţe umaniste şi arte</v>
      </c>
      <c r="AB54">
        <f>PLANURI!C$12</f>
        <v>10</v>
      </c>
      <c r="AC54" t="str">
        <f>PLANURI!H$9</f>
        <v>Arhitectură</v>
      </c>
      <c r="AD54">
        <f>PLANURI!A$12</f>
        <v>50</v>
      </c>
      <c r="AE54">
        <f>PLANURI!B$12</f>
        <v>60</v>
      </c>
      <c r="AF54">
        <f>PLANURI!D$12</f>
        <v>10</v>
      </c>
      <c r="AG54" t="str">
        <f>PLANURI!BW673</f>
        <v/>
      </c>
    </row>
    <row r="55" spans="1:33" x14ac:dyDescent="0.2">
      <c r="A55" t="str">
        <f>PLANURI!AX674</f>
        <v>Semestrul 5</v>
      </c>
      <c r="B55">
        <f>PLANURI!AY674</f>
        <v>0</v>
      </c>
      <c r="C55">
        <f>PLANURI!AZ674</f>
        <v>0</v>
      </c>
      <c r="D55">
        <f>PLANURI!BA674</f>
        <v>0</v>
      </c>
      <c r="E55">
        <f>PLANURI!BB674</f>
        <v>0</v>
      </c>
      <c r="F55">
        <f>PLANURI!BC674</f>
        <v>0</v>
      </c>
      <c r="G55">
        <f>PLANURI!BD674</f>
        <v>0</v>
      </c>
      <c r="H55">
        <f>PLANURI!BE674</f>
        <v>0</v>
      </c>
      <c r="I55">
        <f>PLANURI!BF674</f>
        <v>0</v>
      </c>
      <c r="J55">
        <f>PLANURI!BG674</f>
        <v>0</v>
      </c>
      <c r="K55">
        <f>PLANURI!BH674</f>
        <v>0</v>
      </c>
      <c r="L55">
        <f>PLANURI!BI674</f>
        <v>0</v>
      </c>
      <c r="M55">
        <f>PLANURI!BJ674</f>
        <v>0</v>
      </c>
      <c r="N55">
        <f>PLANURI!BK674</f>
        <v>0</v>
      </c>
      <c r="O55">
        <f>PLANURI!BL674</f>
        <v>0</v>
      </c>
      <c r="P55">
        <f>PLANURI!BM674</f>
        <v>0</v>
      </c>
      <c r="Q55">
        <f>PLANURI!BN674</f>
        <v>0</v>
      </c>
      <c r="R55">
        <f>PLANURI!BO674</f>
        <v>0</v>
      </c>
      <c r="S55">
        <f>PLANURI!BP674</f>
        <v>0</v>
      </c>
      <c r="T55">
        <f>PLANURI!BQ674</f>
        <v>0</v>
      </c>
      <c r="U55">
        <f>PLANURI!BR674</f>
        <v>0</v>
      </c>
      <c r="V55">
        <f>PLANURI!BS674</f>
        <v>28</v>
      </c>
      <c r="W55">
        <f>PLANURI!BT674</f>
        <v>0</v>
      </c>
      <c r="X55">
        <f>PLANURI!BU674</f>
        <v>0</v>
      </c>
      <c r="Y55">
        <f>PLANURI!BV674</f>
        <v>0</v>
      </c>
      <c r="Z55" t="str">
        <f>PLANURI!A$4</f>
        <v xml:space="preserve">Facultatea Arhitectură şi Urbanism </v>
      </c>
      <c r="AA55" t="str">
        <f>PLANURI!H$6</f>
        <v>Ştiinţe umaniste şi arte</v>
      </c>
      <c r="AB55">
        <f>PLANURI!C$12</f>
        <v>10</v>
      </c>
      <c r="AC55" t="str">
        <f>PLANURI!H$9</f>
        <v>Arhitectură</v>
      </c>
      <c r="AD55">
        <f>PLANURI!A$12</f>
        <v>50</v>
      </c>
      <c r="AE55">
        <f>PLANURI!B$12</f>
        <v>60</v>
      </c>
      <c r="AF55">
        <f>PLANURI!D$12</f>
        <v>10</v>
      </c>
      <c r="AG55" t="str">
        <f>PLANURI!BW674</f>
        <v/>
      </c>
    </row>
    <row r="56" spans="1:33" x14ac:dyDescent="0.2">
      <c r="A56" t="str">
        <f>PLANURI!AX675</f>
        <v>codDisciplina</v>
      </c>
      <c r="B56" t="str">
        <f>PLANURI!AY675</f>
        <v>ID</v>
      </c>
      <c r="C56" t="str">
        <f>PLANURI!AZ675</f>
        <v>Disciplina</v>
      </c>
      <c r="D56" t="str">
        <f>PLANURI!BA675</f>
        <v>An</v>
      </c>
      <c r="E56" t="str">
        <f>PLANURI!BB675</f>
        <v>Sem</v>
      </c>
      <c r="F56" t="str">
        <f>PLANURI!BC675</f>
        <v>Tip Ev</v>
      </c>
      <c r="G56" t="str">
        <f>PLANURI!BD675</f>
        <v>Regim Disc</v>
      </c>
      <c r="H56" t="str">
        <f>PLANURI!BE675</f>
        <v>C/sapt</v>
      </c>
      <c r="I56" t="str">
        <f>PLANURI!BF675</f>
        <v>S/L/P/sapt</v>
      </c>
      <c r="J56" t="str">
        <f>PLANURI!BG675</f>
        <v>Total ore integral/sapt</v>
      </c>
      <c r="K56" t="str">
        <f>PLANURI!BH675</f>
        <v>C/sem</v>
      </c>
      <c r="L56" t="str">
        <f>PLANURI!BI675</f>
        <v>S/L/P/sem</v>
      </c>
      <c r="M56" t="str">
        <f>PLANURI!BJ675</f>
        <v>Total ore integral /sem</v>
      </c>
      <c r="N56" t="str">
        <f>PLANURI!BK675</f>
        <v>PracticaVap/sapt</v>
      </c>
      <c r="O56" t="str">
        <f>PLANURI!BL675</f>
        <v>Elab proiect/sapt</v>
      </c>
      <c r="P56" t="str">
        <f>PLANURI!BM675</f>
        <v>Total ore partial /sapt</v>
      </c>
      <c r="Q56" t="str">
        <f>PLANURI!BN675</f>
        <v>VAPPractica/sem</v>
      </c>
      <c r="R56" t="str">
        <f>PLANURI!BO675</f>
        <v>Elab proiect/sem</v>
      </c>
      <c r="S56" t="str">
        <f>PLANURI!BP675</f>
        <v>Total ore partial /sem</v>
      </c>
      <c r="T56" t="str">
        <f>PLANURI!BQ675</f>
        <v>VPI/sapt</v>
      </c>
      <c r="U56" t="str">
        <f>PLANURI!BR675</f>
        <v>VPI/sem</v>
      </c>
      <c r="V56" t="str">
        <f>PLANURI!BS675</f>
        <v>Nr credite</v>
      </c>
      <c r="W56" t="str">
        <f>PLANURI!BT675</f>
        <v>Categorie formativa</v>
      </c>
      <c r="X56" t="str">
        <f>PLANURI!BU675</f>
        <v>Total ore/sapt</v>
      </c>
      <c r="Y56" t="str">
        <f>PLANURI!BV675</f>
        <v>Total ore/sem</v>
      </c>
      <c r="Z56" t="str">
        <f>PLANURI!A$4</f>
        <v xml:space="preserve">Facultatea Arhitectură şi Urbanism </v>
      </c>
      <c r="AA56" t="str">
        <f>PLANURI!H$6</f>
        <v>Ştiinţe umaniste şi arte</v>
      </c>
      <c r="AB56">
        <f>PLANURI!C$12</f>
        <v>10</v>
      </c>
      <c r="AC56" t="str">
        <f>PLANURI!H$9</f>
        <v>Arhitectură</v>
      </c>
      <c r="AD56">
        <f>PLANURI!A$12</f>
        <v>50</v>
      </c>
      <c r="AE56">
        <f>PLANURI!B$12</f>
        <v>60</v>
      </c>
      <c r="AF56">
        <f>PLANURI!D$12</f>
        <v>10</v>
      </c>
      <c r="AG56" t="e">
        <f>PLANURI!BW675</f>
        <v>#VALUE!</v>
      </c>
    </row>
    <row r="57" spans="1:33" x14ac:dyDescent="0.2">
      <c r="A57" t="str">
        <f>PLANURI!AX676</f>
        <v>L061.24.05.S1</v>
      </c>
      <c r="B57">
        <f>PLANURI!AY676</f>
        <v>1</v>
      </c>
      <c r="C57" t="str">
        <f>PLANURI!AZ676</f>
        <v>Proiectare de arhitectură 5</v>
      </c>
      <c r="D57">
        <f>PLANURI!BA676</f>
        <v>3</v>
      </c>
      <c r="E57" t="str">
        <f>PLANURI!BB676</f>
        <v>5</v>
      </c>
      <c r="F57" t="str">
        <f>PLANURI!BC676</f>
        <v>P-D</v>
      </c>
      <c r="G57" t="str">
        <f>PLANURI!BD676</f>
        <v>DI</v>
      </c>
      <c r="H57">
        <f>PLANURI!BE676</f>
        <v>0</v>
      </c>
      <c r="I57">
        <f>PLANURI!BF676</f>
        <v>8</v>
      </c>
      <c r="J57">
        <f>PLANURI!BG676</f>
        <v>8</v>
      </c>
      <c r="K57">
        <f>PLANURI!BH676</f>
        <v>0</v>
      </c>
      <c r="L57">
        <f>PLANURI!BI676</f>
        <v>112</v>
      </c>
      <c r="M57">
        <f>PLANURI!BJ676</f>
        <v>112</v>
      </c>
      <c r="N57">
        <f>PLANURI!BK676</f>
        <v>0</v>
      </c>
      <c r="O57">
        <f>PLANURI!BL676</f>
        <v>0</v>
      </c>
      <c r="P57">
        <f>PLANURI!BM676</f>
        <v>0</v>
      </c>
      <c r="Q57">
        <f>PLANURI!BN676</f>
        <v>0</v>
      </c>
      <c r="R57" t="str">
        <f>PLANURI!BO676</f>
        <v>0</v>
      </c>
      <c r="S57">
        <f>PLANURI!BP676</f>
        <v>0</v>
      </c>
      <c r="T57">
        <f>PLANURI!BQ676</f>
        <v>8.1</v>
      </c>
      <c r="U57">
        <f>PLANURI!BR676</f>
        <v>113</v>
      </c>
      <c r="V57">
        <f>PLANURI!BS676</f>
        <v>9</v>
      </c>
      <c r="W57" t="str">
        <f>PLANURI!BT676</f>
        <v>DS</v>
      </c>
      <c r="X57">
        <f>PLANURI!BU676</f>
        <v>16.100000000000001</v>
      </c>
      <c r="Y57">
        <f>PLANURI!BV676</f>
        <v>225</v>
      </c>
      <c r="Z57" t="str">
        <f>PLANURI!A$4</f>
        <v xml:space="preserve">Facultatea Arhitectură şi Urbanism </v>
      </c>
      <c r="AA57" t="str">
        <f>PLANURI!H$6</f>
        <v>Ştiinţe umaniste şi arte</v>
      </c>
      <c r="AB57">
        <f>PLANURI!C$12</f>
        <v>10</v>
      </c>
      <c r="AC57" t="str">
        <f>PLANURI!H$9</f>
        <v>Arhitectură</v>
      </c>
      <c r="AD57">
        <f>PLANURI!A$12</f>
        <v>50</v>
      </c>
      <c r="AE57">
        <f>PLANURI!B$12</f>
        <v>60</v>
      </c>
      <c r="AF57">
        <f>PLANURI!D$12</f>
        <v>10</v>
      </c>
      <c r="AG57" t="str">
        <f>PLANURI!BW676</f>
        <v>2026</v>
      </c>
    </row>
    <row r="58" spans="1:33" x14ac:dyDescent="0.2">
      <c r="A58" t="str">
        <f>PLANURI!AX677</f>
        <v>L061.24.05.F2</v>
      </c>
      <c r="B58">
        <f>PLANURI!AY677</f>
        <v>2</v>
      </c>
      <c r="C58" t="str">
        <f>PLANURI!AZ677</f>
        <v>Teoria arhitecturii 5</v>
      </c>
      <c r="D58">
        <f>PLANURI!BA677</f>
        <v>3</v>
      </c>
      <c r="E58" t="str">
        <f>PLANURI!BB677</f>
        <v>5</v>
      </c>
      <c r="F58" t="str">
        <f>PLANURI!BC677</f>
        <v>E</v>
      </c>
      <c r="G58" t="str">
        <f>PLANURI!BD677</f>
        <v>DI</v>
      </c>
      <c r="H58">
        <f>PLANURI!BE677</f>
        <v>2</v>
      </c>
      <c r="I58">
        <f>PLANURI!BF677</f>
        <v>1</v>
      </c>
      <c r="J58">
        <f>PLANURI!BG677</f>
        <v>3</v>
      </c>
      <c r="K58">
        <f>PLANURI!BH677</f>
        <v>28</v>
      </c>
      <c r="L58">
        <f>PLANURI!BI677</f>
        <v>14</v>
      </c>
      <c r="M58">
        <f>PLANURI!BJ677</f>
        <v>42</v>
      </c>
      <c r="N58">
        <f>PLANURI!BK677</f>
        <v>0</v>
      </c>
      <c r="O58">
        <f>PLANURI!BL677</f>
        <v>0</v>
      </c>
      <c r="P58">
        <f>PLANURI!BM677</f>
        <v>0</v>
      </c>
      <c r="Q58">
        <f>PLANURI!BN677</f>
        <v>0</v>
      </c>
      <c r="R58" t="str">
        <f>PLANURI!BO677</f>
        <v>0</v>
      </c>
      <c r="S58">
        <f>PLANURI!BP677</f>
        <v>0</v>
      </c>
      <c r="T58">
        <f>PLANURI!BQ677</f>
        <v>2.4</v>
      </c>
      <c r="U58">
        <f>PLANURI!BR677</f>
        <v>33</v>
      </c>
      <c r="V58">
        <f>PLANURI!BS677</f>
        <v>3</v>
      </c>
      <c r="W58" t="str">
        <f>PLANURI!BT677</f>
        <v>DF</v>
      </c>
      <c r="X58">
        <f>PLANURI!BU677</f>
        <v>5.4</v>
      </c>
      <c r="Y58">
        <f>PLANURI!BV677</f>
        <v>75</v>
      </c>
      <c r="Z58" t="str">
        <f>PLANURI!A$4</f>
        <v xml:space="preserve">Facultatea Arhitectură şi Urbanism </v>
      </c>
      <c r="AA58" t="str">
        <f>PLANURI!H$6</f>
        <v>Ştiinţe umaniste şi arte</v>
      </c>
      <c r="AB58">
        <f>PLANURI!C$12</f>
        <v>10</v>
      </c>
      <c r="AC58" t="str">
        <f>PLANURI!H$9</f>
        <v>Arhitectură</v>
      </c>
      <c r="AD58">
        <f>PLANURI!A$12</f>
        <v>50</v>
      </c>
      <c r="AE58">
        <f>PLANURI!B$12</f>
        <v>60</v>
      </c>
      <c r="AF58">
        <f>PLANURI!D$12</f>
        <v>10</v>
      </c>
      <c r="AG58" t="str">
        <f>PLANURI!BW677</f>
        <v>2026</v>
      </c>
    </row>
    <row r="59" spans="1:33" x14ac:dyDescent="0.2">
      <c r="A59" t="str">
        <f>PLANURI!AX678</f>
        <v>L061.24.05.U3</v>
      </c>
      <c r="B59">
        <f>PLANURI!AY678</f>
        <v>3</v>
      </c>
      <c r="C59" t="str">
        <f>PLANURI!AZ678</f>
        <v>Proiectare asist. de calculator 1</v>
      </c>
      <c r="D59">
        <f>PLANURI!BA678</f>
        <v>3</v>
      </c>
      <c r="E59" t="str">
        <f>PLANURI!BB678</f>
        <v>5</v>
      </c>
      <c r="F59" t="str">
        <f>PLANURI!BC678</f>
        <v>C</v>
      </c>
      <c r="G59" t="str">
        <f>PLANURI!BD678</f>
        <v>DI</v>
      </c>
      <c r="H59">
        <f>PLANURI!BE678</f>
        <v>2</v>
      </c>
      <c r="I59">
        <f>PLANURI!BF678</f>
        <v>0</v>
      </c>
      <c r="J59">
        <f>PLANURI!BG678</f>
        <v>2</v>
      </c>
      <c r="K59">
        <f>PLANURI!BH678</f>
        <v>28</v>
      </c>
      <c r="L59">
        <f>PLANURI!BI678</f>
        <v>0</v>
      </c>
      <c r="M59">
        <f>PLANURI!BJ678</f>
        <v>28</v>
      </c>
      <c r="N59">
        <f>PLANURI!BK678</f>
        <v>0</v>
      </c>
      <c r="O59">
        <f>PLANURI!BL678</f>
        <v>0</v>
      </c>
      <c r="P59">
        <f>PLANURI!BM678</f>
        <v>0</v>
      </c>
      <c r="Q59">
        <f>PLANURI!BN678</f>
        <v>0</v>
      </c>
      <c r="R59" t="str">
        <f>PLANURI!BO678</f>
        <v>0</v>
      </c>
      <c r="S59">
        <f>PLANURI!BP678</f>
        <v>0</v>
      </c>
      <c r="T59">
        <f>PLANURI!BQ678</f>
        <v>1.6</v>
      </c>
      <c r="U59">
        <f>PLANURI!BR678</f>
        <v>22</v>
      </c>
      <c r="V59">
        <f>PLANURI!BS678</f>
        <v>2</v>
      </c>
      <c r="W59" t="str">
        <f>PLANURI!BT678</f>
        <v>DU</v>
      </c>
      <c r="X59">
        <f>PLANURI!BU678</f>
        <v>3.6</v>
      </c>
      <c r="Y59">
        <f>PLANURI!BV678</f>
        <v>50</v>
      </c>
      <c r="Z59" t="str">
        <f>PLANURI!A$4</f>
        <v xml:space="preserve">Facultatea Arhitectură şi Urbanism </v>
      </c>
      <c r="AA59" t="str">
        <f>PLANURI!H$6</f>
        <v>Ştiinţe umaniste şi arte</v>
      </c>
      <c r="AB59">
        <f>PLANURI!C$12</f>
        <v>10</v>
      </c>
      <c r="AC59" t="str">
        <f>PLANURI!H$9</f>
        <v>Arhitectură</v>
      </c>
      <c r="AD59">
        <f>PLANURI!A$12</f>
        <v>50</v>
      </c>
      <c r="AE59">
        <f>PLANURI!B$12</f>
        <v>60</v>
      </c>
      <c r="AF59">
        <f>PLANURI!D$12</f>
        <v>10</v>
      </c>
      <c r="AG59" t="str">
        <f>PLANURI!BW678</f>
        <v>2026</v>
      </c>
    </row>
    <row r="60" spans="1:33" x14ac:dyDescent="0.2">
      <c r="A60" t="str">
        <f>PLANURI!AX679</f>
        <v>L061.24.05.D4</v>
      </c>
      <c r="B60">
        <f>PLANURI!AY679</f>
        <v>4</v>
      </c>
      <c r="C60" t="str">
        <f>PLANURI!AZ679</f>
        <v>Proiectarea structurilor 1</v>
      </c>
      <c r="D60">
        <f>PLANURI!BA679</f>
        <v>3</v>
      </c>
      <c r="E60" t="str">
        <f>PLANURI!BB679</f>
        <v>5</v>
      </c>
      <c r="F60" t="str">
        <f>PLANURI!BC679</f>
        <v>E</v>
      </c>
      <c r="G60" t="str">
        <f>PLANURI!BD679</f>
        <v>DI</v>
      </c>
      <c r="H60">
        <f>PLANURI!BE679</f>
        <v>2</v>
      </c>
      <c r="I60">
        <f>PLANURI!BF679</f>
        <v>1</v>
      </c>
      <c r="J60">
        <f>PLANURI!BG679</f>
        <v>3</v>
      </c>
      <c r="K60">
        <f>PLANURI!BH679</f>
        <v>28</v>
      </c>
      <c r="L60">
        <f>PLANURI!BI679</f>
        <v>14</v>
      </c>
      <c r="M60">
        <f>PLANURI!BJ679</f>
        <v>42</v>
      </c>
      <c r="N60">
        <f>PLANURI!BK679</f>
        <v>0</v>
      </c>
      <c r="O60">
        <f>PLANURI!BL679</f>
        <v>0</v>
      </c>
      <c r="P60">
        <f>PLANURI!BM679</f>
        <v>0</v>
      </c>
      <c r="Q60">
        <f>PLANURI!BN679</f>
        <v>0</v>
      </c>
      <c r="R60" t="str">
        <f>PLANURI!BO679</f>
        <v>0</v>
      </c>
      <c r="S60">
        <f>PLANURI!BP679</f>
        <v>0</v>
      </c>
      <c r="T60">
        <f>PLANURI!BQ679</f>
        <v>2.4</v>
      </c>
      <c r="U60">
        <f>PLANURI!BR679</f>
        <v>33</v>
      </c>
      <c r="V60">
        <f>PLANURI!BS679</f>
        <v>3</v>
      </c>
      <c r="W60" t="str">
        <f>PLANURI!BT679</f>
        <v>DD</v>
      </c>
      <c r="X60">
        <f>PLANURI!BU679</f>
        <v>5.4</v>
      </c>
      <c r="Y60">
        <f>PLANURI!BV679</f>
        <v>75</v>
      </c>
      <c r="Z60" t="str">
        <f>PLANURI!A$4</f>
        <v xml:space="preserve">Facultatea Arhitectură şi Urbanism </v>
      </c>
      <c r="AA60" t="str">
        <f>PLANURI!H$6</f>
        <v>Ştiinţe umaniste şi arte</v>
      </c>
      <c r="AB60">
        <f>PLANURI!C$12</f>
        <v>10</v>
      </c>
      <c r="AC60" t="str">
        <f>PLANURI!H$9</f>
        <v>Arhitectură</v>
      </c>
      <c r="AD60">
        <f>PLANURI!A$12</f>
        <v>50</v>
      </c>
      <c r="AE60">
        <f>PLANURI!B$12</f>
        <v>60</v>
      </c>
      <c r="AF60">
        <f>PLANURI!D$12</f>
        <v>10</v>
      </c>
      <c r="AG60" t="str">
        <f>PLANURI!BW679</f>
        <v>2026</v>
      </c>
    </row>
    <row r="61" spans="1:33" x14ac:dyDescent="0.2">
      <c r="A61" t="str">
        <f>PLANURI!AX680</f>
        <v>L061.24.05.D5</v>
      </c>
      <c r="B61">
        <f>PLANURI!AY680</f>
        <v>5</v>
      </c>
      <c r="C61" t="str">
        <f>PLANURI!AZ680</f>
        <v>Finisaje 2</v>
      </c>
      <c r="D61">
        <f>PLANURI!BA680</f>
        <v>3</v>
      </c>
      <c r="E61" t="str">
        <f>PLANURI!BB680</f>
        <v>5</v>
      </c>
      <c r="F61" t="str">
        <f>PLANURI!BC680</f>
        <v>E</v>
      </c>
      <c r="G61" t="str">
        <f>PLANURI!BD680</f>
        <v>DI</v>
      </c>
      <c r="H61">
        <f>PLANURI!BE680</f>
        <v>2</v>
      </c>
      <c r="I61">
        <f>PLANURI!BF680</f>
        <v>2</v>
      </c>
      <c r="J61">
        <f>PLANURI!BG680</f>
        <v>4</v>
      </c>
      <c r="K61">
        <f>PLANURI!BH680</f>
        <v>28</v>
      </c>
      <c r="L61">
        <f>PLANURI!BI680</f>
        <v>28</v>
      </c>
      <c r="M61">
        <f>PLANURI!BJ680</f>
        <v>56</v>
      </c>
      <c r="N61">
        <f>PLANURI!BK680</f>
        <v>0</v>
      </c>
      <c r="O61">
        <f>PLANURI!BL680</f>
        <v>0</v>
      </c>
      <c r="P61">
        <f>PLANURI!BM680</f>
        <v>0</v>
      </c>
      <c r="Q61">
        <f>PLANURI!BN680</f>
        <v>0</v>
      </c>
      <c r="R61" t="str">
        <f>PLANURI!BO680</f>
        <v>0</v>
      </c>
      <c r="S61">
        <f>PLANURI!BP680</f>
        <v>0</v>
      </c>
      <c r="T61">
        <f>PLANURI!BQ680</f>
        <v>3.1</v>
      </c>
      <c r="U61">
        <f>PLANURI!BR680</f>
        <v>44</v>
      </c>
      <c r="V61">
        <f>PLANURI!BS680</f>
        <v>4</v>
      </c>
      <c r="W61" t="str">
        <f>PLANURI!BT680</f>
        <v>DD</v>
      </c>
      <c r="X61">
        <f>PLANURI!BU680</f>
        <v>7.1</v>
      </c>
      <c r="Y61">
        <f>PLANURI!BV680</f>
        <v>100</v>
      </c>
      <c r="Z61" t="str">
        <f>PLANURI!A$4</f>
        <v xml:space="preserve">Facultatea Arhitectură şi Urbanism </v>
      </c>
      <c r="AA61" t="str">
        <f>PLANURI!H$6</f>
        <v>Ştiinţe umaniste şi arte</v>
      </c>
      <c r="AB61">
        <f>PLANURI!C$12</f>
        <v>10</v>
      </c>
      <c r="AC61" t="str">
        <f>PLANURI!H$9</f>
        <v>Arhitectură</v>
      </c>
      <c r="AD61">
        <f>PLANURI!A$12</f>
        <v>50</v>
      </c>
      <c r="AE61">
        <f>PLANURI!B$12</f>
        <v>60</v>
      </c>
      <c r="AF61">
        <f>PLANURI!D$12</f>
        <v>10</v>
      </c>
      <c r="AG61" t="str">
        <f>PLANURI!BW680</f>
        <v>2026</v>
      </c>
    </row>
    <row r="62" spans="1:33" x14ac:dyDescent="0.2">
      <c r="A62" t="str">
        <f>PLANURI!AX681</f>
        <v>L061.24.05.F6</v>
      </c>
      <c r="B62">
        <f>PLANURI!AY681</f>
        <v>6</v>
      </c>
      <c r="C62" t="str">
        <f>PLANURI!AZ681</f>
        <v>Istoria arhitecturii moderne 1</v>
      </c>
      <c r="D62">
        <f>PLANURI!BA681</f>
        <v>3</v>
      </c>
      <c r="E62" t="str">
        <f>PLANURI!BB681</f>
        <v>5</v>
      </c>
      <c r="F62" t="str">
        <f>PLANURI!BC681</f>
        <v>E</v>
      </c>
      <c r="G62" t="str">
        <f>PLANURI!BD681</f>
        <v>DI</v>
      </c>
      <c r="H62">
        <f>PLANURI!BE681</f>
        <v>2</v>
      </c>
      <c r="I62">
        <f>PLANURI!BF681</f>
        <v>0</v>
      </c>
      <c r="J62">
        <f>PLANURI!BG681</f>
        <v>2</v>
      </c>
      <c r="K62">
        <f>PLANURI!BH681</f>
        <v>28</v>
      </c>
      <c r="L62">
        <f>PLANURI!BI681</f>
        <v>0</v>
      </c>
      <c r="M62">
        <f>PLANURI!BJ681</f>
        <v>28</v>
      </c>
      <c r="N62">
        <f>PLANURI!BK681</f>
        <v>0</v>
      </c>
      <c r="O62">
        <f>PLANURI!BL681</f>
        <v>0</v>
      </c>
      <c r="P62">
        <f>PLANURI!BM681</f>
        <v>0</v>
      </c>
      <c r="Q62">
        <f>PLANURI!BN681</f>
        <v>0</v>
      </c>
      <c r="R62" t="str">
        <f>PLANURI!BO681</f>
        <v>0</v>
      </c>
      <c r="S62">
        <f>PLANURI!BP681</f>
        <v>0</v>
      </c>
      <c r="T62">
        <f>PLANURI!BQ681</f>
        <v>1.6</v>
      </c>
      <c r="U62">
        <f>PLANURI!BR681</f>
        <v>22</v>
      </c>
      <c r="V62">
        <f>PLANURI!BS681</f>
        <v>2</v>
      </c>
      <c r="W62" t="str">
        <f>PLANURI!BT681</f>
        <v>DF</v>
      </c>
      <c r="X62">
        <f>PLANURI!BU681</f>
        <v>3.6</v>
      </c>
      <c r="Y62">
        <f>PLANURI!BV681</f>
        <v>50</v>
      </c>
      <c r="Z62" t="str">
        <f>PLANURI!A$4</f>
        <v xml:space="preserve">Facultatea Arhitectură şi Urbanism </v>
      </c>
      <c r="AA62" t="str">
        <f>PLANURI!H$6</f>
        <v>Ştiinţe umaniste şi arte</v>
      </c>
      <c r="AB62">
        <f>PLANURI!C$12</f>
        <v>10</v>
      </c>
      <c r="AC62" t="str">
        <f>PLANURI!H$9</f>
        <v>Arhitectură</v>
      </c>
      <c r="AD62">
        <f>PLANURI!A$12</f>
        <v>50</v>
      </c>
      <c r="AE62">
        <f>PLANURI!B$12</f>
        <v>60</v>
      </c>
      <c r="AF62">
        <f>PLANURI!D$12</f>
        <v>10</v>
      </c>
      <c r="AG62" t="str">
        <f>PLANURI!BW681</f>
        <v>2026</v>
      </c>
    </row>
    <row r="63" spans="1:33" x14ac:dyDescent="0.2">
      <c r="A63" t="str">
        <f>PLANURI!AX682</f>
        <v>L061.24.05.F7</v>
      </c>
      <c r="B63">
        <f>PLANURI!AY682</f>
        <v>7</v>
      </c>
      <c r="C63" t="str">
        <f>PLANURI!AZ682</f>
        <v xml:space="preserve"> Fabricatie digitala</v>
      </c>
      <c r="D63">
        <f>PLANURI!BA682</f>
        <v>3</v>
      </c>
      <c r="E63" t="str">
        <f>PLANURI!BB682</f>
        <v>5</v>
      </c>
      <c r="F63" t="str">
        <f>PLANURI!BC682</f>
        <v>C</v>
      </c>
      <c r="G63" t="str">
        <f>PLANURI!BD682</f>
        <v>DI</v>
      </c>
      <c r="H63">
        <f>PLANURI!BE682</f>
        <v>2</v>
      </c>
      <c r="I63">
        <f>PLANURI!BF682</f>
        <v>1</v>
      </c>
      <c r="J63">
        <f>PLANURI!BG682</f>
        <v>3</v>
      </c>
      <c r="K63">
        <f>PLANURI!BH682</f>
        <v>28</v>
      </c>
      <c r="L63">
        <f>PLANURI!BI682</f>
        <v>14</v>
      </c>
      <c r="M63">
        <f>PLANURI!BJ682</f>
        <v>42</v>
      </c>
      <c r="N63">
        <f>PLANURI!BK682</f>
        <v>0</v>
      </c>
      <c r="O63">
        <f>PLANURI!BL682</f>
        <v>0</v>
      </c>
      <c r="P63">
        <f>PLANURI!BM682</f>
        <v>0</v>
      </c>
      <c r="Q63">
        <f>PLANURI!BN682</f>
        <v>0</v>
      </c>
      <c r="R63" t="str">
        <f>PLANURI!BO682</f>
        <v>0</v>
      </c>
      <c r="S63">
        <f>PLANURI!BP682</f>
        <v>0</v>
      </c>
      <c r="T63">
        <f>PLANURI!BQ682</f>
        <v>0.6</v>
      </c>
      <c r="U63">
        <f>PLANURI!BR682</f>
        <v>8</v>
      </c>
      <c r="V63">
        <f>PLANURI!BS682</f>
        <v>2</v>
      </c>
      <c r="W63" t="str">
        <f>PLANURI!BT682</f>
        <v>DF</v>
      </c>
      <c r="X63">
        <f>PLANURI!BU682</f>
        <v>3.6</v>
      </c>
      <c r="Y63">
        <f>PLANURI!BV682</f>
        <v>50</v>
      </c>
      <c r="Z63" t="str">
        <f>PLANURI!A$4</f>
        <v xml:space="preserve">Facultatea Arhitectură şi Urbanism </v>
      </c>
      <c r="AA63" t="str">
        <f>PLANURI!H$6</f>
        <v>Ştiinţe umaniste şi arte</v>
      </c>
      <c r="AB63">
        <f>PLANURI!C$12</f>
        <v>10</v>
      </c>
      <c r="AC63" t="str">
        <f>PLANURI!H$9</f>
        <v>Arhitectură</v>
      </c>
      <c r="AD63">
        <f>PLANURI!A$12</f>
        <v>50</v>
      </c>
      <c r="AE63">
        <f>PLANURI!B$12</f>
        <v>60</v>
      </c>
      <c r="AF63">
        <f>PLANURI!D$12</f>
        <v>10</v>
      </c>
      <c r="AG63" t="str">
        <f>PLANURI!BW682</f>
        <v>2026</v>
      </c>
    </row>
    <row r="64" spans="1:33" x14ac:dyDescent="0.2">
      <c r="A64" t="str">
        <f>PLANURI!AX683</f>
        <v>L061.24.05.C8</v>
      </c>
      <c r="B64">
        <f>PLANURI!AY683</f>
        <v>8</v>
      </c>
      <c r="C64" t="str">
        <f>PLANURI!AZ683</f>
        <v>Sociologie urbana</v>
      </c>
      <c r="D64">
        <f>PLANURI!BA683</f>
        <v>3</v>
      </c>
      <c r="E64" t="str">
        <f>PLANURI!BB683</f>
        <v>5</v>
      </c>
      <c r="F64" t="str">
        <f>PLANURI!BC683</f>
        <v>E</v>
      </c>
      <c r="G64" t="str">
        <f>PLANURI!BD683</f>
        <v>DI</v>
      </c>
      <c r="H64">
        <f>PLANURI!BE683</f>
        <v>2</v>
      </c>
      <c r="I64">
        <f>PLANURI!BF683</f>
        <v>0</v>
      </c>
      <c r="J64">
        <f>PLANURI!BG683</f>
        <v>2</v>
      </c>
      <c r="K64">
        <f>PLANURI!BH683</f>
        <v>28</v>
      </c>
      <c r="L64">
        <f>PLANURI!BI683</f>
        <v>0</v>
      </c>
      <c r="M64">
        <f>PLANURI!BJ683</f>
        <v>28</v>
      </c>
      <c r="N64">
        <f>PLANURI!BK683</f>
        <v>0</v>
      </c>
      <c r="O64">
        <f>PLANURI!BL683</f>
        <v>0</v>
      </c>
      <c r="P64">
        <f>PLANURI!BM683</f>
        <v>0</v>
      </c>
      <c r="Q64">
        <f>PLANURI!BN683</f>
        <v>0</v>
      </c>
      <c r="R64" t="str">
        <f>PLANURI!BO683</f>
        <v>0</v>
      </c>
      <c r="S64">
        <f>PLANURI!BP683</f>
        <v>0</v>
      </c>
      <c r="T64">
        <f>PLANURI!BQ683</f>
        <v>1.6</v>
      </c>
      <c r="U64">
        <f>PLANURI!BR683</f>
        <v>22</v>
      </c>
      <c r="V64">
        <f>PLANURI!BS683</f>
        <v>2</v>
      </c>
      <c r="W64" t="str">
        <f>PLANURI!BT683</f>
        <v>DC</v>
      </c>
      <c r="X64">
        <f>PLANURI!BU683</f>
        <v>3.6</v>
      </c>
      <c r="Y64">
        <f>PLANURI!BV683</f>
        <v>50</v>
      </c>
      <c r="Z64" t="str">
        <f>PLANURI!A$4</f>
        <v xml:space="preserve">Facultatea Arhitectură şi Urbanism </v>
      </c>
      <c r="AA64" t="str">
        <f>PLANURI!H$6</f>
        <v>Ştiinţe umaniste şi arte</v>
      </c>
      <c r="AB64">
        <f>PLANURI!C$12</f>
        <v>10</v>
      </c>
      <c r="AC64" t="str">
        <f>PLANURI!H$9</f>
        <v>Arhitectură</v>
      </c>
      <c r="AD64">
        <f>PLANURI!A$12</f>
        <v>50</v>
      </c>
      <c r="AE64">
        <f>PLANURI!B$12</f>
        <v>60</v>
      </c>
      <c r="AF64">
        <f>PLANURI!D$12</f>
        <v>10</v>
      </c>
      <c r="AG64" t="str">
        <f>PLANURI!BW683</f>
        <v>2026</v>
      </c>
    </row>
    <row r="65" spans="1:33" x14ac:dyDescent="0.2">
      <c r="A65" t="str">
        <f>PLANURI!AX684</f>
        <v>L061.24.05.C9-ij</v>
      </c>
      <c r="B65">
        <f>PLANURI!AY684</f>
        <v>9</v>
      </c>
      <c r="C65" t="str">
        <f>PLANURI!AZ684</f>
        <v/>
      </c>
      <c r="D65" t="str">
        <f>PLANURI!BA684</f>
        <v/>
      </c>
      <c r="E65" t="str">
        <f>PLANURI!BB684</f>
        <v/>
      </c>
      <c r="F65" t="str">
        <f>PLANURI!BC684</f>
        <v/>
      </c>
      <c r="G65" t="str">
        <f>PLANURI!BD684</f>
        <v/>
      </c>
      <c r="H65" t="str">
        <f>PLANURI!BE684</f>
        <v/>
      </c>
      <c r="I65" t="str">
        <f>PLANURI!BF684</f>
        <v/>
      </c>
      <c r="J65" t="str">
        <f>PLANURI!BG684</f>
        <v/>
      </c>
      <c r="K65" t="str">
        <f>PLANURI!BH684</f>
        <v/>
      </c>
      <c r="L65" t="str">
        <f>PLANURI!BI684</f>
        <v/>
      </c>
      <c r="M65" t="str">
        <f>PLANURI!BJ684</f>
        <v/>
      </c>
      <c r="N65" t="str">
        <f>PLANURI!BK684</f>
        <v/>
      </c>
      <c r="O65" t="str">
        <f>PLANURI!BL684</f>
        <v/>
      </c>
      <c r="P65" t="str">
        <f>PLANURI!BM684</f>
        <v/>
      </c>
      <c r="Q65" t="str">
        <f>PLANURI!BN684</f>
        <v/>
      </c>
      <c r="R65" t="str">
        <f>PLANURI!BO684</f>
        <v>0</v>
      </c>
      <c r="S65" t="str">
        <f>PLANURI!BP684</f>
        <v/>
      </c>
      <c r="T65" t="str">
        <f>PLANURI!BQ684</f>
        <v/>
      </c>
      <c r="U65" t="str">
        <f>PLANURI!BR684</f>
        <v/>
      </c>
      <c r="V65" t="str">
        <f>PLANURI!BS684</f>
        <v/>
      </c>
      <c r="W65" t="str">
        <f>PLANURI!BT684</f>
        <v/>
      </c>
      <c r="X65" t="str">
        <f>PLANURI!BU684</f>
        <v/>
      </c>
      <c r="Y65" t="str">
        <f>PLANURI!BV684</f>
        <v/>
      </c>
      <c r="Z65" t="str">
        <f>PLANURI!A$4</f>
        <v xml:space="preserve">Facultatea Arhitectură şi Urbanism </v>
      </c>
      <c r="AA65" t="str">
        <f>PLANURI!H$6</f>
        <v>Ştiinţe umaniste şi arte</v>
      </c>
      <c r="AB65">
        <f>PLANURI!C$12</f>
        <v>10</v>
      </c>
      <c r="AC65" t="str">
        <f>PLANURI!H$9</f>
        <v>Arhitectură</v>
      </c>
      <c r="AD65">
        <f>PLANURI!A$12</f>
        <v>50</v>
      </c>
      <c r="AE65">
        <f>PLANURI!B$12</f>
        <v>60</v>
      </c>
      <c r="AF65">
        <f>PLANURI!D$12</f>
        <v>10</v>
      </c>
      <c r="AG65" t="str">
        <f>PLANURI!BW684</f>
        <v/>
      </c>
    </row>
    <row r="66" spans="1:33" x14ac:dyDescent="0.2">
      <c r="A66" t="str">
        <f>PLANURI!AX685</f>
        <v>L061.24.05.U10</v>
      </c>
      <c r="B66">
        <f>PLANURI!AY685</f>
        <v>10</v>
      </c>
      <c r="C66" t="str">
        <f>PLANURI!AZ685</f>
        <v>Geometria formelor arhitecturale</v>
      </c>
      <c r="D66">
        <f>PLANURI!BA685</f>
        <v>3</v>
      </c>
      <c r="E66" t="str">
        <f>PLANURI!BB685</f>
        <v>5</v>
      </c>
      <c r="F66" t="str">
        <f>PLANURI!BC685</f>
        <v>E</v>
      </c>
      <c r="G66" t="str">
        <f>PLANURI!BD685</f>
        <v>DI</v>
      </c>
      <c r="H66">
        <f>PLANURI!BE685</f>
        <v>1</v>
      </c>
      <c r="I66">
        <f>PLANURI!BF685</f>
        <v>0</v>
      </c>
      <c r="J66">
        <f>PLANURI!BG685</f>
        <v>1</v>
      </c>
      <c r="K66">
        <f>PLANURI!BH685</f>
        <v>14</v>
      </c>
      <c r="L66">
        <f>PLANURI!BI685</f>
        <v>0</v>
      </c>
      <c r="M66">
        <f>PLANURI!BJ685</f>
        <v>14</v>
      </c>
      <c r="N66">
        <f>PLANURI!BK685</f>
        <v>0</v>
      </c>
      <c r="O66">
        <f>PLANURI!BL685</f>
        <v>0</v>
      </c>
      <c r="P66">
        <f>PLANURI!BM685</f>
        <v>0</v>
      </c>
      <c r="Q66">
        <f>PLANURI!BN685</f>
        <v>0</v>
      </c>
      <c r="R66" t="str">
        <f>PLANURI!BO685</f>
        <v>0</v>
      </c>
      <c r="S66">
        <f>PLANURI!BP685</f>
        <v>0</v>
      </c>
      <c r="T66">
        <f>PLANURI!BQ685</f>
        <v>0.8</v>
      </c>
      <c r="U66">
        <f>PLANURI!BR685</f>
        <v>11</v>
      </c>
      <c r="V66">
        <f>PLANURI!BS685</f>
        <v>1</v>
      </c>
      <c r="W66" t="str">
        <f>PLANURI!BT685</f>
        <v>DU</v>
      </c>
      <c r="X66">
        <f>PLANURI!BU685</f>
        <v>1.8</v>
      </c>
      <c r="Y66">
        <f>PLANURI!BV685</f>
        <v>25</v>
      </c>
      <c r="Z66" t="str">
        <f>PLANURI!A$4</f>
        <v xml:space="preserve">Facultatea Arhitectură şi Urbanism </v>
      </c>
      <c r="AA66" t="str">
        <f>PLANURI!H$6</f>
        <v>Ştiinţe umaniste şi arte</v>
      </c>
      <c r="AB66">
        <f>PLANURI!C$12</f>
        <v>10</v>
      </c>
      <c r="AC66" t="str">
        <f>PLANURI!H$9</f>
        <v>Arhitectură</v>
      </c>
      <c r="AD66">
        <f>PLANURI!A$12</f>
        <v>50</v>
      </c>
      <c r="AE66">
        <f>PLANURI!B$12</f>
        <v>60</v>
      </c>
      <c r="AF66">
        <f>PLANURI!D$12</f>
        <v>10</v>
      </c>
      <c r="AG66" t="str">
        <f>PLANURI!BW685</f>
        <v>2026</v>
      </c>
    </row>
    <row r="67" spans="1:33" x14ac:dyDescent="0.2">
      <c r="A67" t="str">
        <f>PLANURI!AX686</f>
        <v>L061.24.05.f11-ij</v>
      </c>
      <c r="B67">
        <f>PLANURI!AY686</f>
        <v>11</v>
      </c>
      <c r="C67" t="str">
        <f>PLANURI!AZ686</f>
        <v>Disciplivă facultativă</v>
      </c>
      <c r="D67">
        <f>PLANURI!BA686</f>
        <v>3</v>
      </c>
      <c r="E67" t="str">
        <f>PLANURI!BB686</f>
        <v>5</v>
      </c>
      <c r="F67">
        <f>PLANURI!BC686</f>
        <v>0</v>
      </c>
      <c r="G67" t="str">
        <f>PLANURI!BD686</f>
        <v>DI</v>
      </c>
      <c r="H67">
        <f>PLANURI!BE686</f>
        <v>0</v>
      </c>
      <c r="I67">
        <f>PLANURI!BF686</f>
        <v>0</v>
      </c>
      <c r="J67">
        <f>PLANURI!BG686</f>
        <v>0</v>
      </c>
      <c r="K67">
        <f>PLANURI!BH686</f>
        <v>0</v>
      </c>
      <c r="L67">
        <f>PLANURI!BI686</f>
        <v>0</v>
      </c>
      <c r="M67">
        <f>PLANURI!BJ686</f>
        <v>0</v>
      </c>
      <c r="N67">
        <f>PLANURI!BK686</f>
        <v>0</v>
      </c>
      <c r="O67">
        <f>PLANURI!BL686</f>
        <v>0</v>
      </c>
      <c r="P67">
        <f>PLANURI!BM686</f>
        <v>0</v>
      </c>
      <c r="Q67">
        <f>PLANURI!BN686</f>
        <v>0</v>
      </c>
      <c r="R67" t="str">
        <f>PLANURI!BO686</f>
        <v>0</v>
      </c>
      <c r="S67">
        <f>PLANURI!BP686</f>
        <v>0</v>
      </c>
      <c r="T67" t="e">
        <f>PLANURI!BQ686</f>
        <v>#VALUE!</v>
      </c>
      <c r="U67" t="str">
        <f>PLANURI!BR686</f>
        <v/>
      </c>
      <c r="V67">
        <f>PLANURI!BS686</f>
        <v>0</v>
      </c>
      <c r="W67" t="str">
        <f>PLANURI!BT686</f>
        <v>f</v>
      </c>
      <c r="X67" t="e">
        <f>PLANURI!BU686</f>
        <v>#VALUE!</v>
      </c>
      <c r="Y67">
        <f>PLANURI!BV686</f>
        <v>0</v>
      </c>
      <c r="Z67" t="str">
        <f>PLANURI!A$4</f>
        <v xml:space="preserve">Facultatea Arhitectură şi Urbanism </v>
      </c>
      <c r="AA67" t="str">
        <f>PLANURI!H$6</f>
        <v>Ştiinţe umaniste şi arte</v>
      </c>
      <c r="AB67">
        <f>PLANURI!C$12</f>
        <v>10</v>
      </c>
      <c r="AC67" t="str">
        <f>PLANURI!H$9</f>
        <v>Arhitectură</v>
      </c>
      <c r="AD67">
        <f>PLANURI!A$12</f>
        <v>50</v>
      </c>
      <c r="AE67">
        <f>PLANURI!B$12</f>
        <v>60</v>
      </c>
      <c r="AF67">
        <f>PLANURI!D$12</f>
        <v>10</v>
      </c>
      <c r="AG67" t="str">
        <f>PLANURI!BW686</f>
        <v>2026</v>
      </c>
    </row>
    <row r="68" spans="1:33" x14ac:dyDescent="0.2">
      <c r="A68" t="str">
        <f>PLANURI!AX687</f>
        <v>Semestrul 6</v>
      </c>
      <c r="B68">
        <f>PLANURI!AY687</f>
        <v>0</v>
      </c>
      <c r="C68">
        <f>PLANURI!AZ687</f>
        <v>0</v>
      </c>
      <c r="D68">
        <f>PLANURI!BA687</f>
        <v>0</v>
      </c>
      <c r="E68">
        <f>PLANURI!BB687</f>
        <v>0</v>
      </c>
      <c r="F68">
        <f>PLANURI!BC687</f>
        <v>0</v>
      </c>
      <c r="G68">
        <f>PLANURI!BD687</f>
        <v>0</v>
      </c>
      <c r="H68">
        <f>PLANURI!BE687</f>
        <v>0</v>
      </c>
      <c r="I68">
        <f>PLANURI!BF687</f>
        <v>0</v>
      </c>
      <c r="J68">
        <f>PLANURI!BG687</f>
        <v>0</v>
      </c>
      <c r="K68">
        <f>PLANURI!BH687</f>
        <v>0</v>
      </c>
      <c r="L68">
        <f>PLANURI!BI687</f>
        <v>0</v>
      </c>
      <c r="M68">
        <f>PLANURI!BJ687</f>
        <v>0</v>
      </c>
      <c r="N68">
        <f>PLANURI!BK687</f>
        <v>0</v>
      </c>
      <c r="O68">
        <f>PLANURI!BL687</f>
        <v>0</v>
      </c>
      <c r="P68">
        <f>PLANURI!BM687</f>
        <v>0</v>
      </c>
      <c r="Q68">
        <f>PLANURI!BN687</f>
        <v>0</v>
      </c>
      <c r="R68">
        <f>PLANURI!BO687</f>
        <v>0</v>
      </c>
      <c r="S68">
        <f>PLANURI!BP687</f>
        <v>0</v>
      </c>
      <c r="T68">
        <f>PLANURI!BQ687</f>
        <v>0</v>
      </c>
      <c r="U68">
        <f>PLANURI!BR687</f>
        <v>0</v>
      </c>
      <c r="V68">
        <f>PLANURI!BS687</f>
        <v>28</v>
      </c>
      <c r="W68">
        <f>PLANURI!BT687</f>
        <v>0</v>
      </c>
      <c r="X68">
        <f>PLANURI!BU687</f>
        <v>0</v>
      </c>
      <c r="Y68">
        <f>PLANURI!BV687</f>
        <v>0</v>
      </c>
      <c r="Z68" t="str">
        <f>PLANURI!A$4</f>
        <v xml:space="preserve">Facultatea Arhitectură şi Urbanism </v>
      </c>
      <c r="AA68" t="str">
        <f>PLANURI!H$6</f>
        <v>Ştiinţe umaniste şi arte</v>
      </c>
      <c r="AB68">
        <f>PLANURI!C$12</f>
        <v>10</v>
      </c>
      <c r="AC68" t="str">
        <f>PLANURI!H$9</f>
        <v>Arhitectură</v>
      </c>
      <c r="AD68">
        <f>PLANURI!A$12</f>
        <v>50</v>
      </c>
      <c r="AE68">
        <f>PLANURI!B$12</f>
        <v>60</v>
      </c>
      <c r="AF68">
        <f>PLANURI!D$12</f>
        <v>10</v>
      </c>
      <c r="AG68" t="str">
        <f>PLANURI!BW687</f>
        <v/>
      </c>
    </row>
    <row r="69" spans="1:33" x14ac:dyDescent="0.2">
      <c r="A69" t="str">
        <f>PLANURI!AX688</f>
        <v>L061.24.06.S1</v>
      </c>
      <c r="B69">
        <f>PLANURI!AY688</f>
        <v>1</v>
      </c>
      <c r="C69" t="str">
        <f>PLANURI!AZ688</f>
        <v>Proiectare de arhitectură 6</v>
      </c>
      <c r="D69">
        <f>PLANURI!BA688</f>
        <v>3</v>
      </c>
      <c r="E69" t="str">
        <f>PLANURI!BB688</f>
        <v>6</v>
      </c>
      <c r="F69" t="str">
        <f>PLANURI!BC688</f>
        <v>P-D</v>
      </c>
      <c r="G69" t="str">
        <f>PLANURI!BD688</f>
        <v>DI</v>
      </c>
      <c r="H69">
        <f>PLANURI!BE688</f>
        <v>0</v>
      </c>
      <c r="I69">
        <f>PLANURI!BF688</f>
        <v>8</v>
      </c>
      <c r="J69">
        <f>PLANURI!BG688</f>
        <v>8</v>
      </c>
      <c r="K69">
        <f>PLANURI!BH688</f>
        <v>0</v>
      </c>
      <c r="L69">
        <f>PLANURI!BI688</f>
        <v>112</v>
      </c>
      <c r="M69">
        <f>PLANURI!BJ688</f>
        <v>112</v>
      </c>
      <c r="N69">
        <f>PLANURI!BK688</f>
        <v>0</v>
      </c>
      <c r="O69">
        <f>PLANURI!BL688</f>
        <v>0</v>
      </c>
      <c r="P69">
        <f>PLANURI!BM688</f>
        <v>0</v>
      </c>
      <c r="Q69">
        <f>PLANURI!BN688</f>
        <v>0</v>
      </c>
      <c r="R69" t="str">
        <f>PLANURI!BO688</f>
        <v>0</v>
      </c>
      <c r="S69">
        <f>PLANURI!BP688</f>
        <v>0</v>
      </c>
      <c r="T69">
        <f>PLANURI!BQ688</f>
        <v>6.3</v>
      </c>
      <c r="U69">
        <f>PLANURI!BR688</f>
        <v>88</v>
      </c>
      <c r="V69">
        <f>PLANURI!BS688</f>
        <v>8</v>
      </c>
      <c r="W69" t="str">
        <f>PLANURI!BT688</f>
        <v>DS</v>
      </c>
      <c r="X69">
        <f>PLANURI!BU688</f>
        <v>14.3</v>
      </c>
      <c r="Y69">
        <f>PLANURI!BV688</f>
        <v>200</v>
      </c>
      <c r="Z69" t="str">
        <f>PLANURI!A$4</f>
        <v xml:space="preserve">Facultatea Arhitectură şi Urbanism </v>
      </c>
      <c r="AA69" t="str">
        <f>PLANURI!H$6</f>
        <v>Ştiinţe umaniste şi arte</v>
      </c>
      <c r="AB69">
        <f>PLANURI!C$12</f>
        <v>10</v>
      </c>
      <c r="AC69" t="str">
        <f>PLANURI!H$9</f>
        <v>Arhitectură</v>
      </c>
      <c r="AD69">
        <f>PLANURI!A$12</f>
        <v>50</v>
      </c>
      <c r="AE69">
        <f>PLANURI!B$12</f>
        <v>60</v>
      </c>
      <c r="AF69">
        <f>PLANURI!D$12</f>
        <v>10</v>
      </c>
      <c r="AG69" t="str">
        <f>PLANURI!BW688</f>
        <v>2026</v>
      </c>
    </row>
    <row r="70" spans="1:33" x14ac:dyDescent="0.2">
      <c r="A70" t="str">
        <f>PLANURI!AX689</f>
        <v>L061.24.06.U2</v>
      </c>
      <c r="B70">
        <f>PLANURI!AY689</f>
        <v>2</v>
      </c>
      <c r="C70" t="str">
        <f>PLANURI!AZ689</f>
        <v>Fenomenologia şi poetica spaţiului</v>
      </c>
      <c r="D70">
        <f>PLANURI!BA689</f>
        <v>3</v>
      </c>
      <c r="E70" t="str">
        <f>PLANURI!BB689</f>
        <v>6</v>
      </c>
      <c r="F70" t="str">
        <f>PLANURI!BC689</f>
        <v>E</v>
      </c>
      <c r="G70" t="str">
        <f>PLANURI!BD689</f>
        <v>DI</v>
      </c>
      <c r="H70">
        <f>PLANURI!BE689</f>
        <v>2</v>
      </c>
      <c r="I70">
        <f>PLANURI!BF689</f>
        <v>1</v>
      </c>
      <c r="J70">
        <f>PLANURI!BG689</f>
        <v>3</v>
      </c>
      <c r="K70">
        <f>PLANURI!BH689</f>
        <v>28</v>
      </c>
      <c r="L70">
        <f>PLANURI!BI689</f>
        <v>14</v>
      </c>
      <c r="M70">
        <f>PLANURI!BJ689</f>
        <v>42</v>
      </c>
      <c r="N70">
        <f>PLANURI!BK689</f>
        <v>0</v>
      </c>
      <c r="O70">
        <f>PLANURI!BL689</f>
        <v>0</v>
      </c>
      <c r="P70">
        <f>PLANURI!BM689</f>
        <v>0</v>
      </c>
      <c r="Q70">
        <f>PLANURI!BN689</f>
        <v>0</v>
      </c>
      <c r="R70" t="str">
        <f>PLANURI!BO689</f>
        <v>0</v>
      </c>
      <c r="S70">
        <f>PLANURI!BP689</f>
        <v>0</v>
      </c>
      <c r="T70">
        <f>PLANURI!BQ689</f>
        <v>2.4</v>
      </c>
      <c r="U70">
        <f>PLANURI!BR689</f>
        <v>33</v>
      </c>
      <c r="V70">
        <f>PLANURI!BS689</f>
        <v>3</v>
      </c>
      <c r="W70" t="str">
        <f>PLANURI!BT689</f>
        <v>DU</v>
      </c>
      <c r="X70">
        <f>PLANURI!BU689</f>
        <v>5.4</v>
      </c>
      <c r="Y70">
        <f>PLANURI!BV689</f>
        <v>75</v>
      </c>
      <c r="Z70" t="str">
        <f>PLANURI!A$4</f>
        <v xml:space="preserve">Facultatea Arhitectură şi Urbanism </v>
      </c>
      <c r="AA70" t="str">
        <f>PLANURI!H$6</f>
        <v>Ştiinţe umaniste şi arte</v>
      </c>
      <c r="AB70">
        <f>PLANURI!C$12</f>
        <v>10</v>
      </c>
      <c r="AC70" t="str">
        <f>PLANURI!H$9</f>
        <v>Arhitectură</v>
      </c>
      <c r="AD70">
        <f>PLANURI!A$12</f>
        <v>50</v>
      </c>
      <c r="AE70">
        <f>PLANURI!B$12</f>
        <v>60</v>
      </c>
      <c r="AF70">
        <f>PLANURI!D$12</f>
        <v>10</v>
      </c>
      <c r="AG70" t="str">
        <f>PLANURI!BW689</f>
        <v>2026</v>
      </c>
    </row>
    <row r="71" spans="1:33" x14ac:dyDescent="0.2">
      <c r="A71" t="str">
        <f>PLANURI!AX690</f>
        <v>L061.24.06.U3</v>
      </c>
      <c r="B71">
        <f>PLANURI!AY690</f>
        <v>3</v>
      </c>
      <c r="C71" t="str">
        <f>PLANURI!AZ690</f>
        <v>Proiectare asist. de calculator 2</v>
      </c>
      <c r="D71">
        <f>PLANURI!BA690</f>
        <v>3</v>
      </c>
      <c r="E71" t="str">
        <f>PLANURI!BB690</f>
        <v>6</v>
      </c>
      <c r="F71" t="str">
        <f>PLANURI!BC690</f>
        <v>C</v>
      </c>
      <c r="G71" t="str">
        <f>PLANURI!BD690</f>
        <v>DI</v>
      </c>
      <c r="H71">
        <f>PLANURI!BE690</f>
        <v>1</v>
      </c>
      <c r="I71">
        <f>PLANURI!BF690</f>
        <v>0</v>
      </c>
      <c r="J71">
        <f>PLANURI!BG690</f>
        <v>1</v>
      </c>
      <c r="K71">
        <f>PLANURI!BH690</f>
        <v>14</v>
      </c>
      <c r="L71">
        <f>PLANURI!BI690</f>
        <v>0</v>
      </c>
      <c r="M71">
        <f>PLANURI!BJ690</f>
        <v>14</v>
      </c>
      <c r="N71">
        <f>PLANURI!BK690</f>
        <v>0</v>
      </c>
      <c r="O71">
        <f>PLANURI!BL690</f>
        <v>0</v>
      </c>
      <c r="P71">
        <f>PLANURI!BM690</f>
        <v>0</v>
      </c>
      <c r="Q71">
        <f>PLANURI!BN690</f>
        <v>0</v>
      </c>
      <c r="R71" t="str">
        <f>PLANURI!BO690</f>
        <v>0</v>
      </c>
      <c r="S71">
        <f>PLANURI!BP690</f>
        <v>0</v>
      </c>
      <c r="T71">
        <f>PLANURI!BQ690</f>
        <v>0.8</v>
      </c>
      <c r="U71">
        <f>PLANURI!BR690</f>
        <v>11</v>
      </c>
      <c r="V71">
        <f>PLANURI!BS690</f>
        <v>1</v>
      </c>
      <c r="W71" t="str">
        <f>PLANURI!BT690</f>
        <v>DU</v>
      </c>
      <c r="X71">
        <f>PLANURI!BU690</f>
        <v>1.8</v>
      </c>
      <c r="Y71">
        <f>PLANURI!BV690</f>
        <v>25</v>
      </c>
      <c r="Z71" t="str">
        <f>PLANURI!A$4</f>
        <v xml:space="preserve">Facultatea Arhitectură şi Urbanism </v>
      </c>
      <c r="AA71" t="str">
        <f>PLANURI!H$6</f>
        <v>Ştiinţe umaniste şi arte</v>
      </c>
      <c r="AB71">
        <f>PLANURI!C$12</f>
        <v>10</v>
      </c>
      <c r="AC71" t="str">
        <f>PLANURI!H$9</f>
        <v>Arhitectură</v>
      </c>
      <c r="AD71">
        <f>PLANURI!A$12</f>
        <v>50</v>
      </c>
      <c r="AE71">
        <f>PLANURI!B$12</f>
        <v>60</v>
      </c>
      <c r="AF71">
        <f>PLANURI!D$12</f>
        <v>10</v>
      </c>
      <c r="AG71" t="str">
        <f>PLANURI!BW690</f>
        <v>2026</v>
      </c>
    </row>
    <row r="72" spans="1:33" x14ac:dyDescent="0.2">
      <c r="A72" t="str">
        <f>PLANURI!AX691</f>
        <v>L061.24.06.D4</v>
      </c>
      <c r="B72">
        <f>PLANURI!AY691</f>
        <v>4</v>
      </c>
      <c r="C72" t="str">
        <f>PLANURI!AZ691</f>
        <v>Proiectarea structurilor 2</v>
      </c>
      <c r="D72">
        <f>PLANURI!BA691</f>
        <v>3</v>
      </c>
      <c r="E72" t="str">
        <f>PLANURI!BB691</f>
        <v>6</v>
      </c>
      <c r="F72" t="str">
        <f>PLANURI!BC691</f>
        <v>E</v>
      </c>
      <c r="G72" t="str">
        <f>PLANURI!BD691</f>
        <v>DI</v>
      </c>
      <c r="H72">
        <f>PLANURI!BE691</f>
        <v>2</v>
      </c>
      <c r="I72">
        <f>PLANURI!BF691</f>
        <v>1</v>
      </c>
      <c r="J72">
        <f>PLANURI!BG691</f>
        <v>3</v>
      </c>
      <c r="K72">
        <f>PLANURI!BH691</f>
        <v>28</v>
      </c>
      <c r="L72">
        <f>PLANURI!BI691</f>
        <v>14</v>
      </c>
      <c r="M72">
        <f>PLANURI!BJ691</f>
        <v>42</v>
      </c>
      <c r="N72">
        <f>PLANURI!BK691</f>
        <v>0</v>
      </c>
      <c r="O72">
        <f>PLANURI!BL691</f>
        <v>0</v>
      </c>
      <c r="P72">
        <f>PLANURI!BM691</f>
        <v>0</v>
      </c>
      <c r="Q72">
        <f>PLANURI!BN691</f>
        <v>0</v>
      </c>
      <c r="R72" t="str">
        <f>PLANURI!BO691</f>
        <v>0</v>
      </c>
      <c r="S72">
        <f>PLANURI!BP691</f>
        <v>0</v>
      </c>
      <c r="T72">
        <f>PLANURI!BQ691</f>
        <v>2.4</v>
      </c>
      <c r="U72">
        <f>PLANURI!BR691</f>
        <v>33</v>
      </c>
      <c r="V72">
        <f>PLANURI!BS691</f>
        <v>3</v>
      </c>
      <c r="W72" t="str">
        <f>PLANURI!BT691</f>
        <v>DD</v>
      </c>
      <c r="X72">
        <f>PLANURI!BU691</f>
        <v>5.4</v>
      </c>
      <c r="Y72">
        <f>PLANURI!BV691</f>
        <v>75</v>
      </c>
      <c r="Z72" t="str">
        <f>PLANURI!A$4</f>
        <v xml:space="preserve">Facultatea Arhitectură şi Urbanism </v>
      </c>
      <c r="AA72" t="str">
        <f>PLANURI!H$6</f>
        <v>Ştiinţe umaniste şi arte</v>
      </c>
      <c r="AB72">
        <f>PLANURI!C$12</f>
        <v>10</v>
      </c>
      <c r="AC72" t="str">
        <f>PLANURI!H$9</f>
        <v>Arhitectură</v>
      </c>
      <c r="AD72">
        <f>PLANURI!A$12</f>
        <v>50</v>
      </c>
      <c r="AE72">
        <f>PLANURI!B$12</f>
        <v>60</v>
      </c>
      <c r="AF72">
        <f>PLANURI!D$12</f>
        <v>10</v>
      </c>
      <c r="AG72" t="str">
        <f>PLANURI!BW691</f>
        <v>2026</v>
      </c>
    </row>
    <row r="73" spans="1:33" x14ac:dyDescent="0.2">
      <c r="A73" t="str">
        <f>PLANURI!AX692</f>
        <v>L061.24.06.D5</v>
      </c>
      <c r="B73">
        <f>PLANURI!AY692</f>
        <v>5</v>
      </c>
      <c r="C73" t="str">
        <f>PLANURI!AZ692</f>
        <v>Fizica constructiilor</v>
      </c>
      <c r="D73">
        <f>PLANURI!BA692</f>
        <v>3</v>
      </c>
      <c r="E73" t="str">
        <f>PLANURI!BB692</f>
        <v>6</v>
      </c>
      <c r="F73" t="str">
        <f>PLANURI!BC692</f>
        <v>E</v>
      </c>
      <c r="G73" t="str">
        <f>PLANURI!BD692</f>
        <v>DI</v>
      </c>
      <c r="H73">
        <f>PLANURI!BE692</f>
        <v>2</v>
      </c>
      <c r="I73">
        <f>PLANURI!BF692</f>
        <v>1</v>
      </c>
      <c r="J73">
        <f>PLANURI!BG692</f>
        <v>3</v>
      </c>
      <c r="K73">
        <f>PLANURI!BH692</f>
        <v>28</v>
      </c>
      <c r="L73">
        <f>PLANURI!BI692</f>
        <v>14</v>
      </c>
      <c r="M73">
        <f>PLANURI!BJ692</f>
        <v>42</v>
      </c>
      <c r="N73">
        <f>PLANURI!BK692</f>
        <v>0</v>
      </c>
      <c r="O73">
        <f>PLANURI!BL692</f>
        <v>0</v>
      </c>
      <c r="P73">
        <f>PLANURI!BM692</f>
        <v>0</v>
      </c>
      <c r="Q73">
        <f>PLANURI!BN692</f>
        <v>0</v>
      </c>
      <c r="R73" t="str">
        <f>PLANURI!BO692</f>
        <v>0</v>
      </c>
      <c r="S73">
        <f>PLANURI!BP692</f>
        <v>0</v>
      </c>
      <c r="T73">
        <f>PLANURI!BQ692</f>
        <v>2.4</v>
      </c>
      <c r="U73">
        <f>PLANURI!BR692</f>
        <v>33</v>
      </c>
      <c r="V73">
        <f>PLANURI!BS692</f>
        <v>3</v>
      </c>
      <c r="W73" t="str">
        <f>PLANURI!BT692</f>
        <v>DD</v>
      </c>
      <c r="X73">
        <f>PLANURI!BU692</f>
        <v>5.4</v>
      </c>
      <c r="Y73">
        <f>PLANURI!BV692</f>
        <v>75</v>
      </c>
      <c r="Z73" t="str">
        <f>PLANURI!A$4</f>
        <v xml:space="preserve">Facultatea Arhitectură şi Urbanism </v>
      </c>
      <c r="AA73" t="str">
        <f>PLANURI!H$6</f>
        <v>Ştiinţe umaniste şi arte</v>
      </c>
      <c r="AB73">
        <f>PLANURI!C$12</f>
        <v>10</v>
      </c>
      <c r="AC73" t="str">
        <f>PLANURI!H$9</f>
        <v>Arhitectură</v>
      </c>
      <c r="AD73">
        <f>PLANURI!A$12</f>
        <v>50</v>
      </c>
      <c r="AE73">
        <f>PLANURI!B$12</f>
        <v>60</v>
      </c>
      <c r="AF73">
        <f>PLANURI!D$12</f>
        <v>10</v>
      </c>
      <c r="AG73" t="str">
        <f>PLANURI!BW692</f>
        <v>2026</v>
      </c>
    </row>
    <row r="74" spans="1:33" x14ac:dyDescent="0.2">
      <c r="A74" t="str">
        <f>PLANURI!AX693</f>
        <v>L061.24.06.F6</v>
      </c>
      <c r="B74">
        <f>PLANURI!AY693</f>
        <v>6</v>
      </c>
      <c r="C74" t="str">
        <f>PLANURI!AZ693</f>
        <v>Istoria arhitecturii moderne 2</v>
      </c>
      <c r="D74">
        <f>PLANURI!BA693</f>
        <v>3</v>
      </c>
      <c r="E74" t="str">
        <f>PLANURI!BB693</f>
        <v>6</v>
      </c>
      <c r="F74" t="str">
        <f>PLANURI!BC693</f>
        <v>E</v>
      </c>
      <c r="G74" t="str">
        <f>PLANURI!BD693</f>
        <v>DI</v>
      </c>
      <c r="H74">
        <f>PLANURI!BE693</f>
        <v>2</v>
      </c>
      <c r="I74">
        <f>PLANURI!BF693</f>
        <v>2</v>
      </c>
      <c r="J74">
        <f>PLANURI!BG693</f>
        <v>4</v>
      </c>
      <c r="K74">
        <f>PLANURI!BH693</f>
        <v>28</v>
      </c>
      <c r="L74">
        <f>PLANURI!BI693</f>
        <v>28</v>
      </c>
      <c r="M74">
        <f>PLANURI!BJ693</f>
        <v>56</v>
      </c>
      <c r="N74">
        <f>PLANURI!BK693</f>
        <v>0</v>
      </c>
      <c r="O74">
        <f>PLANURI!BL693</f>
        <v>0</v>
      </c>
      <c r="P74">
        <f>PLANURI!BM693</f>
        <v>0</v>
      </c>
      <c r="Q74">
        <f>PLANURI!BN693</f>
        <v>0</v>
      </c>
      <c r="R74" t="str">
        <f>PLANURI!BO693</f>
        <v>0</v>
      </c>
      <c r="S74">
        <f>PLANURI!BP693</f>
        <v>0</v>
      </c>
      <c r="T74">
        <f>PLANURI!BQ693</f>
        <v>3.1</v>
      </c>
      <c r="U74">
        <f>PLANURI!BR693</f>
        <v>44</v>
      </c>
      <c r="V74">
        <f>PLANURI!BS693</f>
        <v>4</v>
      </c>
      <c r="W74" t="str">
        <f>PLANURI!BT693</f>
        <v>DF</v>
      </c>
      <c r="X74">
        <f>PLANURI!BU693</f>
        <v>7.1</v>
      </c>
      <c r="Y74">
        <f>PLANURI!BV693</f>
        <v>100</v>
      </c>
      <c r="Z74" t="str">
        <f>PLANURI!A$4</f>
        <v xml:space="preserve">Facultatea Arhitectură şi Urbanism </v>
      </c>
      <c r="AA74" t="str">
        <f>PLANURI!H$6</f>
        <v>Ştiinţe umaniste şi arte</v>
      </c>
      <c r="AB74">
        <f>PLANURI!C$12</f>
        <v>10</v>
      </c>
      <c r="AC74" t="str">
        <f>PLANURI!H$9</f>
        <v>Arhitectură</v>
      </c>
      <c r="AD74">
        <f>PLANURI!A$12</f>
        <v>50</v>
      </c>
      <c r="AE74">
        <f>PLANURI!B$12</f>
        <v>60</v>
      </c>
      <c r="AF74">
        <f>PLANURI!D$12</f>
        <v>10</v>
      </c>
      <c r="AG74" t="str">
        <f>PLANURI!BW693</f>
        <v>2026</v>
      </c>
    </row>
    <row r="75" spans="1:33" x14ac:dyDescent="0.2">
      <c r="A75" t="str">
        <f>PLANURI!AX694</f>
        <v>L061.24.06.U7</v>
      </c>
      <c r="B75">
        <f>PLANURI!AY694</f>
        <v>7</v>
      </c>
      <c r="C75" t="str">
        <f>PLANURI!AZ694</f>
        <v>Stilistică</v>
      </c>
      <c r="D75">
        <f>PLANURI!BA694</f>
        <v>3</v>
      </c>
      <c r="E75" t="str">
        <f>PLANURI!BB694</f>
        <v>6</v>
      </c>
      <c r="F75" t="str">
        <f>PLANURI!BC694</f>
        <v>C</v>
      </c>
      <c r="G75" t="str">
        <f>PLANURI!BD694</f>
        <v>DI</v>
      </c>
      <c r="H75">
        <f>PLANURI!BE694</f>
        <v>2</v>
      </c>
      <c r="I75">
        <f>PLANURI!BF694</f>
        <v>0</v>
      </c>
      <c r="J75">
        <f>PLANURI!BG694</f>
        <v>2</v>
      </c>
      <c r="K75">
        <f>PLANURI!BH694</f>
        <v>28</v>
      </c>
      <c r="L75">
        <f>PLANURI!BI694</f>
        <v>0</v>
      </c>
      <c r="M75">
        <f>PLANURI!BJ694</f>
        <v>28</v>
      </c>
      <c r="N75">
        <f>PLANURI!BK694</f>
        <v>0</v>
      </c>
      <c r="O75">
        <f>PLANURI!BL694</f>
        <v>0</v>
      </c>
      <c r="P75">
        <f>PLANURI!BM694</f>
        <v>0</v>
      </c>
      <c r="Q75">
        <f>PLANURI!BN694</f>
        <v>0</v>
      </c>
      <c r="R75" t="str">
        <f>PLANURI!BO694</f>
        <v>0</v>
      </c>
      <c r="S75">
        <f>PLANURI!BP694</f>
        <v>0</v>
      </c>
      <c r="T75">
        <f>PLANURI!BQ694</f>
        <v>1.6</v>
      </c>
      <c r="U75">
        <f>PLANURI!BR694</f>
        <v>22</v>
      </c>
      <c r="V75">
        <f>PLANURI!BS694</f>
        <v>2</v>
      </c>
      <c r="W75" t="str">
        <f>PLANURI!BT694</f>
        <v>DU</v>
      </c>
      <c r="X75">
        <f>PLANURI!BU694</f>
        <v>3.6</v>
      </c>
      <c r="Y75">
        <f>PLANURI!BV694</f>
        <v>50</v>
      </c>
      <c r="Z75" t="str">
        <f>PLANURI!A$4</f>
        <v xml:space="preserve">Facultatea Arhitectură şi Urbanism </v>
      </c>
      <c r="AA75" t="str">
        <f>PLANURI!H$6</f>
        <v>Ştiinţe umaniste şi arte</v>
      </c>
      <c r="AB75">
        <f>PLANURI!C$12</f>
        <v>10</v>
      </c>
      <c r="AC75" t="str">
        <f>PLANURI!H$9</f>
        <v>Arhitectură</v>
      </c>
      <c r="AD75">
        <f>PLANURI!A$12</f>
        <v>50</v>
      </c>
      <c r="AE75">
        <f>PLANURI!B$12</f>
        <v>60</v>
      </c>
      <c r="AF75">
        <f>PLANURI!D$12</f>
        <v>10</v>
      </c>
      <c r="AG75" t="str">
        <f>PLANURI!BW694</f>
        <v>2026</v>
      </c>
    </row>
    <row r="76" spans="1:33" x14ac:dyDescent="0.2">
      <c r="A76" t="str">
        <f>PLANURI!AX695</f>
        <v>L061.24.06.U8-ij</v>
      </c>
      <c r="B76">
        <f>PLANURI!AY695</f>
        <v>8</v>
      </c>
      <c r="C76" t="str">
        <f>PLANURI!AZ695</f>
        <v/>
      </c>
      <c r="D76" t="str">
        <f>PLANURI!BA695</f>
        <v/>
      </c>
      <c r="E76" t="str">
        <f>PLANURI!BB695</f>
        <v/>
      </c>
      <c r="F76" t="str">
        <f>PLANURI!BC695</f>
        <v/>
      </c>
      <c r="G76" t="str">
        <f>PLANURI!BD695</f>
        <v/>
      </c>
      <c r="H76" t="str">
        <f>PLANURI!BE695</f>
        <v/>
      </c>
      <c r="I76" t="str">
        <f>PLANURI!BF695</f>
        <v/>
      </c>
      <c r="J76" t="str">
        <f>PLANURI!BG695</f>
        <v/>
      </c>
      <c r="K76" t="str">
        <f>PLANURI!BH695</f>
        <v/>
      </c>
      <c r="L76" t="str">
        <f>PLANURI!BI695</f>
        <v/>
      </c>
      <c r="M76" t="str">
        <f>PLANURI!BJ695</f>
        <v/>
      </c>
      <c r="N76" t="str">
        <f>PLANURI!BK695</f>
        <v/>
      </c>
      <c r="O76" t="str">
        <f>PLANURI!BL695</f>
        <v/>
      </c>
      <c r="P76" t="str">
        <f>PLANURI!BM695</f>
        <v/>
      </c>
      <c r="Q76" t="str">
        <f>PLANURI!BN695</f>
        <v/>
      </c>
      <c r="R76" t="str">
        <f>PLANURI!BO695</f>
        <v>0</v>
      </c>
      <c r="S76" t="str">
        <f>PLANURI!BP695</f>
        <v/>
      </c>
      <c r="T76" t="str">
        <f>PLANURI!BQ695</f>
        <v/>
      </c>
      <c r="U76" t="str">
        <f>PLANURI!BR695</f>
        <v/>
      </c>
      <c r="V76" t="str">
        <f>PLANURI!BS695</f>
        <v/>
      </c>
      <c r="W76" t="str">
        <f>PLANURI!BT695</f>
        <v/>
      </c>
      <c r="X76" t="str">
        <f>PLANURI!BU695</f>
        <v/>
      </c>
      <c r="Y76" t="str">
        <f>PLANURI!BV695</f>
        <v/>
      </c>
      <c r="Z76" t="str">
        <f>PLANURI!A$4</f>
        <v xml:space="preserve">Facultatea Arhitectură şi Urbanism </v>
      </c>
      <c r="AA76" t="str">
        <f>PLANURI!H$6</f>
        <v>Ştiinţe umaniste şi arte</v>
      </c>
      <c r="AB76">
        <f>PLANURI!C$12</f>
        <v>10</v>
      </c>
      <c r="AC76" t="str">
        <f>PLANURI!H$9</f>
        <v>Arhitectură</v>
      </c>
      <c r="AD76">
        <f>PLANURI!A$12</f>
        <v>50</v>
      </c>
      <c r="AE76">
        <f>PLANURI!B$12</f>
        <v>60</v>
      </c>
      <c r="AF76">
        <f>PLANURI!D$12</f>
        <v>10</v>
      </c>
      <c r="AG76" t="str">
        <f>PLANURI!BW695</f>
        <v/>
      </c>
    </row>
    <row r="77" spans="1:33" x14ac:dyDescent="0.2">
      <c r="A77" t="str">
        <f>PLANURI!AX696</f>
        <v>L061.24.06.D9</v>
      </c>
      <c r="B77">
        <f>PLANURI!AY696</f>
        <v>9</v>
      </c>
      <c r="C77" t="str">
        <f>PLANURI!AZ696</f>
        <v/>
      </c>
      <c r="D77" t="str">
        <f>PLANURI!BA696</f>
        <v/>
      </c>
      <c r="E77" t="str">
        <f>PLANURI!BB696</f>
        <v/>
      </c>
      <c r="F77" t="str">
        <f>PLANURI!BC696</f>
        <v/>
      </c>
      <c r="G77" t="str">
        <f>PLANURI!BD696</f>
        <v/>
      </c>
      <c r="H77" t="str">
        <f>PLANURI!BE696</f>
        <v/>
      </c>
      <c r="I77" t="str">
        <f>PLANURI!BF696</f>
        <v/>
      </c>
      <c r="J77" t="str">
        <f>PLANURI!BG696</f>
        <v/>
      </c>
      <c r="K77" t="str">
        <f>PLANURI!BH696</f>
        <v/>
      </c>
      <c r="L77" t="str">
        <f>PLANURI!BI696</f>
        <v/>
      </c>
      <c r="M77" t="str">
        <f>PLANURI!BJ696</f>
        <v/>
      </c>
      <c r="N77" t="str">
        <f>PLANURI!BK696</f>
        <v/>
      </c>
      <c r="O77" t="str">
        <f>PLANURI!BL696</f>
        <v/>
      </c>
      <c r="P77" t="str">
        <f>PLANURI!BM696</f>
        <v/>
      </c>
      <c r="Q77" t="str">
        <f>PLANURI!BN696</f>
        <v/>
      </c>
      <c r="R77" t="str">
        <f>PLANURI!BO696</f>
        <v>0</v>
      </c>
      <c r="S77" t="str">
        <f>PLANURI!BP696</f>
        <v/>
      </c>
      <c r="T77" t="str">
        <f>PLANURI!BQ696</f>
        <v/>
      </c>
      <c r="U77" t="str">
        <f>PLANURI!BR696</f>
        <v/>
      </c>
      <c r="V77" t="str">
        <f>PLANURI!BS696</f>
        <v/>
      </c>
      <c r="W77" t="str">
        <f>PLANURI!BT696</f>
        <v/>
      </c>
      <c r="X77" t="str">
        <f>PLANURI!BU696</f>
        <v/>
      </c>
      <c r="Y77" t="str">
        <f>PLANURI!BV696</f>
        <v/>
      </c>
      <c r="Z77" t="str">
        <f>PLANURI!A$4</f>
        <v xml:space="preserve">Facultatea Arhitectură şi Urbanism </v>
      </c>
      <c r="AA77" t="str">
        <f>PLANURI!H$6</f>
        <v>Ştiinţe umaniste şi arte</v>
      </c>
      <c r="AB77">
        <f>PLANURI!C$12</f>
        <v>10</v>
      </c>
      <c r="AC77" t="str">
        <f>PLANURI!H$9</f>
        <v>Arhitectură</v>
      </c>
      <c r="AD77">
        <f>PLANURI!A$12</f>
        <v>50</v>
      </c>
      <c r="AE77">
        <f>PLANURI!B$12</f>
        <v>60</v>
      </c>
      <c r="AF77">
        <f>PLANURI!D$12</f>
        <v>10</v>
      </c>
      <c r="AG77" t="str">
        <f>PLANURI!BW696</f>
        <v/>
      </c>
    </row>
    <row r="78" spans="1:33" x14ac:dyDescent="0.2">
      <c r="A78" t="str">
        <f>PLANURI!AX697</f>
        <v>L061.24.06.F10</v>
      </c>
      <c r="B78">
        <f>PLANURI!AY697</f>
        <v>10</v>
      </c>
      <c r="C78" t="str">
        <f>PLANURI!AZ697</f>
        <v>Proiect de verificare 3</v>
      </c>
      <c r="D78">
        <f>PLANURI!BA697</f>
        <v>3</v>
      </c>
      <c r="E78" t="str">
        <f>PLANURI!BB697</f>
        <v>6</v>
      </c>
      <c r="F78" t="str">
        <f>PLANURI!BC697</f>
        <v>E</v>
      </c>
      <c r="G78" t="str">
        <f>PLANURI!BD697</f>
        <v>DI</v>
      </c>
      <c r="H78">
        <f>PLANURI!BE697</f>
        <v>0</v>
      </c>
      <c r="I78">
        <f>PLANURI!BF697</f>
        <v>0</v>
      </c>
      <c r="J78">
        <f>PLANURI!BG697</f>
        <v>0</v>
      </c>
      <c r="K78">
        <f>PLANURI!BH697</f>
        <v>0</v>
      </c>
      <c r="L78">
        <f>PLANURI!BI697</f>
        <v>0</v>
      </c>
      <c r="M78">
        <f>PLANURI!BJ697</f>
        <v>0</v>
      </c>
      <c r="N78">
        <f>PLANURI!BK697</f>
        <v>0</v>
      </c>
      <c r="O78">
        <f>PLANURI!BL697</f>
        <v>0</v>
      </c>
      <c r="P78">
        <f>PLANURI!BM697</f>
        <v>0</v>
      </c>
      <c r="Q78">
        <f>PLANURI!BN697</f>
        <v>0</v>
      </c>
      <c r="R78" t="str">
        <f>PLANURI!BO697</f>
        <v>0</v>
      </c>
      <c r="S78">
        <f>PLANURI!BP697</f>
        <v>0</v>
      </c>
      <c r="T78">
        <f>PLANURI!BQ697</f>
        <v>1.8</v>
      </c>
      <c r="U78">
        <f>PLANURI!BR697</f>
        <v>25</v>
      </c>
      <c r="V78">
        <f>PLANURI!BS697</f>
        <v>1</v>
      </c>
      <c r="W78" t="str">
        <f>PLANURI!BT697</f>
        <v>DF</v>
      </c>
      <c r="X78">
        <f>PLANURI!BU697</f>
        <v>1.8</v>
      </c>
      <c r="Y78">
        <f>PLANURI!BV697</f>
        <v>25</v>
      </c>
      <c r="Z78" t="str">
        <f>PLANURI!A$4</f>
        <v xml:space="preserve">Facultatea Arhitectură şi Urbanism </v>
      </c>
      <c r="AA78" t="str">
        <f>PLANURI!H$6</f>
        <v>Ştiinţe umaniste şi arte</v>
      </c>
      <c r="AB78">
        <f>PLANURI!C$12</f>
        <v>10</v>
      </c>
      <c r="AC78" t="str">
        <f>PLANURI!H$9</f>
        <v>Arhitectură</v>
      </c>
      <c r="AD78">
        <f>PLANURI!A$12</f>
        <v>50</v>
      </c>
      <c r="AE78">
        <f>PLANURI!B$12</f>
        <v>60</v>
      </c>
      <c r="AF78">
        <f>PLANURI!D$12</f>
        <v>10</v>
      </c>
      <c r="AG78" t="str">
        <f>PLANURI!BW697</f>
        <v>2026</v>
      </c>
    </row>
    <row r="79" spans="1:33" x14ac:dyDescent="0.2">
      <c r="A79" t="str">
        <f>PLANURI!AX698</f>
        <v>L061.24.06.f11-ij</v>
      </c>
      <c r="B79">
        <f>PLANURI!AY698</f>
        <v>11</v>
      </c>
      <c r="C79" t="str">
        <f>PLANURI!AZ698</f>
        <v/>
      </c>
      <c r="D79" t="str">
        <f>PLANURI!BA698</f>
        <v/>
      </c>
      <c r="E79" t="str">
        <f>PLANURI!BB698</f>
        <v/>
      </c>
      <c r="F79" t="str">
        <f>PLANURI!BC698</f>
        <v/>
      </c>
      <c r="G79" t="str">
        <f>PLANURI!BD698</f>
        <v/>
      </c>
      <c r="H79" t="str">
        <f>PLANURI!BE698</f>
        <v/>
      </c>
      <c r="I79" t="str">
        <f>PLANURI!BF698</f>
        <v/>
      </c>
      <c r="J79" t="str">
        <f>PLANURI!BG698</f>
        <v/>
      </c>
      <c r="K79" t="str">
        <f>PLANURI!BH698</f>
        <v/>
      </c>
      <c r="L79" t="str">
        <f>PLANURI!BI698</f>
        <v/>
      </c>
      <c r="M79" t="str">
        <f>PLANURI!BJ698</f>
        <v/>
      </c>
      <c r="N79" t="str">
        <f>PLANURI!BK698</f>
        <v/>
      </c>
      <c r="O79" t="str">
        <f>PLANURI!BL698</f>
        <v/>
      </c>
      <c r="P79" t="str">
        <f>PLANURI!BM698</f>
        <v/>
      </c>
      <c r="Q79" t="str">
        <f>PLANURI!BN698</f>
        <v/>
      </c>
      <c r="R79" t="str">
        <f>PLANURI!BO698</f>
        <v>0</v>
      </c>
      <c r="S79" t="str">
        <f>PLANURI!BP698</f>
        <v/>
      </c>
      <c r="T79" t="str">
        <f>PLANURI!BQ698</f>
        <v/>
      </c>
      <c r="U79" t="str">
        <f>PLANURI!BR698</f>
        <v/>
      </c>
      <c r="V79" t="str">
        <f>PLANURI!BS698</f>
        <v/>
      </c>
      <c r="W79" t="str">
        <f>PLANURI!BT698</f>
        <v/>
      </c>
      <c r="X79" t="str">
        <f>PLANURI!BU698</f>
        <v/>
      </c>
      <c r="Y79" t="str">
        <f>PLANURI!BV698</f>
        <v/>
      </c>
      <c r="Z79" t="str">
        <f>PLANURI!A$4</f>
        <v xml:space="preserve">Facultatea Arhitectură şi Urbanism </v>
      </c>
      <c r="AA79" t="str">
        <f>PLANURI!H$6</f>
        <v>Ştiinţe umaniste şi arte</v>
      </c>
      <c r="AB79">
        <f>PLANURI!C$12</f>
        <v>10</v>
      </c>
      <c r="AC79" t="str">
        <f>PLANURI!H$9</f>
        <v>Arhitectură</v>
      </c>
      <c r="AD79">
        <f>PLANURI!A$12</f>
        <v>50</v>
      </c>
      <c r="AE79">
        <f>PLANURI!B$12</f>
        <v>60</v>
      </c>
      <c r="AF79">
        <f>PLANURI!D$12</f>
        <v>10</v>
      </c>
      <c r="AG79" t="str">
        <f>PLANURI!BW698</f>
        <v/>
      </c>
    </row>
    <row r="80" spans="1:33" x14ac:dyDescent="0.2">
      <c r="A80" t="str">
        <f>PLANURI!AX699</f>
        <v>Semestrul 7</v>
      </c>
      <c r="B80">
        <f>PLANURI!AY699</f>
        <v>0</v>
      </c>
      <c r="C80">
        <f>PLANURI!AZ699</f>
        <v>0</v>
      </c>
      <c r="D80">
        <f>PLANURI!BA699</f>
        <v>0</v>
      </c>
      <c r="E80">
        <f>PLANURI!BB699</f>
        <v>0</v>
      </c>
      <c r="F80">
        <f>PLANURI!BC699</f>
        <v>0</v>
      </c>
      <c r="G80">
        <f>PLANURI!BD699</f>
        <v>0</v>
      </c>
      <c r="H80">
        <f>PLANURI!BE699</f>
        <v>0</v>
      </c>
      <c r="I80">
        <f>PLANURI!BF699</f>
        <v>0</v>
      </c>
      <c r="J80">
        <f>PLANURI!BG699</f>
        <v>0</v>
      </c>
      <c r="K80">
        <f>PLANURI!BH699</f>
        <v>0</v>
      </c>
      <c r="L80">
        <f>PLANURI!BI699</f>
        <v>0</v>
      </c>
      <c r="M80">
        <f>PLANURI!BJ699</f>
        <v>0</v>
      </c>
      <c r="N80">
        <f>PLANURI!BK699</f>
        <v>0</v>
      </c>
      <c r="O80">
        <f>PLANURI!BL699</f>
        <v>0</v>
      </c>
      <c r="P80">
        <f>PLANURI!BM699</f>
        <v>0</v>
      </c>
      <c r="Q80">
        <f>PLANURI!BN699</f>
        <v>0</v>
      </c>
      <c r="R80">
        <f>PLANURI!BO699</f>
        <v>0</v>
      </c>
      <c r="S80">
        <f>PLANURI!BP699</f>
        <v>0</v>
      </c>
      <c r="T80">
        <f>PLANURI!BQ699</f>
        <v>0</v>
      </c>
      <c r="U80">
        <f>PLANURI!BR699</f>
        <v>0</v>
      </c>
      <c r="V80">
        <f>PLANURI!BS699</f>
        <v>25</v>
      </c>
      <c r="W80">
        <f>PLANURI!BT699</f>
        <v>0</v>
      </c>
      <c r="X80">
        <f>PLANURI!BU699</f>
        <v>0</v>
      </c>
      <c r="Y80">
        <f>PLANURI!BV699</f>
        <v>0</v>
      </c>
      <c r="Z80" t="str">
        <f>PLANURI!A$4</f>
        <v xml:space="preserve">Facultatea Arhitectură şi Urbanism </v>
      </c>
      <c r="AA80" t="str">
        <f>PLANURI!H$6</f>
        <v>Ştiinţe umaniste şi arte</v>
      </c>
      <c r="AB80">
        <f>PLANURI!C$12</f>
        <v>10</v>
      </c>
      <c r="AC80" t="str">
        <f>PLANURI!H$9</f>
        <v>Arhitectură</v>
      </c>
      <c r="AD80">
        <f>PLANURI!A$12</f>
        <v>50</v>
      </c>
      <c r="AE80">
        <f>PLANURI!B$12</f>
        <v>60</v>
      </c>
      <c r="AF80">
        <f>PLANURI!D$12</f>
        <v>10</v>
      </c>
      <c r="AG80" t="str">
        <f>PLANURI!BW699</f>
        <v/>
      </c>
    </row>
    <row r="81" spans="1:33" x14ac:dyDescent="0.2">
      <c r="A81" t="str">
        <f>PLANURI!AX700</f>
        <v>codDisciplina</v>
      </c>
      <c r="B81" t="str">
        <f>PLANURI!AY700</f>
        <v>ID</v>
      </c>
      <c r="C81" t="str">
        <f>PLANURI!AZ700</f>
        <v>Disciplina</v>
      </c>
      <c r="D81" t="str">
        <f>PLANURI!BA700</f>
        <v>An</v>
      </c>
      <c r="E81" t="str">
        <f>PLANURI!BB700</f>
        <v>Sem</v>
      </c>
      <c r="F81" t="str">
        <f>PLANURI!BC700</f>
        <v>Tip Ev</v>
      </c>
      <c r="G81" t="str">
        <f>PLANURI!BD700</f>
        <v>Regim Disc</v>
      </c>
      <c r="H81" t="str">
        <f>PLANURI!BE700</f>
        <v>C/sapt</v>
      </c>
      <c r="I81" t="str">
        <f>PLANURI!BF700</f>
        <v>S/L/P/sapt</v>
      </c>
      <c r="J81" t="str">
        <f>PLANURI!BG700</f>
        <v>Total ore integral/sapt</v>
      </c>
      <c r="K81" t="str">
        <f>PLANURI!BH700</f>
        <v>C/sem</v>
      </c>
      <c r="L81" t="str">
        <f>PLANURI!BI700</f>
        <v>S/L/P/sem</v>
      </c>
      <c r="M81" t="str">
        <f>PLANURI!BJ700</f>
        <v>Total ore integral /sem</v>
      </c>
      <c r="N81" t="str">
        <f>PLANURI!BK700</f>
        <v>PracticaVap/sapt</v>
      </c>
      <c r="O81" t="str">
        <f>PLANURI!BL700</f>
        <v>Elab proiect/sapt</v>
      </c>
      <c r="P81" t="str">
        <f>PLANURI!BM700</f>
        <v>Total ore partial /sapt</v>
      </c>
      <c r="Q81" t="str">
        <f>PLANURI!BN700</f>
        <v>VAPPractica/sem</v>
      </c>
      <c r="R81" t="str">
        <f>PLANURI!BO700</f>
        <v>Elab proiect/sem</v>
      </c>
      <c r="S81" t="str">
        <f>PLANURI!BP700</f>
        <v>Total ore partial /sem</v>
      </c>
      <c r="T81" t="str">
        <f>PLANURI!BQ700</f>
        <v>VPI/sapt</v>
      </c>
      <c r="U81" t="str">
        <f>PLANURI!BR700</f>
        <v>VPI/sem</v>
      </c>
      <c r="V81" t="str">
        <f>PLANURI!BS700</f>
        <v>Nr credite</v>
      </c>
      <c r="W81" t="str">
        <f>PLANURI!BT700</f>
        <v>Categorie formativa</v>
      </c>
      <c r="X81" t="str">
        <f>PLANURI!BU700</f>
        <v>Total ore/sapt</v>
      </c>
      <c r="Y81" t="str">
        <f>PLANURI!BV700</f>
        <v>Total ore/sem</v>
      </c>
      <c r="Z81" t="str">
        <f>PLANURI!A$4</f>
        <v xml:space="preserve">Facultatea Arhitectură şi Urbanism </v>
      </c>
      <c r="AA81" t="str">
        <f>PLANURI!H$6</f>
        <v>Ştiinţe umaniste şi arte</v>
      </c>
      <c r="AB81">
        <f>PLANURI!C$12</f>
        <v>10</v>
      </c>
      <c r="AC81" t="str">
        <f>PLANURI!H$9</f>
        <v>Arhitectură</v>
      </c>
      <c r="AD81">
        <f>PLANURI!A$12</f>
        <v>50</v>
      </c>
      <c r="AE81">
        <f>PLANURI!B$12</f>
        <v>60</v>
      </c>
      <c r="AF81">
        <f>PLANURI!D$12</f>
        <v>10</v>
      </c>
      <c r="AG81" t="e">
        <f>PLANURI!BW700</f>
        <v>#VALUE!</v>
      </c>
    </row>
    <row r="82" spans="1:33" x14ac:dyDescent="0.2">
      <c r="A82" t="str">
        <f>PLANURI!AX701</f>
        <v>L061.24.07.S1</v>
      </c>
      <c r="B82">
        <f>PLANURI!AY701</f>
        <v>1</v>
      </c>
      <c r="C82" t="str">
        <f>PLANURI!AZ701</f>
        <v>Proiectare de arhitectură 7</v>
      </c>
      <c r="D82">
        <f>PLANURI!BA701</f>
        <v>4</v>
      </c>
      <c r="E82" t="str">
        <f>PLANURI!BB701</f>
        <v>7</v>
      </c>
      <c r="F82" t="str">
        <f>PLANURI!BC701</f>
        <v>P-D</v>
      </c>
      <c r="G82" t="str">
        <f>PLANURI!BD701</f>
        <v>DI</v>
      </c>
      <c r="H82">
        <f>PLANURI!BE701</f>
        <v>0</v>
      </c>
      <c r="I82">
        <f>PLANURI!BF701</f>
        <v>9</v>
      </c>
      <c r="J82">
        <f>PLANURI!BG701</f>
        <v>9</v>
      </c>
      <c r="K82">
        <f>PLANURI!BH701</f>
        <v>0</v>
      </c>
      <c r="L82">
        <f>PLANURI!BI701</f>
        <v>126</v>
      </c>
      <c r="M82">
        <f>PLANURI!BJ701</f>
        <v>126</v>
      </c>
      <c r="N82">
        <f>PLANURI!BK701</f>
        <v>0</v>
      </c>
      <c r="O82">
        <f>PLANURI!BL701</f>
        <v>0</v>
      </c>
      <c r="P82">
        <f>PLANURI!BM701</f>
        <v>0</v>
      </c>
      <c r="Q82">
        <f>PLANURI!BN701</f>
        <v>0</v>
      </c>
      <c r="R82" t="str">
        <f>PLANURI!BO701</f>
        <v>0</v>
      </c>
      <c r="S82">
        <f>PLANURI!BP701</f>
        <v>0</v>
      </c>
      <c r="T82">
        <f>PLANURI!BQ701</f>
        <v>7.1</v>
      </c>
      <c r="U82">
        <f>PLANURI!BR701</f>
        <v>99</v>
      </c>
      <c r="V82">
        <f>PLANURI!BS701</f>
        <v>9</v>
      </c>
      <c r="W82" t="str">
        <f>PLANURI!BT701</f>
        <v>DS</v>
      </c>
      <c r="X82">
        <f>PLANURI!BU701</f>
        <v>16.100000000000001</v>
      </c>
      <c r="Y82">
        <f>PLANURI!BV701</f>
        <v>225</v>
      </c>
      <c r="Z82" t="str">
        <f>PLANURI!A$4</f>
        <v xml:space="preserve">Facultatea Arhitectură şi Urbanism </v>
      </c>
      <c r="AA82" t="str">
        <f>PLANURI!H$6</f>
        <v>Ştiinţe umaniste şi arte</v>
      </c>
      <c r="AB82">
        <f>PLANURI!C$12</f>
        <v>10</v>
      </c>
      <c r="AC82" t="str">
        <f>PLANURI!H$9</f>
        <v>Arhitectură</v>
      </c>
      <c r="AD82">
        <f>PLANURI!A$12</f>
        <v>50</v>
      </c>
      <c r="AE82">
        <f>PLANURI!B$12</f>
        <v>60</v>
      </c>
      <c r="AF82">
        <f>PLANURI!D$12</f>
        <v>10</v>
      </c>
      <c r="AG82" t="str">
        <f>PLANURI!BW701</f>
        <v>2027</v>
      </c>
    </row>
    <row r="83" spans="1:33" x14ac:dyDescent="0.2">
      <c r="A83" t="str">
        <f>PLANURI!AX702</f>
        <v>L061.24.07.S2-ij</v>
      </c>
      <c r="B83">
        <f>PLANURI!AY702</f>
        <v>2</v>
      </c>
      <c r="C83" t="str">
        <f>PLANURI!AZ702</f>
        <v/>
      </c>
      <c r="D83" t="str">
        <f>PLANURI!BA702</f>
        <v/>
      </c>
      <c r="E83" t="str">
        <f>PLANURI!BB702</f>
        <v/>
      </c>
      <c r="F83" t="str">
        <f>PLANURI!BC702</f>
        <v/>
      </c>
      <c r="G83" t="str">
        <f>PLANURI!BD702</f>
        <v/>
      </c>
      <c r="H83" t="str">
        <f>PLANURI!BE702</f>
        <v/>
      </c>
      <c r="I83" t="str">
        <f>PLANURI!BF702</f>
        <v/>
      </c>
      <c r="J83" t="str">
        <f>PLANURI!BG702</f>
        <v/>
      </c>
      <c r="K83" t="str">
        <f>PLANURI!BH702</f>
        <v/>
      </c>
      <c r="L83" t="str">
        <f>PLANURI!BI702</f>
        <v/>
      </c>
      <c r="M83" t="str">
        <f>PLANURI!BJ702</f>
        <v/>
      </c>
      <c r="N83" t="str">
        <f>PLANURI!BK702</f>
        <v/>
      </c>
      <c r="O83" t="str">
        <f>PLANURI!BL702</f>
        <v/>
      </c>
      <c r="P83" t="str">
        <f>PLANURI!BM702</f>
        <v/>
      </c>
      <c r="Q83" t="str">
        <f>PLANURI!BN702</f>
        <v/>
      </c>
      <c r="R83" t="str">
        <f>PLANURI!BO702</f>
        <v>0</v>
      </c>
      <c r="S83" t="str">
        <f>PLANURI!BP702</f>
        <v/>
      </c>
      <c r="T83" t="str">
        <f>PLANURI!BQ702</f>
        <v/>
      </c>
      <c r="U83" t="str">
        <f>PLANURI!BR702</f>
        <v/>
      </c>
      <c r="V83" t="str">
        <f>PLANURI!BS702</f>
        <v/>
      </c>
      <c r="W83" t="str">
        <f>PLANURI!BT702</f>
        <v/>
      </c>
      <c r="X83" t="str">
        <f>PLANURI!BU702</f>
        <v/>
      </c>
      <c r="Y83" t="str">
        <f>PLANURI!BV702</f>
        <v/>
      </c>
      <c r="Z83" t="str">
        <f>PLANURI!A$4</f>
        <v xml:space="preserve">Facultatea Arhitectură şi Urbanism </v>
      </c>
      <c r="AA83" t="str">
        <f>PLANURI!H$6</f>
        <v>Ştiinţe umaniste şi arte</v>
      </c>
      <c r="AB83">
        <f>PLANURI!C$12</f>
        <v>10</v>
      </c>
      <c r="AC83" t="str">
        <f>PLANURI!H$9</f>
        <v>Arhitectură</v>
      </c>
      <c r="AD83">
        <f>PLANURI!A$12</f>
        <v>50</v>
      </c>
      <c r="AE83">
        <f>PLANURI!B$12</f>
        <v>60</v>
      </c>
      <c r="AF83">
        <f>PLANURI!D$12</f>
        <v>10</v>
      </c>
      <c r="AG83" t="str">
        <f>PLANURI!BW702</f>
        <v/>
      </c>
    </row>
    <row r="84" spans="1:33" x14ac:dyDescent="0.2">
      <c r="A84" t="str">
        <f>PLANURI!AX703</f>
        <v>L061.24.07.U3</v>
      </c>
      <c r="B84">
        <f>PLANURI!AY703</f>
        <v>3</v>
      </c>
      <c r="C84" t="str">
        <f>PLANURI!AZ703</f>
        <v>Proiectare asist. de calculator 3</v>
      </c>
      <c r="D84">
        <f>PLANURI!BA703</f>
        <v>4</v>
      </c>
      <c r="E84" t="str">
        <f>PLANURI!BB703</f>
        <v>7</v>
      </c>
      <c r="F84" t="str">
        <f>PLANURI!BC703</f>
        <v>C</v>
      </c>
      <c r="G84" t="str">
        <f>PLANURI!BD703</f>
        <v>DI</v>
      </c>
      <c r="H84">
        <f>PLANURI!BE703</f>
        <v>1</v>
      </c>
      <c r="I84">
        <f>PLANURI!BF703</f>
        <v>0</v>
      </c>
      <c r="J84">
        <f>PLANURI!BG703</f>
        <v>1</v>
      </c>
      <c r="K84">
        <f>PLANURI!BH703</f>
        <v>14</v>
      </c>
      <c r="L84">
        <f>PLANURI!BI703</f>
        <v>0</v>
      </c>
      <c r="M84">
        <f>PLANURI!BJ703</f>
        <v>14</v>
      </c>
      <c r="N84">
        <f>PLANURI!BK703</f>
        <v>0</v>
      </c>
      <c r="O84">
        <f>PLANURI!BL703</f>
        <v>0</v>
      </c>
      <c r="P84">
        <f>PLANURI!BM703</f>
        <v>0</v>
      </c>
      <c r="Q84">
        <f>PLANURI!BN703</f>
        <v>0</v>
      </c>
      <c r="R84" t="str">
        <f>PLANURI!BO703</f>
        <v>0</v>
      </c>
      <c r="S84">
        <f>PLANURI!BP703</f>
        <v>0</v>
      </c>
      <c r="T84">
        <f>PLANURI!BQ703</f>
        <v>2.6</v>
      </c>
      <c r="U84">
        <f>PLANURI!BR703</f>
        <v>36</v>
      </c>
      <c r="V84">
        <f>PLANURI!BS703</f>
        <v>2</v>
      </c>
      <c r="W84" t="str">
        <f>PLANURI!BT703</f>
        <v>DU</v>
      </c>
      <c r="X84">
        <f>PLANURI!BU703</f>
        <v>3.6</v>
      </c>
      <c r="Y84">
        <f>PLANURI!BV703</f>
        <v>50</v>
      </c>
      <c r="Z84" t="str">
        <f>PLANURI!A$4</f>
        <v xml:space="preserve">Facultatea Arhitectură şi Urbanism </v>
      </c>
      <c r="AA84" t="str">
        <f>PLANURI!H$6</f>
        <v>Ştiinţe umaniste şi arte</v>
      </c>
      <c r="AB84">
        <f>PLANURI!C$12</f>
        <v>10</v>
      </c>
      <c r="AC84" t="str">
        <f>PLANURI!H$9</f>
        <v>Arhitectură</v>
      </c>
      <c r="AD84">
        <f>PLANURI!A$12</f>
        <v>50</v>
      </c>
      <c r="AE84">
        <f>PLANURI!B$12</f>
        <v>60</v>
      </c>
      <c r="AF84">
        <f>PLANURI!D$12</f>
        <v>10</v>
      </c>
      <c r="AG84" t="str">
        <f>PLANURI!BW703</f>
        <v>2027</v>
      </c>
    </row>
    <row r="85" spans="1:33" x14ac:dyDescent="0.2">
      <c r="A85" t="str">
        <f>PLANURI!AX704</f>
        <v>L061.24.07.D4</v>
      </c>
      <c r="B85">
        <f>PLANURI!AY704</f>
        <v>4</v>
      </c>
      <c r="C85" t="str">
        <f>PLANURI!AZ704</f>
        <v>Proiectarea structurilor 3</v>
      </c>
      <c r="D85">
        <f>PLANURI!BA704</f>
        <v>4</v>
      </c>
      <c r="E85" t="str">
        <f>PLANURI!BB704</f>
        <v>7</v>
      </c>
      <c r="F85" t="str">
        <f>PLANURI!BC704</f>
        <v>E</v>
      </c>
      <c r="G85" t="str">
        <f>PLANURI!BD704</f>
        <v>DI</v>
      </c>
      <c r="H85">
        <f>PLANURI!BE704</f>
        <v>2</v>
      </c>
      <c r="I85">
        <f>PLANURI!BF704</f>
        <v>1</v>
      </c>
      <c r="J85">
        <f>PLANURI!BG704</f>
        <v>3</v>
      </c>
      <c r="K85">
        <f>PLANURI!BH704</f>
        <v>28</v>
      </c>
      <c r="L85">
        <f>PLANURI!BI704</f>
        <v>14</v>
      </c>
      <c r="M85">
        <f>PLANURI!BJ704</f>
        <v>42</v>
      </c>
      <c r="N85">
        <f>PLANURI!BK704</f>
        <v>0</v>
      </c>
      <c r="O85">
        <f>PLANURI!BL704</f>
        <v>0</v>
      </c>
      <c r="P85">
        <f>PLANURI!BM704</f>
        <v>0</v>
      </c>
      <c r="Q85">
        <f>PLANURI!BN704</f>
        <v>0</v>
      </c>
      <c r="R85" t="str">
        <f>PLANURI!BO704</f>
        <v>0</v>
      </c>
      <c r="S85">
        <f>PLANURI!BP704</f>
        <v>0</v>
      </c>
      <c r="T85">
        <f>PLANURI!BQ704</f>
        <v>2.4</v>
      </c>
      <c r="U85">
        <f>PLANURI!BR704</f>
        <v>33</v>
      </c>
      <c r="V85">
        <f>PLANURI!BS704</f>
        <v>3</v>
      </c>
      <c r="W85" t="str">
        <f>PLANURI!BT704</f>
        <v>DD</v>
      </c>
      <c r="X85">
        <f>PLANURI!BU704</f>
        <v>5.4</v>
      </c>
      <c r="Y85">
        <f>PLANURI!BV704</f>
        <v>75</v>
      </c>
      <c r="Z85" t="str">
        <f>PLANURI!A$4</f>
        <v xml:space="preserve">Facultatea Arhitectură şi Urbanism </v>
      </c>
      <c r="AA85" t="str">
        <f>PLANURI!H$6</f>
        <v>Ştiinţe umaniste şi arte</v>
      </c>
      <c r="AB85">
        <f>PLANURI!C$12</f>
        <v>10</v>
      </c>
      <c r="AC85" t="str">
        <f>PLANURI!H$9</f>
        <v>Arhitectură</v>
      </c>
      <c r="AD85">
        <f>PLANURI!A$12</f>
        <v>50</v>
      </c>
      <c r="AE85">
        <f>PLANURI!B$12</f>
        <v>60</v>
      </c>
      <c r="AF85">
        <f>PLANURI!D$12</f>
        <v>10</v>
      </c>
      <c r="AG85" t="str">
        <f>PLANURI!BW704</f>
        <v>2027</v>
      </c>
    </row>
    <row r="86" spans="1:33" x14ac:dyDescent="0.2">
      <c r="A86" t="str">
        <f>PLANURI!AX705</f>
        <v>L061.24.07.D5</v>
      </c>
      <c r="B86">
        <f>PLANURI!AY705</f>
        <v>5</v>
      </c>
      <c r="C86" t="str">
        <f>PLANURI!AZ705</f>
        <v xml:space="preserve">Instalatii si arhitectura </v>
      </c>
      <c r="D86">
        <f>PLANURI!BA705</f>
        <v>4</v>
      </c>
      <c r="E86" t="str">
        <f>PLANURI!BB705</f>
        <v>7</v>
      </c>
      <c r="F86" t="str">
        <f>PLANURI!BC705</f>
        <v>E</v>
      </c>
      <c r="G86" t="str">
        <f>PLANURI!BD705</f>
        <v>DI</v>
      </c>
      <c r="H86">
        <f>PLANURI!BE705</f>
        <v>2</v>
      </c>
      <c r="I86">
        <f>PLANURI!BF705</f>
        <v>1</v>
      </c>
      <c r="J86">
        <f>PLANURI!BG705</f>
        <v>3</v>
      </c>
      <c r="K86">
        <f>PLANURI!BH705</f>
        <v>28</v>
      </c>
      <c r="L86">
        <f>PLANURI!BI705</f>
        <v>14</v>
      </c>
      <c r="M86">
        <f>PLANURI!BJ705</f>
        <v>42</v>
      </c>
      <c r="N86">
        <f>PLANURI!BK705</f>
        <v>0</v>
      </c>
      <c r="O86">
        <f>PLANURI!BL705</f>
        <v>0</v>
      </c>
      <c r="P86">
        <f>PLANURI!BM705</f>
        <v>0</v>
      </c>
      <c r="Q86">
        <f>PLANURI!BN705</f>
        <v>0</v>
      </c>
      <c r="R86" t="str">
        <f>PLANURI!BO705</f>
        <v>0</v>
      </c>
      <c r="S86">
        <f>PLANURI!BP705</f>
        <v>0</v>
      </c>
      <c r="T86">
        <f>PLANURI!BQ705</f>
        <v>2.4</v>
      </c>
      <c r="U86">
        <f>PLANURI!BR705</f>
        <v>33</v>
      </c>
      <c r="V86">
        <f>PLANURI!BS705</f>
        <v>3</v>
      </c>
      <c r="W86" t="str">
        <f>PLANURI!BT705</f>
        <v>DD</v>
      </c>
      <c r="X86">
        <f>PLANURI!BU705</f>
        <v>5.4</v>
      </c>
      <c r="Y86">
        <f>PLANURI!BV705</f>
        <v>75</v>
      </c>
      <c r="Z86" t="str">
        <f>PLANURI!A$4</f>
        <v xml:space="preserve">Facultatea Arhitectură şi Urbanism </v>
      </c>
      <c r="AA86" t="str">
        <f>PLANURI!H$6</f>
        <v>Ştiinţe umaniste şi arte</v>
      </c>
      <c r="AB86">
        <f>PLANURI!C$12</f>
        <v>10</v>
      </c>
      <c r="AC86" t="str">
        <f>PLANURI!H$9</f>
        <v>Arhitectură</v>
      </c>
      <c r="AD86">
        <f>PLANURI!A$12</f>
        <v>50</v>
      </c>
      <c r="AE86">
        <f>PLANURI!B$12</f>
        <v>60</v>
      </c>
      <c r="AF86">
        <f>PLANURI!D$12</f>
        <v>10</v>
      </c>
      <c r="AG86" t="str">
        <f>PLANURI!BW705</f>
        <v>2027</v>
      </c>
    </row>
    <row r="87" spans="1:33" x14ac:dyDescent="0.2">
      <c r="A87" t="str">
        <f>PLANURI!AX706</f>
        <v>L061.24.07.F6</v>
      </c>
      <c r="B87">
        <f>PLANURI!AY706</f>
        <v>6</v>
      </c>
      <c r="C87" t="str">
        <f>PLANURI!AZ706</f>
        <v>Istoria arhitecturii romanesti pana in per. moderna</v>
      </c>
      <c r="D87">
        <f>PLANURI!BA706</f>
        <v>4</v>
      </c>
      <c r="E87" t="str">
        <f>PLANURI!BB706</f>
        <v>7</v>
      </c>
      <c r="F87" t="str">
        <f>PLANURI!BC706</f>
        <v>E</v>
      </c>
      <c r="G87" t="str">
        <f>PLANURI!BD706</f>
        <v>DI</v>
      </c>
      <c r="H87">
        <f>PLANURI!BE706</f>
        <v>2</v>
      </c>
      <c r="I87">
        <f>PLANURI!BF706</f>
        <v>0</v>
      </c>
      <c r="J87">
        <f>PLANURI!BG706</f>
        <v>2</v>
      </c>
      <c r="K87">
        <f>PLANURI!BH706</f>
        <v>28</v>
      </c>
      <c r="L87">
        <f>PLANURI!BI706</f>
        <v>0</v>
      </c>
      <c r="M87">
        <f>PLANURI!BJ706</f>
        <v>28</v>
      </c>
      <c r="N87">
        <f>PLANURI!BK706</f>
        <v>0</v>
      </c>
      <c r="O87">
        <f>PLANURI!BL706</f>
        <v>0</v>
      </c>
      <c r="P87">
        <f>PLANURI!BM706</f>
        <v>0</v>
      </c>
      <c r="Q87">
        <f>PLANURI!BN706</f>
        <v>0</v>
      </c>
      <c r="R87" t="str">
        <f>PLANURI!BO706</f>
        <v>0</v>
      </c>
      <c r="S87">
        <f>PLANURI!BP706</f>
        <v>0</v>
      </c>
      <c r="T87">
        <f>PLANURI!BQ706</f>
        <v>3.4</v>
      </c>
      <c r="U87">
        <f>PLANURI!BR706</f>
        <v>47</v>
      </c>
      <c r="V87">
        <f>PLANURI!BS706</f>
        <v>3</v>
      </c>
      <c r="W87" t="str">
        <f>PLANURI!BT706</f>
        <v>DF</v>
      </c>
      <c r="X87">
        <f>PLANURI!BU706</f>
        <v>5.4</v>
      </c>
      <c r="Y87">
        <f>PLANURI!BV706</f>
        <v>75</v>
      </c>
      <c r="Z87" t="str">
        <f>PLANURI!A$4</f>
        <v xml:space="preserve">Facultatea Arhitectură şi Urbanism </v>
      </c>
      <c r="AA87" t="str">
        <f>PLANURI!H$6</f>
        <v>Ştiinţe umaniste şi arte</v>
      </c>
      <c r="AB87">
        <f>PLANURI!C$12</f>
        <v>10</v>
      </c>
      <c r="AC87" t="str">
        <f>PLANURI!H$9</f>
        <v>Arhitectură</v>
      </c>
      <c r="AD87">
        <f>PLANURI!A$12</f>
        <v>50</v>
      </c>
      <c r="AE87">
        <f>PLANURI!B$12</f>
        <v>60</v>
      </c>
      <c r="AF87">
        <f>PLANURI!D$12</f>
        <v>10</v>
      </c>
      <c r="AG87" t="str">
        <f>PLANURI!BW706</f>
        <v>2027</v>
      </c>
    </row>
    <row r="88" spans="1:33" x14ac:dyDescent="0.2">
      <c r="A88" t="str">
        <f>PLANURI!AX707</f>
        <v>L061.24.07.S7</v>
      </c>
      <c r="B88">
        <f>PLANURI!AY707</f>
        <v>7</v>
      </c>
      <c r="C88" t="str">
        <f>PLANURI!AZ707</f>
        <v>Bazele restaurarii</v>
      </c>
      <c r="D88">
        <f>PLANURI!BA707</f>
        <v>4</v>
      </c>
      <c r="E88" t="str">
        <f>PLANURI!BB707</f>
        <v>7</v>
      </c>
      <c r="F88" t="str">
        <f>PLANURI!BC707</f>
        <v>E</v>
      </c>
      <c r="G88" t="str">
        <f>PLANURI!BD707</f>
        <v>DI</v>
      </c>
      <c r="H88">
        <f>PLANURI!BE707</f>
        <v>2</v>
      </c>
      <c r="I88">
        <f>PLANURI!BF707</f>
        <v>0</v>
      </c>
      <c r="J88">
        <f>PLANURI!BG707</f>
        <v>2</v>
      </c>
      <c r="K88">
        <f>PLANURI!BH707</f>
        <v>28</v>
      </c>
      <c r="L88">
        <f>PLANURI!BI707</f>
        <v>0</v>
      </c>
      <c r="M88">
        <f>PLANURI!BJ707</f>
        <v>28</v>
      </c>
      <c r="N88">
        <f>PLANURI!BK707</f>
        <v>0</v>
      </c>
      <c r="O88">
        <f>PLANURI!BL707</f>
        <v>0</v>
      </c>
      <c r="P88">
        <f>PLANURI!BM707</f>
        <v>0</v>
      </c>
      <c r="Q88">
        <f>PLANURI!BN707</f>
        <v>0</v>
      </c>
      <c r="R88" t="str">
        <f>PLANURI!BO707</f>
        <v>0</v>
      </c>
      <c r="S88">
        <f>PLANURI!BP707</f>
        <v>0</v>
      </c>
      <c r="T88">
        <f>PLANURI!BQ707</f>
        <v>1.6</v>
      </c>
      <c r="U88">
        <f>PLANURI!BR707</f>
        <v>22</v>
      </c>
      <c r="V88">
        <f>PLANURI!BS707</f>
        <v>2</v>
      </c>
      <c r="W88" t="str">
        <f>PLANURI!BT707</f>
        <v>DS</v>
      </c>
      <c r="X88">
        <f>PLANURI!BU707</f>
        <v>3.6</v>
      </c>
      <c r="Y88">
        <f>PLANURI!BV707</f>
        <v>50</v>
      </c>
      <c r="Z88" t="str">
        <f>PLANURI!A$4</f>
        <v xml:space="preserve">Facultatea Arhitectură şi Urbanism </v>
      </c>
      <c r="AA88" t="str">
        <f>PLANURI!H$6</f>
        <v>Ştiinţe umaniste şi arte</v>
      </c>
      <c r="AB88">
        <f>PLANURI!C$12</f>
        <v>10</v>
      </c>
      <c r="AC88" t="str">
        <f>PLANURI!H$9</f>
        <v>Arhitectură</v>
      </c>
      <c r="AD88">
        <f>PLANURI!A$12</f>
        <v>50</v>
      </c>
      <c r="AE88">
        <f>PLANURI!B$12</f>
        <v>60</v>
      </c>
      <c r="AF88">
        <f>PLANURI!D$12</f>
        <v>10</v>
      </c>
      <c r="AG88" t="str">
        <f>PLANURI!BW707</f>
        <v>2027</v>
      </c>
    </row>
    <row r="89" spans="1:33" x14ac:dyDescent="0.2">
      <c r="A89" t="str">
        <f>PLANURI!AX708</f>
        <v>L061.24.07.S8-ij</v>
      </c>
      <c r="B89">
        <f>PLANURI!AY708</f>
        <v>8</v>
      </c>
      <c r="C89" t="str">
        <f>PLANURI!AZ708</f>
        <v/>
      </c>
      <c r="D89" t="str">
        <f>PLANURI!BA708</f>
        <v/>
      </c>
      <c r="E89" t="str">
        <f>PLANURI!BB708</f>
        <v/>
      </c>
      <c r="F89" t="str">
        <f>PLANURI!BC708</f>
        <v/>
      </c>
      <c r="G89" t="str">
        <f>PLANURI!BD708</f>
        <v/>
      </c>
      <c r="H89" t="str">
        <f>PLANURI!BE708</f>
        <v/>
      </c>
      <c r="I89" t="str">
        <f>PLANURI!BF708</f>
        <v/>
      </c>
      <c r="J89" t="str">
        <f>PLANURI!BG708</f>
        <v/>
      </c>
      <c r="K89" t="str">
        <f>PLANURI!BH708</f>
        <v/>
      </c>
      <c r="L89" t="str">
        <f>PLANURI!BI708</f>
        <v/>
      </c>
      <c r="M89" t="str">
        <f>PLANURI!BJ708</f>
        <v/>
      </c>
      <c r="N89" t="str">
        <f>PLANURI!BK708</f>
        <v/>
      </c>
      <c r="O89" t="str">
        <f>PLANURI!BL708</f>
        <v/>
      </c>
      <c r="P89" t="str">
        <f>PLANURI!BM708</f>
        <v/>
      </c>
      <c r="Q89" t="str">
        <f>PLANURI!BN708</f>
        <v/>
      </c>
      <c r="R89" t="str">
        <f>PLANURI!BO708</f>
        <v>0</v>
      </c>
      <c r="S89" t="str">
        <f>PLANURI!BP708</f>
        <v/>
      </c>
      <c r="T89" t="str">
        <f>PLANURI!BQ708</f>
        <v/>
      </c>
      <c r="U89" t="str">
        <f>PLANURI!BR708</f>
        <v/>
      </c>
      <c r="V89" t="str">
        <f>PLANURI!BS708</f>
        <v/>
      </c>
      <c r="W89" t="str">
        <f>PLANURI!BT708</f>
        <v/>
      </c>
      <c r="X89" t="str">
        <f>PLANURI!BU708</f>
        <v/>
      </c>
      <c r="Y89" t="str">
        <f>PLANURI!BV708</f>
        <v/>
      </c>
      <c r="Z89" t="str">
        <f>PLANURI!A$4</f>
        <v xml:space="preserve">Facultatea Arhitectură şi Urbanism </v>
      </c>
      <c r="AA89" t="str">
        <f>PLANURI!H$6</f>
        <v>Ştiinţe umaniste şi arte</v>
      </c>
      <c r="AB89">
        <f>PLANURI!C$12</f>
        <v>10</v>
      </c>
      <c r="AC89" t="str">
        <f>PLANURI!H$9</f>
        <v>Arhitectură</v>
      </c>
      <c r="AD89">
        <f>PLANURI!A$12</f>
        <v>50</v>
      </c>
      <c r="AE89">
        <f>PLANURI!B$12</f>
        <v>60</v>
      </c>
      <c r="AF89">
        <f>PLANURI!D$12</f>
        <v>10</v>
      </c>
      <c r="AG89" t="str">
        <f>PLANURI!BW708</f>
        <v/>
      </c>
    </row>
    <row r="90" spans="1:33" x14ac:dyDescent="0.2">
      <c r="A90" t="str">
        <f>PLANURI!AX709</f>
        <v>L061.24.07.S9-ij</v>
      </c>
      <c r="B90">
        <f>PLANURI!AY709</f>
        <v>9</v>
      </c>
      <c r="C90" t="str">
        <f>PLANURI!AZ709</f>
        <v/>
      </c>
      <c r="D90" t="str">
        <f>PLANURI!BA709</f>
        <v/>
      </c>
      <c r="E90" t="str">
        <f>PLANURI!BB709</f>
        <v/>
      </c>
      <c r="F90" t="str">
        <f>PLANURI!BC709</f>
        <v/>
      </c>
      <c r="G90" t="str">
        <f>PLANURI!BD709</f>
        <v/>
      </c>
      <c r="H90" t="str">
        <f>PLANURI!BE709</f>
        <v/>
      </c>
      <c r="I90" t="str">
        <f>PLANURI!BF709</f>
        <v/>
      </c>
      <c r="J90" t="str">
        <f>PLANURI!BG709</f>
        <v/>
      </c>
      <c r="K90" t="str">
        <f>PLANURI!BH709</f>
        <v/>
      </c>
      <c r="L90" t="str">
        <f>PLANURI!BI709</f>
        <v/>
      </c>
      <c r="M90" t="str">
        <f>PLANURI!BJ709</f>
        <v/>
      </c>
      <c r="N90" t="str">
        <f>PLANURI!BK709</f>
        <v/>
      </c>
      <c r="O90" t="str">
        <f>PLANURI!BL709</f>
        <v/>
      </c>
      <c r="P90" t="str">
        <f>PLANURI!BM709</f>
        <v/>
      </c>
      <c r="Q90" t="str">
        <f>PLANURI!BN709</f>
        <v/>
      </c>
      <c r="R90" t="str">
        <f>PLANURI!BO709</f>
        <v>0</v>
      </c>
      <c r="S90" t="str">
        <f>PLANURI!BP709</f>
        <v/>
      </c>
      <c r="T90" t="str">
        <f>PLANURI!BQ709</f>
        <v/>
      </c>
      <c r="U90" t="str">
        <f>PLANURI!BR709</f>
        <v/>
      </c>
      <c r="V90" t="str">
        <f>PLANURI!BS709</f>
        <v/>
      </c>
      <c r="W90" t="str">
        <f>PLANURI!BT709</f>
        <v/>
      </c>
      <c r="X90" t="str">
        <f>PLANURI!BU709</f>
        <v/>
      </c>
      <c r="Y90" t="str">
        <f>PLANURI!BV709</f>
        <v/>
      </c>
      <c r="Z90" t="str">
        <f>PLANURI!A$4</f>
        <v xml:space="preserve">Facultatea Arhitectură şi Urbanism </v>
      </c>
      <c r="AA90" t="str">
        <f>PLANURI!H$6</f>
        <v>Ştiinţe umaniste şi arte</v>
      </c>
      <c r="AB90">
        <f>PLANURI!C$12</f>
        <v>10</v>
      </c>
      <c r="AC90" t="str">
        <f>PLANURI!H$9</f>
        <v>Arhitectură</v>
      </c>
      <c r="AD90">
        <f>PLANURI!A$12</f>
        <v>50</v>
      </c>
      <c r="AE90">
        <f>PLANURI!B$12</f>
        <v>60</v>
      </c>
      <c r="AF90">
        <f>PLANURI!D$12</f>
        <v>10</v>
      </c>
      <c r="AG90" t="str">
        <f>PLANURI!BW709</f>
        <v/>
      </c>
    </row>
    <row r="91" spans="1:33" x14ac:dyDescent="0.2">
      <c r="A91" t="str">
        <f>PLANURI!AX710</f>
        <v/>
      </c>
      <c r="B91">
        <f>PLANURI!AY710</f>
        <v>10</v>
      </c>
      <c r="C91" t="str">
        <f>PLANURI!AZ710</f>
        <v/>
      </c>
      <c r="D91" t="str">
        <f>PLANURI!BA710</f>
        <v/>
      </c>
      <c r="E91" t="str">
        <f>PLANURI!BB710</f>
        <v/>
      </c>
      <c r="F91" t="str">
        <f>PLANURI!BC710</f>
        <v/>
      </c>
      <c r="G91" t="str">
        <f>PLANURI!BD710</f>
        <v/>
      </c>
      <c r="H91" t="str">
        <f>PLANURI!BE710</f>
        <v/>
      </c>
      <c r="I91" t="str">
        <f>PLANURI!BF710</f>
        <v/>
      </c>
      <c r="J91" t="str">
        <f>PLANURI!BG710</f>
        <v/>
      </c>
      <c r="K91" t="str">
        <f>PLANURI!BH710</f>
        <v/>
      </c>
      <c r="L91" t="str">
        <f>PLANURI!BI710</f>
        <v/>
      </c>
      <c r="M91" t="str">
        <f>PLANURI!BJ710</f>
        <v/>
      </c>
      <c r="N91" t="str">
        <f>PLANURI!BK710</f>
        <v/>
      </c>
      <c r="O91" t="str">
        <f>PLANURI!BL710</f>
        <v/>
      </c>
      <c r="P91" t="str">
        <f>PLANURI!BM710</f>
        <v/>
      </c>
      <c r="Q91" t="str">
        <f>PLANURI!BN710</f>
        <v/>
      </c>
      <c r="R91" t="str">
        <f>PLANURI!BO710</f>
        <v>0</v>
      </c>
      <c r="S91" t="str">
        <f>PLANURI!BP710</f>
        <v/>
      </c>
      <c r="T91" t="str">
        <f>PLANURI!BQ710</f>
        <v/>
      </c>
      <c r="U91" t="str">
        <f>PLANURI!BR710</f>
        <v/>
      </c>
      <c r="V91" t="str">
        <f>PLANURI!BS710</f>
        <v/>
      </c>
      <c r="W91" t="str">
        <f>PLANURI!BT710</f>
        <v/>
      </c>
      <c r="X91" t="str">
        <f>PLANURI!BU710</f>
        <v/>
      </c>
      <c r="Y91" t="str">
        <f>PLANURI!BV710</f>
        <v/>
      </c>
      <c r="Z91" t="str">
        <f>PLANURI!A$4</f>
        <v xml:space="preserve">Facultatea Arhitectură şi Urbanism </v>
      </c>
      <c r="AA91" t="str">
        <f>PLANURI!H$6</f>
        <v>Ştiinţe umaniste şi arte</v>
      </c>
      <c r="AB91">
        <f>PLANURI!C$12</f>
        <v>10</v>
      </c>
      <c r="AC91" t="str">
        <f>PLANURI!H$9</f>
        <v>Arhitectură</v>
      </c>
      <c r="AD91">
        <f>PLANURI!A$12</f>
        <v>50</v>
      </c>
      <c r="AE91">
        <f>PLANURI!B$12</f>
        <v>60</v>
      </c>
      <c r="AF91">
        <f>PLANURI!D$12</f>
        <v>10</v>
      </c>
      <c r="AG91" t="str">
        <f>PLANURI!BW710</f>
        <v/>
      </c>
    </row>
    <row r="92" spans="1:33" x14ac:dyDescent="0.2">
      <c r="A92" t="str">
        <f>PLANURI!AX711</f>
        <v/>
      </c>
      <c r="B92">
        <f>PLANURI!AY711</f>
        <v>11</v>
      </c>
      <c r="C92" t="str">
        <f>PLANURI!AZ711</f>
        <v/>
      </c>
      <c r="D92" t="str">
        <f>PLANURI!BA711</f>
        <v/>
      </c>
      <c r="E92" t="str">
        <f>PLANURI!BB711</f>
        <v/>
      </c>
      <c r="F92" t="str">
        <f>PLANURI!BC711</f>
        <v/>
      </c>
      <c r="G92" t="str">
        <f>PLANURI!BD711</f>
        <v/>
      </c>
      <c r="H92" t="str">
        <f>PLANURI!BE711</f>
        <v/>
      </c>
      <c r="I92" t="str">
        <f>PLANURI!BF711</f>
        <v/>
      </c>
      <c r="J92" t="str">
        <f>PLANURI!BG711</f>
        <v/>
      </c>
      <c r="K92" t="str">
        <f>PLANURI!BH711</f>
        <v/>
      </c>
      <c r="L92" t="str">
        <f>PLANURI!BI711</f>
        <v/>
      </c>
      <c r="M92" t="str">
        <f>PLANURI!BJ711</f>
        <v/>
      </c>
      <c r="N92" t="str">
        <f>PLANURI!BK711</f>
        <v/>
      </c>
      <c r="O92" t="str">
        <f>PLANURI!BL711</f>
        <v/>
      </c>
      <c r="P92" t="str">
        <f>PLANURI!BM711</f>
        <v/>
      </c>
      <c r="Q92" t="str">
        <f>PLANURI!BN711</f>
        <v/>
      </c>
      <c r="R92" t="str">
        <f>PLANURI!BO711</f>
        <v/>
      </c>
      <c r="S92" t="str">
        <f>PLANURI!BP711</f>
        <v/>
      </c>
      <c r="T92" t="str">
        <f>PLANURI!BQ711</f>
        <v/>
      </c>
      <c r="U92" t="str">
        <f>PLANURI!BR711</f>
        <v/>
      </c>
      <c r="V92" t="str">
        <f>PLANURI!BS711</f>
        <v/>
      </c>
      <c r="W92" t="str">
        <f>PLANURI!BT711</f>
        <v/>
      </c>
      <c r="X92" t="str">
        <f>PLANURI!BU711</f>
        <v/>
      </c>
      <c r="Y92" t="str">
        <f>PLANURI!BV711</f>
        <v/>
      </c>
      <c r="Z92" t="str">
        <f>PLANURI!A$4</f>
        <v xml:space="preserve">Facultatea Arhitectură şi Urbanism </v>
      </c>
      <c r="AA92" t="str">
        <f>PLANURI!H$6</f>
        <v>Ştiinţe umaniste şi arte</v>
      </c>
      <c r="AB92">
        <f>PLANURI!C$12</f>
        <v>10</v>
      </c>
      <c r="AC92" t="str">
        <f>PLANURI!H$9</f>
        <v>Arhitectură</v>
      </c>
      <c r="AD92">
        <f>PLANURI!A$12</f>
        <v>50</v>
      </c>
      <c r="AE92">
        <f>PLANURI!B$12</f>
        <v>60</v>
      </c>
      <c r="AF92">
        <f>PLANURI!D$12</f>
        <v>10</v>
      </c>
      <c r="AG92" t="str">
        <f>PLANURI!BW711</f>
        <v/>
      </c>
    </row>
    <row r="93" spans="1:33" x14ac:dyDescent="0.2">
      <c r="A93" t="str">
        <f>PLANURI!AX712</f>
        <v>Semestrul 8</v>
      </c>
      <c r="B93">
        <f>PLANURI!AY712</f>
        <v>0</v>
      </c>
      <c r="C93">
        <f>PLANURI!AZ712</f>
        <v>0</v>
      </c>
      <c r="D93">
        <f>PLANURI!BA712</f>
        <v>0</v>
      </c>
      <c r="E93">
        <f>PLANURI!BB712</f>
        <v>0</v>
      </c>
      <c r="F93">
        <f>PLANURI!BC712</f>
        <v>0</v>
      </c>
      <c r="G93">
        <f>PLANURI!BD712</f>
        <v>0</v>
      </c>
      <c r="H93">
        <f>PLANURI!BE712</f>
        <v>0</v>
      </c>
      <c r="I93">
        <f>PLANURI!BF712</f>
        <v>0</v>
      </c>
      <c r="J93">
        <f>PLANURI!BG712</f>
        <v>0</v>
      </c>
      <c r="K93">
        <f>PLANURI!BH712</f>
        <v>0</v>
      </c>
      <c r="L93">
        <f>PLANURI!BI712</f>
        <v>0</v>
      </c>
      <c r="M93">
        <f>PLANURI!BJ712</f>
        <v>0</v>
      </c>
      <c r="N93">
        <f>PLANURI!BK712</f>
        <v>0</v>
      </c>
      <c r="O93">
        <f>PLANURI!BL712</f>
        <v>0</v>
      </c>
      <c r="P93">
        <f>PLANURI!BM712</f>
        <v>0</v>
      </c>
      <c r="Q93">
        <f>PLANURI!BN712</f>
        <v>0</v>
      </c>
      <c r="R93">
        <f>PLANURI!BO712</f>
        <v>0</v>
      </c>
      <c r="S93">
        <f>PLANURI!BP712</f>
        <v>0</v>
      </c>
      <c r="T93">
        <f>PLANURI!BQ712</f>
        <v>0</v>
      </c>
      <c r="U93">
        <f>PLANURI!BR712</f>
        <v>0</v>
      </c>
      <c r="V93">
        <f>PLANURI!BS712</f>
        <v>22</v>
      </c>
      <c r="W93">
        <f>PLANURI!BT712</f>
        <v>0</v>
      </c>
      <c r="X93">
        <f>PLANURI!BU712</f>
        <v>0</v>
      </c>
      <c r="Y93">
        <f>PLANURI!BV712</f>
        <v>0</v>
      </c>
      <c r="Z93" t="str">
        <f>PLANURI!A$4</f>
        <v xml:space="preserve">Facultatea Arhitectură şi Urbanism </v>
      </c>
      <c r="AA93" t="str">
        <f>PLANURI!H$6</f>
        <v>Ştiinţe umaniste şi arte</v>
      </c>
      <c r="AB93">
        <f>PLANURI!C$12</f>
        <v>10</v>
      </c>
      <c r="AC93" t="str">
        <f>PLANURI!H$9</f>
        <v>Arhitectură</v>
      </c>
      <c r="AD93">
        <f>PLANURI!A$12</f>
        <v>50</v>
      </c>
      <c r="AE93">
        <f>PLANURI!B$12</f>
        <v>60</v>
      </c>
      <c r="AF93">
        <f>PLANURI!D$12</f>
        <v>10</v>
      </c>
      <c r="AG93" t="str">
        <f>PLANURI!BW712</f>
        <v/>
      </c>
    </row>
    <row r="94" spans="1:33" x14ac:dyDescent="0.2">
      <c r="A94" t="str">
        <f>PLANURI!AX713</f>
        <v>L061.24.08.S1</v>
      </c>
      <c r="B94">
        <f>PLANURI!AY713</f>
        <v>1</v>
      </c>
      <c r="C94" t="str">
        <f>PLANURI!AZ713</f>
        <v>Proiectare de arhitectură 8</v>
      </c>
      <c r="D94">
        <f>PLANURI!BA713</f>
        <v>4</v>
      </c>
      <c r="E94" t="str">
        <f>PLANURI!BB713</f>
        <v>8</v>
      </c>
      <c r="F94" t="str">
        <f>PLANURI!BC713</f>
        <v>P-D</v>
      </c>
      <c r="G94" t="str">
        <f>PLANURI!BD713</f>
        <v>DI</v>
      </c>
      <c r="H94">
        <f>PLANURI!BE713</f>
        <v>0</v>
      </c>
      <c r="I94">
        <f>PLANURI!BF713</f>
        <v>9</v>
      </c>
      <c r="J94">
        <f>PLANURI!BG713</f>
        <v>9</v>
      </c>
      <c r="K94">
        <f>PLANURI!BH713</f>
        <v>0</v>
      </c>
      <c r="L94">
        <f>PLANURI!BI713</f>
        <v>126</v>
      </c>
      <c r="M94">
        <f>PLANURI!BJ713</f>
        <v>126</v>
      </c>
      <c r="N94">
        <f>PLANURI!BK713</f>
        <v>0</v>
      </c>
      <c r="O94">
        <f>PLANURI!BL713</f>
        <v>0</v>
      </c>
      <c r="P94">
        <f>PLANURI!BM713</f>
        <v>0</v>
      </c>
      <c r="Q94">
        <f>PLANURI!BN713</f>
        <v>0</v>
      </c>
      <c r="R94" t="str">
        <f>PLANURI!BO713</f>
        <v>0</v>
      </c>
      <c r="S94">
        <f>PLANURI!BP713</f>
        <v>0</v>
      </c>
      <c r="T94">
        <f>PLANURI!BQ713</f>
        <v>5.3</v>
      </c>
      <c r="U94">
        <f>PLANURI!BR713</f>
        <v>74</v>
      </c>
      <c r="V94">
        <f>PLANURI!BS713</f>
        <v>8</v>
      </c>
      <c r="W94" t="str">
        <f>PLANURI!BT713</f>
        <v>DS</v>
      </c>
      <c r="X94">
        <f>PLANURI!BU713</f>
        <v>14.3</v>
      </c>
      <c r="Y94">
        <f>PLANURI!BV713</f>
        <v>200</v>
      </c>
      <c r="Z94" t="str">
        <f>PLANURI!A$4</f>
        <v xml:space="preserve">Facultatea Arhitectură şi Urbanism </v>
      </c>
      <c r="AA94" t="str">
        <f>PLANURI!H$6</f>
        <v>Ştiinţe umaniste şi arte</v>
      </c>
      <c r="AB94">
        <f>PLANURI!C$12</f>
        <v>10</v>
      </c>
      <c r="AC94" t="str">
        <f>PLANURI!H$9</f>
        <v>Arhitectură</v>
      </c>
      <c r="AD94">
        <f>PLANURI!A$12</f>
        <v>50</v>
      </c>
      <c r="AE94">
        <f>PLANURI!B$12</f>
        <v>60</v>
      </c>
      <c r="AF94">
        <f>PLANURI!D$12</f>
        <v>10</v>
      </c>
      <c r="AG94" t="str">
        <f>PLANURI!BW713</f>
        <v>2027</v>
      </c>
    </row>
    <row r="95" spans="1:33" x14ac:dyDescent="0.2">
      <c r="A95" t="str">
        <f>PLANURI!AX714</f>
        <v>L061.24.08.S2-ij</v>
      </c>
      <c r="B95">
        <f>PLANURI!AY714</f>
        <v>2</v>
      </c>
      <c r="C95" t="str">
        <f>PLANURI!AZ714</f>
        <v/>
      </c>
      <c r="D95" t="str">
        <f>PLANURI!BA714</f>
        <v/>
      </c>
      <c r="E95" t="str">
        <f>PLANURI!BB714</f>
        <v/>
      </c>
      <c r="F95" t="str">
        <f>PLANURI!BC714</f>
        <v/>
      </c>
      <c r="G95" t="str">
        <f>PLANURI!BD714</f>
        <v/>
      </c>
      <c r="H95" t="str">
        <f>PLANURI!BE714</f>
        <v/>
      </c>
      <c r="I95" t="str">
        <f>PLANURI!BF714</f>
        <v/>
      </c>
      <c r="J95" t="str">
        <f>PLANURI!BG714</f>
        <v/>
      </c>
      <c r="K95" t="str">
        <f>PLANURI!BH714</f>
        <v/>
      </c>
      <c r="L95" t="str">
        <f>PLANURI!BI714</f>
        <v/>
      </c>
      <c r="M95" t="str">
        <f>PLANURI!BJ714</f>
        <v/>
      </c>
      <c r="N95" t="str">
        <f>PLANURI!BK714</f>
        <v/>
      </c>
      <c r="O95" t="str">
        <f>PLANURI!BL714</f>
        <v/>
      </c>
      <c r="P95" t="str">
        <f>PLANURI!BM714</f>
        <v/>
      </c>
      <c r="Q95" t="str">
        <f>PLANURI!BN714</f>
        <v/>
      </c>
      <c r="R95" t="str">
        <f>PLANURI!BO714</f>
        <v>0</v>
      </c>
      <c r="S95" t="str">
        <f>PLANURI!BP714</f>
        <v/>
      </c>
      <c r="T95" t="str">
        <f>PLANURI!BQ714</f>
        <v/>
      </c>
      <c r="U95" t="str">
        <f>PLANURI!BR714</f>
        <v/>
      </c>
      <c r="V95" t="str">
        <f>PLANURI!BS714</f>
        <v/>
      </c>
      <c r="W95" t="str">
        <f>PLANURI!BT714</f>
        <v/>
      </c>
      <c r="X95" t="str">
        <f>PLANURI!BU714</f>
        <v/>
      </c>
      <c r="Y95" t="str">
        <f>PLANURI!BV714</f>
        <v/>
      </c>
      <c r="Z95" t="str">
        <f>PLANURI!A$4</f>
        <v xml:space="preserve">Facultatea Arhitectură şi Urbanism </v>
      </c>
      <c r="AA95" t="str">
        <f>PLANURI!H$6</f>
        <v>Ştiinţe umaniste şi arte</v>
      </c>
      <c r="AB95">
        <f>PLANURI!C$12</f>
        <v>10</v>
      </c>
      <c r="AC95" t="str">
        <f>PLANURI!H$9</f>
        <v>Arhitectură</v>
      </c>
      <c r="AD95">
        <f>PLANURI!A$12</f>
        <v>50</v>
      </c>
      <c r="AE95">
        <f>PLANURI!B$12</f>
        <v>60</v>
      </c>
      <c r="AF95">
        <f>PLANURI!D$12</f>
        <v>10</v>
      </c>
      <c r="AG95" t="str">
        <f>PLANURI!BW714</f>
        <v/>
      </c>
    </row>
    <row r="96" spans="1:33" x14ac:dyDescent="0.2">
      <c r="A96" t="str">
        <f>PLANURI!AX715</f>
        <v>L061.24.08.F3</v>
      </c>
      <c r="B96">
        <f>PLANURI!AY715</f>
        <v>3</v>
      </c>
      <c r="C96" t="str">
        <f>PLANURI!AZ715</f>
        <v>Proiectare asist. de calculator 4</v>
      </c>
      <c r="D96">
        <f>PLANURI!BA715</f>
        <v>4</v>
      </c>
      <c r="E96" t="str">
        <f>PLANURI!BB715</f>
        <v>8</v>
      </c>
      <c r="F96" t="str">
        <f>PLANURI!BC715</f>
        <v>C</v>
      </c>
      <c r="G96" t="str">
        <f>PLANURI!BD715</f>
        <v>DI</v>
      </c>
      <c r="H96">
        <f>PLANURI!BE715</f>
        <v>1</v>
      </c>
      <c r="I96">
        <f>PLANURI!BF715</f>
        <v>0</v>
      </c>
      <c r="J96">
        <f>PLANURI!BG715</f>
        <v>1</v>
      </c>
      <c r="K96">
        <f>PLANURI!BH715</f>
        <v>14</v>
      </c>
      <c r="L96">
        <f>PLANURI!BI715</f>
        <v>0</v>
      </c>
      <c r="M96">
        <f>PLANURI!BJ715</f>
        <v>14</v>
      </c>
      <c r="N96">
        <f>PLANURI!BK715</f>
        <v>0</v>
      </c>
      <c r="O96">
        <f>PLANURI!BL715</f>
        <v>0</v>
      </c>
      <c r="P96">
        <f>PLANURI!BM715</f>
        <v>0</v>
      </c>
      <c r="Q96">
        <f>PLANURI!BN715</f>
        <v>0</v>
      </c>
      <c r="R96" t="str">
        <f>PLANURI!BO715</f>
        <v>0</v>
      </c>
      <c r="S96">
        <f>PLANURI!BP715</f>
        <v>0</v>
      </c>
      <c r="T96">
        <f>PLANURI!BQ715</f>
        <v>2.6</v>
      </c>
      <c r="U96">
        <f>PLANURI!BR715</f>
        <v>36</v>
      </c>
      <c r="V96">
        <f>PLANURI!BS715</f>
        <v>2</v>
      </c>
      <c r="W96" t="str">
        <f>PLANURI!BT715</f>
        <v>DF</v>
      </c>
      <c r="X96">
        <f>PLANURI!BU715</f>
        <v>3.6</v>
      </c>
      <c r="Y96">
        <f>PLANURI!BV715</f>
        <v>50</v>
      </c>
      <c r="Z96" t="str">
        <f>PLANURI!A$4</f>
        <v xml:space="preserve">Facultatea Arhitectură şi Urbanism </v>
      </c>
      <c r="AA96" t="str">
        <f>PLANURI!H$6</f>
        <v>Ştiinţe umaniste şi arte</v>
      </c>
      <c r="AB96">
        <f>PLANURI!C$12</f>
        <v>10</v>
      </c>
      <c r="AC96" t="str">
        <f>PLANURI!H$9</f>
        <v>Arhitectură</v>
      </c>
      <c r="AD96">
        <f>PLANURI!A$12</f>
        <v>50</v>
      </c>
      <c r="AE96">
        <f>PLANURI!B$12</f>
        <v>60</v>
      </c>
      <c r="AF96">
        <f>PLANURI!D$12</f>
        <v>10</v>
      </c>
      <c r="AG96" t="str">
        <f>PLANURI!BW715</f>
        <v>2027</v>
      </c>
    </row>
    <row r="97" spans="1:33" x14ac:dyDescent="0.2">
      <c r="A97" t="str">
        <f>PLANURI!AX716</f>
        <v>L061.24.08.D4</v>
      </c>
      <c r="B97">
        <f>PLANURI!AY716</f>
        <v>4</v>
      </c>
      <c r="C97" t="str">
        <f>PLANURI!AZ716</f>
        <v>Proiectarea structurilor 4</v>
      </c>
      <c r="D97">
        <f>PLANURI!BA716</f>
        <v>4</v>
      </c>
      <c r="E97" t="str">
        <f>PLANURI!BB716</f>
        <v>8</v>
      </c>
      <c r="F97" t="str">
        <f>PLANURI!BC716</f>
        <v>E</v>
      </c>
      <c r="G97" t="str">
        <f>PLANURI!BD716</f>
        <v>DI</v>
      </c>
      <c r="H97">
        <f>PLANURI!BE716</f>
        <v>2</v>
      </c>
      <c r="I97">
        <f>PLANURI!BF716</f>
        <v>1</v>
      </c>
      <c r="J97">
        <f>PLANURI!BG716</f>
        <v>3</v>
      </c>
      <c r="K97">
        <f>PLANURI!BH716</f>
        <v>28</v>
      </c>
      <c r="L97">
        <f>PLANURI!BI716</f>
        <v>14</v>
      </c>
      <c r="M97">
        <f>PLANURI!BJ716</f>
        <v>42</v>
      </c>
      <c r="N97">
        <f>PLANURI!BK716</f>
        <v>0</v>
      </c>
      <c r="O97">
        <f>PLANURI!BL716</f>
        <v>0</v>
      </c>
      <c r="P97">
        <f>PLANURI!BM716</f>
        <v>0</v>
      </c>
      <c r="Q97">
        <f>PLANURI!BN716</f>
        <v>0</v>
      </c>
      <c r="R97" t="str">
        <f>PLANURI!BO716</f>
        <v>0</v>
      </c>
      <c r="S97">
        <f>PLANURI!BP716</f>
        <v>0</v>
      </c>
      <c r="T97">
        <f>PLANURI!BQ716</f>
        <v>2.4</v>
      </c>
      <c r="U97">
        <f>PLANURI!BR716</f>
        <v>33</v>
      </c>
      <c r="V97">
        <f>PLANURI!BS716</f>
        <v>3</v>
      </c>
      <c r="W97" t="str">
        <f>PLANURI!BT716</f>
        <v>DD</v>
      </c>
      <c r="X97">
        <f>PLANURI!BU716</f>
        <v>5.4</v>
      </c>
      <c r="Y97">
        <f>PLANURI!BV716</f>
        <v>75</v>
      </c>
      <c r="Z97" t="str">
        <f>PLANURI!A$4</f>
        <v xml:space="preserve">Facultatea Arhitectură şi Urbanism </v>
      </c>
      <c r="AA97" t="str">
        <f>PLANURI!H$6</f>
        <v>Ştiinţe umaniste şi arte</v>
      </c>
      <c r="AB97">
        <f>PLANURI!C$12</f>
        <v>10</v>
      </c>
      <c r="AC97" t="str">
        <f>PLANURI!H$9</f>
        <v>Arhitectură</v>
      </c>
      <c r="AD97">
        <f>PLANURI!A$12</f>
        <v>50</v>
      </c>
      <c r="AE97">
        <f>PLANURI!B$12</f>
        <v>60</v>
      </c>
      <c r="AF97">
        <f>PLANURI!D$12</f>
        <v>10</v>
      </c>
      <c r="AG97" t="str">
        <f>PLANURI!BW716</f>
        <v>2027</v>
      </c>
    </row>
    <row r="98" spans="1:33" x14ac:dyDescent="0.2">
      <c r="A98" t="str">
        <f>PLANURI!AX717</f>
        <v>L061.24.08.D5</v>
      </c>
      <c r="B98">
        <f>PLANURI!AY717</f>
        <v>5</v>
      </c>
      <c r="C98" t="str">
        <f>PLANURI!AZ717</f>
        <v>Tehnologie</v>
      </c>
      <c r="D98">
        <f>PLANURI!BA717</f>
        <v>4</v>
      </c>
      <c r="E98" t="str">
        <f>PLANURI!BB717</f>
        <v>8</v>
      </c>
      <c r="F98" t="str">
        <f>PLANURI!BC717</f>
        <v>E</v>
      </c>
      <c r="G98" t="str">
        <f>PLANURI!BD717</f>
        <v>DI</v>
      </c>
      <c r="H98">
        <f>PLANURI!BE717</f>
        <v>2</v>
      </c>
      <c r="I98">
        <f>PLANURI!BF717</f>
        <v>1</v>
      </c>
      <c r="J98">
        <f>PLANURI!BG717</f>
        <v>3</v>
      </c>
      <c r="K98">
        <f>PLANURI!BH717</f>
        <v>28</v>
      </c>
      <c r="L98">
        <f>PLANURI!BI717</f>
        <v>14</v>
      </c>
      <c r="M98">
        <f>PLANURI!BJ717</f>
        <v>42</v>
      </c>
      <c r="N98">
        <f>PLANURI!BK717</f>
        <v>0</v>
      </c>
      <c r="O98">
        <f>PLANURI!BL717</f>
        <v>0</v>
      </c>
      <c r="P98">
        <f>PLANURI!BM717</f>
        <v>0</v>
      </c>
      <c r="Q98">
        <f>PLANURI!BN717</f>
        <v>0</v>
      </c>
      <c r="R98" t="str">
        <f>PLANURI!BO717</f>
        <v>0</v>
      </c>
      <c r="S98">
        <f>PLANURI!BP717</f>
        <v>0</v>
      </c>
      <c r="T98">
        <f>PLANURI!BQ717</f>
        <v>2.4</v>
      </c>
      <c r="U98">
        <f>PLANURI!BR717</f>
        <v>33</v>
      </c>
      <c r="V98">
        <f>PLANURI!BS717</f>
        <v>3</v>
      </c>
      <c r="W98" t="str">
        <f>PLANURI!BT717</f>
        <v>DD</v>
      </c>
      <c r="X98">
        <f>PLANURI!BU717</f>
        <v>5.4</v>
      </c>
      <c r="Y98">
        <f>PLANURI!BV717</f>
        <v>75</v>
      </c>
      <c r="Z98" t="str">
        <f>PLANURI!A$4</f>
        <v xml:space="preserve">Facultatea Arhitectură şi Urbanism </v>
      </c>
      <c r="AA98" t="str">
        <f>PLANURI!H$6</f>
        <v>Ştiinţe umaniste şi arte</v>
      </c>
      <c r="AB98">
        <f>PLANURI!C$12</f>
        <v>10</v>
      </c>
      <c r="AC98" t="str">
        <f>PLANURI!H$9</f>
        <v>Arhitectură</v>
      </c>
      <c r="AD98">
        <f>PLANURI!A$12</f>
        <v>50</v>
      </c>
      <c r="AE98">
        <f>PLANURI!B$12</f>
        <v>60</v>
      </c>
      <c r="AF98">
        <f>PLANURI!D$12</f>
        <v>10</v>
      </c>
      <c r="AG98" t="str">
        <f>PLANURI!BW717</f>
        <v>2027</v>
      </c>
    </row>
    <row r="99" spans="1:33" x14ac:dyDescent="0.2">
      <c r="A99" t="str">
        <f>PLANURI!AX718</f>
        <v>L061.24.08.F6</v>
      </c>
      <c r="B99">
        <f>PLANURI!AY718</f>
        <v>6</v>
      </c>
      <c r="C99" t="str">
        <f>PLANURI!AZ718</f>
        <v xml:space="preserve">Istoria arhitecturii romanesti moderne </v>
      </c>
      <c r="D99">
        <f>PLANURI!BA718</f>
        <v>4</v>
      </c>
      <c r="E99" t="str">
        <f>PLANURI!BB718</f>
        <v>8</v>
      </c>
      <c r="F99" t="str">
        <f>PLANURI!BC718</f>
        <v>E</v>
      </c>
      <c r="G99" t="str">
        <f>PLANURI!BD718</f>
        <v>DI</v>
      </c>
      <c r="H99">
        <f>PLANURI!BE718</f>
        <v>2</v>
      </c>
      <c r="I99">
        <f>PLANURI!BF718</f>
        <v>1</v>
      </c>
      <c r="J99">
        <f>PLANURI!BG718</f>
        <v>3</v>
      </c>
      <c r="K99">
        <f>PLANURI!BH718</f>
        <v>28</v>
      </c>
      <c r="L99">
        <f>PLANURI!BI718</f>
        <v>14</v>
      </c>
      <c r="M99">
        <f>PLANURI!BJ718</f>
        <v>42</v>
      </c>
      <c r="N99">
        <f>PLANURI!BK718</f>
        <v>0</v>
      </c>
      <c r="O99">
        <f>PLANURI!BL718</f>
        <v>0</v>
      </c>
      <c r="P99">
        <f>PLANURI!BM718</f>
        <v>0</v>
      </c>
      <c r="Q99">
        <f>PLANURI!BN718</f>
        <v>0</v>
      </c>
      <c r="R99" t="str">
        <f>PLANURI!BO718</f>
        <v>0</v>
      </c>
      <c r="S99">
        <f>PLANURI!BP718</f>
        <v>0</v>
      </c>
      <c r="T99">
        <f>PLANURI!BQ718</f>
        <v>2.4</v>
      </c>
      <c r="U99">
        <f>PLANURI!BR718</f>
        <v>33</v>
      </c>
      <c r="V99">
        <f>PLANURI!BS718</f>
        <v>3</v>
      </c>
      <c r="W99" t="str">
        <f>PLANURI!BT718</f>
        <v>DF</v>
      </c>
      <c r="X99">
        <f>PLANURI!BU718</f>
        <v>5.4</v>
      </c>
      <c r="Y99">
        <f>PLANURI!BV718</f>
        <v>75</v>
      </c>
      <c r="Z99" t="str">
        <f>PLANURI!A$4</f>
        <v xml:space="preserve">Facultatea Arhitectură şi Urbanism </v>
      </c>
      <c r="AA99" t="str">
        <f>PLANURI!H$6</f>
        <v>Ştiinţe umaniste şi arte</v>
      </c>
      <c r="AB99">
        <f>PLANURI!C$12</f>
        <v>10</v>
      </c>
      <c r="AC99" t="str">
        <f>PLANURI!H$9</f>
        <v>Arhitectură</v>
      </c>
      <c r="AD99">
        <f>PLANURI!A$12</f>
        <v>50</v>
      </c>
      <c r="AE99">
        <f>PLANURI!B$12</f>
        <v>60</v>
      </c>
      <c r="AF99">
        <f>PLANURI!D$12</f>
        <v>10</v>
      </c>
      <c r="AG99" t="str">
        <f>PLANURI!BW718</f>
        <v>2027</v>
      </c>
    </row>
    <row r="100" spans="1:33" x14ac:dyDescent="0.2">
      <c r="A100" t="str">
        <f>PLANURI!AX719</f>
        <v>L061.24.08.S7-ij</v>
      </c>
      <c r="B100">
        <f>PLANURI!AY719</f>
        <v>7</v>
      </c>
      <c r="C100" t="str">
        <f>PLANURI!AZ719</f>
        <v/>
      </c>
      <c r="D100" t="str">
        <f>PLANURI!BA719</f>
        <v/>
      </c>
      <c r="E100" t="str">
        <f>PLANURI!BB719</f>
        <v/>
      </c>
      <c r="F100" t="str">
        <f>PLANURI!BC719</f>
        <v/>
      </c>
      <c r="G100" t="str">
        <f>PLANURI!BD719</f>
        <v/>
      </c>
      <c r="H100" t="str">
        <f>PLANURI!BE719</f>
        <v/>
      </c>
      <c r="I100" t="str">
        <f>PLANURI!BF719</f>
        <v/>
      </c>
      <c r="J100" t="str">
        <f>PLANURI!BG719</f>
        <v/>
      </c>
      <c r="K100" t="str">
        <f>PLANURI!BH719</f>
        <v/>
      </c>
      <c r="L100" t="str">
        <f>PLANURI!BI719</f>
        <v/>
      </c>
      <c r="M100" t="str">
        <f>PLANURI!BJ719</f>
        <v/>
      </c>
      <c r="N100" t="str">
        <f>PLANURI!BK719</f>
        <v/>
      </c>
      <c r="O100" t="str">
        <f>PLANURI!BL719</f>
        <v/>
      </c>
      <c r="P100" t="str">
        <f>PLANURI!BM719</f>
        <v/>
      </c>
      <c r="Q100" t="str">
        <f>PLANURI!BN719</f>
        <v/>
      </c>
      <c r="R100" t="str">
        <f>PLANURI!BO719</f>
        <v>0</v>
      </c>
      <c r="S100" t="str">
        <f>PLANURI!BP719</f>
        <v/>
      </c>
      <c r="T100" t="str">
        <f>PLANURI!BQ719</f>
        <v/>
      </c>
      <c r="U100" t="str">
        <f>PLANURI!BR719</f>
        <v/>
      </c>
      <c r="V100" t="str">
        <f>PLANURI!BS719</f>
        <v/>
      </c>
      <c r="W100" t="str">
        <f>PLANURI!BT719</f>
        <v/>
      </c>
      <c r="X100" t="str">
        <f>PLANURI!BU719</f>
        <v/>
      </c>
      <c r="Y100" t="str">
        <f>PLANURI!BV719</f>
        <v/>
      </c>
      <c r="Z100" t="str">
        <f>PLANURI!A$4</f>
        <v xml:space="preserve">Facultatea Arhitectură şi Urbanism </v>
      </c>
      <c r="AA100" t="str">
        <f>PLANURI!H$6</f>
        <v>Ştiinţe umaniste şi arte</v>
      </c>
      <c r="AB100">
        <f>PLANURI!C$12</f>
        <v>10</v>
      </c>
      <c r="AC100" t="str">
        <f>PLANURI!H$9</f>
        <v>Arhitectură</v>
      </c>
      <c r="AD100">
        <f>PLANURI!A$12</f>
        <v>50</v>
      </c>
      <c r="AE100">
        <f>PLANURI!B$12</f>
        <v>60</v>
      </c>
      <c r="AF100">
        <f>PLANURI!D$12</f>
        <v>10</v>
      </c>
      <c r="AG100" t="str">
        <f>PLANURI!BW719</f>
        <v/>
      </c>
    </row>
    <row r="101" spans="1:33" x14ac:dyDescent="0.2">
      <c r="A101" t="str">
        <f>PLANURI!AX720</f>
        <v>L061.24.08.C8-ij</v>
      </c>
      <c r="B101">
        <f>PLANURI!AY720</f>
        <v>8</v>
      </c>
      <c r="C101" t="str">
        <f>PLANURI!AZ720</f>
        <v/>
      </c>
      <c r="D101" t="str">
        <f>PLANURI!BA720</f>
        <v/>
      </c>
      <c r="E101" t="str">
        <f>PLANURI!BB720</f>
        <v/>
      </c>
      <c r="F101" t="str">
        <f>PLANURI!BC720</f>
        <v/>
      </c>
      <c r="G101" t="str">
        <f>PLANURI!BD720</f>
        <v/>
      </c>
      <c r="H101" t="str">
        <f>PLANURI!BE720</f>
        <v/>
      </c>
      <c r="I101" t="str">
        <f>PLANURI!BF720</f>
        <v/>
      </c>
      <c r="J101" t="str">
        <f>PLANURI!BG720</f>
        <v/>
      </c>
      <c r="K101" t="str">
        <f>PLANURI!BH720</f>
        <v/>
      </c>
      <c r="L101" t="str">
        <f>PLANURI!BI720</f>
        <v/>
      </c>
      <c r="M101" t="str">
        <f>PLANURI!BJ720</f>
        <v/>
      </c>
      <c r="N101" t="str">
        <f>PLANURI!BK720</f>
        <v/>
      </c>
      <c r="O101" t="str">
        <f>PLANURI!BL720</f>
        <v/>
      </c>
      <c r="P101" t="str">
        <f>PLANURI!BM720</f>
        <v/>
      </c>
      <c r="Q101" t="str">
        <f>PLANURI!BN720</f>
        <v/>
      </c>
      <c r="R101" t="str">
        <f>PLANURI!BO720</f>
        <v>0</v>
      </c>
      <c r="S101" t="str">
        <f>PLANURI!BP720</f>
        <v/>
      </c>
      <c r="T101" t="str">
        <f>PLANURI!BQ720</f>
        <v/>
      </c>
      <c r="U101" t="str">
        <f>PLANURI!BR720</f>
        <v/>
      </c>
      <c r="V101" t="str">
        <f>PLANURI!BS720</f>
        <v/>
      </c>
      <c r="W101" t="str">
        <f>PLANURI!BT720</f>
        <v/>
      </c>
      <c r="X101" t="str">
        <f>PLANURI!BU720</f>
        <v/>
      </c>
      <c r="Y101" t="str">
        <f>PLANURI!BV720</f>
        <v/>
      </c>
      <c r="Z101" t="str">
        <f>PLANURI!A$4</f>
        <v xml:space="preserve">Facultatea Arhitectură şi Urbanism </v>
      </c>
      <c r="AA101" t="str">
        <f>PLANURI!H$6</f>
        <v>Ştiinţe umaniste şi arte</v>
      </c>
      <c r="AB101">
        <f>PLANURI!C$12</f>
        <v>10</v>
      </c>
      <c r="AC101" t="str">
        <f>PLANURI!H$9</f>
        <v>Arhitectură</v>
      </c>
      <c r="AD101">
        <f>PLANURI!A$12</f>
        <v>50</v>
      </c>
      <c r="AE101">
        <f>PLANURI!B$12</f>
        <v>60</v>
      </c>
      <c r="AF101">
        <f>PLANURI!D$12</f>
        <v>10</v>
      </c>
      <c r="AG101" t="str">
        <f>PLANURI!BW720</f>
        <v/>
      </c>
    </row>
    <row r="102" spans="1:33" x14ac:dyDescent="0.2">
      <c r="A102" t="str">
        <f>PLANURI!AX721</f>
        <v>L061.24.08.D9</v>
      </c>
      <c r="B102">
        <f>PLANURI!AY721</f>
        <v>9</v>
      </c>
      <c r="C102" t="str">
        <f>PLANURI!AZ721</f>
        <v/>
      </c>
      <c r="D102" t="str">
        <f>PLANURI!BA721</f>
        <v/>
      </c>
      <c r="E102" t="str">
        <f>PLANURI!BB721</f>
        <v/>
      </c>
      <c r="F102" t="str">
        <f>PLANURI!BC721</f>
        <v/>
      </c>
      <c r="G102" t="str">
        <f>PLANURI!BD721</f>
        <v/>
      </c>
      <c r="H102" t="str">
        <f>PLANURI!BE721</f>
        <v/>
      </c>
      <c r="I102" t="str">
        <f>PLANURI!BF721</f>
        <v/>
      </c>
      <c r="J102" t="str">
        <f>PLANURI!BG721</f>
        <v/>
      </c>
      <c r="K102" t="str">
        <f>PLANURI!BH721</f>
        <v/>
      </c>
      <c r="L102" t="str">
        <f>PLANURI!BI721</f>
        <v/>
      </c>
      <c r="M102" t="str">
        <f>PLANURI!BJ721</f>
        <v/>
      </c>
      <c r="N102" t="str">
        <f>PLANURI!BK721</f>
        <v/>
      </c>
      <c r="O102" t="str">
        <f>PLANURI!BL721</f>
        <v/>
      </c>
      <c r="P102" t="str">
        <f>PLANURI!BM721</f>
        <v/>
      </c>
      <c r="Q102" t="str">
        <f>PLANURI!BN721</f>
        <v/>
      </c>
      <c r="R102" t="str">
        <f>PLANURI!BO721</f>
        <v>0</v>
      </c>
      <c r="S102" t="str">
        <f>PLANURI!BP721</f>
        <v/>
      </c>
      <c r="T102" t="str">
        <f>PLANURI!BQ721</f>
        <v/>
      </c>
      <c r="U102" t="str">
        <f>PLANURI!BR721</f>
        <v/>
      </c>
      <c r="V102" t="str">
        <f>PLANURI!BS721</f>
        <v/>
      </c>
      <c r="W102" t="str">
        <f>PLANURI!BT721</f>
        <v/>
      </c>
      <c r="X102" t="str">
        <f>PLANURI!BU721</f>
        <v/>
      </c>
      <c r="Y102" t="str">
        <f>PLANURI!BV721</f>
        <v/>
      </c>
      <c r="Z102" t="str">
        <f>PLANURI!A$4</f>
        <v xml:space="preserve">Facultatea Arhitectură şi Urbanism </v>
      </c>
      <c r="AA102" t="str">
        <f>PLANURI!H$6</f>
        <v>Ştiinţe umaniste şi arte</v>
      </c>
      <c r="AB102">
        <f>PLANURI!C$12</f>
        <v>10</v>
      </c>
      <c r="AC102" t="str">
        <f>PLANURI!H$9</f>
        <v>Arhitectură</v>
      </c>
      <c r="AD102">
        <f>PLANURI!A$12</f>
        <v>50</v>
      </c>
      <c r="AE102">
        <f>PLANURI!B$12</f>
        <v>60</v>
      </c>
      <c r="AF102">
        <f>PLANURI!D$12</f>
        <v>10</v>
      </c>
      <c r="AG102" t="str">
        <f>PLANURI!BW721</f>
        <v/>
      </c>
    </row>
    <row r="103" spans="1:33" x14ac:dyDescent="0.2">
      <c r="A103" t="str">
        <f>PLANURI!AX722</f>
        <v>L061.24.08.F10</v>
      </c>
      <c r="B103">
        <f>PLANURI!AY722</f>
        <v>10</v>
      </c>
      <c r="C103" t="str">
        <f>PLANURI!AZ722</f>
        <v>Proiect de verificare 4</v>
      </c>
      <c r="D103">
        <f>PLANURI!BA722</f>
        <v>4</v>
      </c>
      <c r="E103" t="str">
        <f>PLANURI!BB722</f>
        <v>8</v>
      </c>
      <c r="F103" t="str">
        <f>PLANURI!BC722</f>
        <v>E</v>
      </c>
      <c r="G103" t="str">
        <f>PLANURI!BD722</f>
        <v>DI</v>
      </c>
      <c r="H103">
        <f>PLANURI!BE722</f>
        <v>0</v>
      </c>
      <c r="I103">
        <f>PLANURI!BF722</f>
        <v>0</v>
      </c>
      <c r="J103">
        <f>PLANURI!BG722</f>
        <v>0</v>
      </c>
      <c r="K103">
        <f>PLANURI!BH722</f>
        <v>0</v>
      </c>
      <c r="L103">
        <f>PLANURI!BI722</f>
        <v>0</v>
      </c>
      <c r="M103">
        <f>PLANURI!BJ722</f>
        <v>0</v>
      </c>
      <c r="N103">
        <f>PLANURI!BK722</f>
        <v>0</v>
      </c>
      <c r="O103">
        <f>PLANURI!BL722</f>
        <v>0</v>
      </c>
      <c r="P103">
        <f>PLANURI!BM722</f>
        <v>0</v>
      </c>
      <c r="Q103">
        <f>PLANURI!BN722</f>
        <v>0</v>
      </c>
      <c r="R103" t="str">
        <f>PLANURI!BO722</f>
        <v>0</v>
      </c>
      <c r="S103">
        <f>PLANURI!BP722</f>
        <v>0</v>
      </c>
      <c r="T103">
        <f>PLANURI!BQ722</f>
        <v>1.8</v>
      </c>
      <c r="U103">
        <f>PLANURI!BR722</f>
        <v>25</v>
      </c>
      <c r="V103">
        <f>PLANURI!BS722</f>
        <v>1</v>
      </c>
      <c r="W103" t="str">
        <f>PLANURI!BT722</f>
        <v>DF</v>
      </c>
      <c r="X103">
        <f>PLANURI!BU722</f>
        <v>1.8</v>
      </c>
      <c r="Y103">
        <f>PLANURI!BV722</f>
        <v>25</v>
      </c>
      <c r="Z103" t="str">
        <f>PLANURI!A$4</f>
        <v xml:space="preserve">Facultatea Arhitectură şi Urbanism </v>
      </c>
      <c r="AA103" t="str">
        <f>PLANURI!H$6</f>
        <v>Ştiinţe umaniste şi arte</v>
      </c>
      <c r="AB103">
        <f>PLANURI!C$12</f>
        <v>10</v>
      </c>
      <c r="AC103" t="str">
        <f>PLANURI!H$9</f>
        <v>Arhitectură</v>
      </c>
      <c r="AD103">
        <f>PLANURI!A$12</f>
        <v>50</v>
      </c>
      <c r="AE103">
        <f>PLANURI!B$12</f>
        <v>60</v>
      </c>
      <c r="AF103">
        <f>PLANURI!D$12</f>
        <v>10</v>
      </c>
      <c r="AG103" t="str">
        <f>PLANURI!BW722</f>
        <v>2027</v>
      </c>
    </row>
    <row r="104" spans="1:33" x14ac:dyDescent="0.2">
      <c r="A104" t="str">
        <f>PLANURI!AX723</f>
        <v>L061.24.08.f11-ij</v>
      </c>
      <c r="B104">
        <f>PLANURI!AY723</f>
        <v>11</v>
      </c>
      <c r="C104" t="str">
        <f>PLANURI!AZ723</f>
        <v/>
      </c>
      <c r="D104" t="str">
        <f>PLANURI!BA723</f>
        <v/>
      </c>
      <c r="E104" t="str">
        <f>PLANURI!BB723</f>
        <v/>
      </c>
      <c r="F104" t="str">
        <f>PLANURI!BC723</f>
        <v/>
      </c>
      <c r="G104" t="str">
        <f>PLANURI!BD723</f>
        <v/>
      </c>
      <c r="H104" t="str">
        <f>PLANURI!BE723</f>
        <v/>
      </c>
      <c r="I104" t="str">
        <f>PLANURI!BF723</f>
        <v/>
      </c>
      <c r="J104" t="str">
        <f>PLANURI!BG723</f>
        <v/>
      </c>
      <c r="K104" t="str">
        <f>PLANURI!BH723</f>
        <v/>
      </c>
      <c r="L104" t="str">
        <f>PLANURI!BI723</f>
        <v/>
      </c>
      <c r="M104" t="str">
        <f>PLANURI!BJ723</f>
        <v/>
      </c>
      <c r="N104" t="str">
        <f>PLANURI!BK723</f>
        <v/>
      </c>
      <c r="O104" t="str">
        <f>PLANURI!BL723</f>
        <v/>
      </c>
      <c r="P104" t="str">
        <f>PLANURI!BM723</f>
        <v/>
      </c>
      <c r="Q104" t="str">
        <f>PLANURI!BN723</f>
        <v/>
      </c>
      <c r="R104" t="str">
        <f>PLANURI!BO723</f>
        <v>0</v>
      </c>
      <c r="S104" t="str">
        <f>PLANURI!BP723</f>
        <v/>
      </c>
      <c r="T104" t="str">
        <f>PLANURI!BQ723</f>
        <v/>
      </c>
      <c r="U104" t="str">
        <f>PLANURI!BR723</f>
        <v/>
      </c>
      <c r="V104" t="str">
        <f>PLANURI!BS723</f>
        <v/>
      </c>
      <c r="W104" t="str">
        <f>PLANURI!BT723</f>
        <v/>
      </c>
      <c r="X104" t="str">
        <f>PLANURI!BU723</f>
        <v/>
      </c>
      <c r="Y104" t="str">
        <f>PLANURI!BV723</f>
        <v/>
      </c>
      <c r="Z104" t="str">
        <f>PLANURI!A$4</f>
        <v xml:space="preserve">Facultatea Arhitectură şi Urbanism </v>
      </c>
      <c r="AA104" t="str">
        <f>PLANURI!H$6</f>
        <v>Ştiinţe umaniste şi arte</v>
      </c>
      <c r="AB104">
        <f>PLANURI!C$12</f>
        <v>10</v>
      </c>
      <c r="AC104" t="str">
        <f>PLANURI!H$9</f>
        <v>Arhitectură</v>
      </c>
      <c r="AD104">
        <f>PLANURI!A$12</f>
        <v>50</v>
      </c>
      <c r="AE104">
        <f>PLANURI!B$12</f>
        <v>60</v>
      </c>
      <c r="AF104">
        <f>PLANURI!D$12</f>
        <v>10</v>
      </c>
      <c r="AG104" t="str">
        <f>PLANURI!BW723</f>
        <v/>
      </c>
    </row>
    <row r="105" spans="1:33" x14ac:dyDescent="0.2">
      <c r="A105" t="str">
        <f>PLANURI!AX724</f>
        <v>Semestrul 9</v>
      </c>
      <c r="B105">
        <f>PLANURI!AY724</f>
        <v>0</v>
      </c>
      <c r="C105">
        <f>PLANURI!AZ724</f>
        <v>0</v>
      </c>
      <c r="D105">
        <f>PLANURI!BA724</f>
        <v>0</v>
      </c>
      <c r="E105">
        <f>PLANURI!BB724</f>
        <v>0</v>
      </c>
      <c r="F105">
        <f>PLANURI!BC724</f>
        <v>0</v>
      </c>
      <c r="G105">
        <f>PLANURI!BD724</f>
        <v>0</v>
      </c>
      <c r="H105">
        <f>PLANURI!BE724</f>
        <v>0</v>
      </c>
      <c r="I105">
        <f>PLANURI!BF724</f>
        <v>0</v>
      </c>
      <c r="J105">
        <f>PLANURI!BG724</f>
        <v>0</v>
      </c>
      <c r="K105">
        <f>PLANURI!BH724</f>
        <v>0</v>
      </c>
      <c r="L105">
        <f>PLANURI!BI724</f>
        <v>0</v>
      </c>
      <c r="M105">
        <f>PLANURI!BJ724</f>
        <v>0</v>
      </c>
      <c r="N105">
        <f>PLANURI!BK724</f>
        <v>0</v>
      </c>
      <c r="O105">
        <f>PLANURI!BL724</f>
        <v>0</v>
      </c>
      <c r="P105">
        <f>PLANURI!BM724</f>
        <v>0</v>
      </c>
      <c r="Q105">
        <f>PLANURI!BN724</f>
        <v>0</v>
      </c>
      <c r="R105">
        <f>PLANURI!BO724</f>
        <v>0</v>
      </c>
      <c r="S105">
        <f>PLANURI!BP724</f>
        <v>0</v>
      </c>
      <c r="T105">
        <f>PLANURI!BQ724</f>
        <v>0</v>
      </c>
      <c r="U105">
        <f>PLANURI!BR724</f>
        <v>0</v>
      </c>
      <c r="V105">
        <f>PLANURI!BS724</f>
        <v>20</v>
      </c>
      <c r="W105">
        <f>PLANURI!BT724</f>
        <v>0</v>
      </c>
      <c r="X105">
        <f>PLANURI!BU724</f>
        <v>0</v>
      </c>
      <c r="Y105">
        <f>PLANURI!BV724</f>
        <v>0</v>
      </c>
      <c r="Z105" t="str">
        <f>PLANURI!A$4</f>
        <v xml:space="preserve">Facultatea Arhitectură şi Urbanism </v>
      </c>
      <c r="AA105" t="str">
        <f>PLANURI!H$6</f>
        <v>Ştiinţe umaniste şi arte</v>
      </c>
      <c r="AB105">
        <f>PLANURI!C$12</f>
        <v>10</v>
      </c>
      <c r="AC105" t="str">
        <f>PLANURI!H$9</f>
        <v>Arhitectură</v>
      </c>
      <c r="AD105">
        <f>PLANURI!A$12</f>
        <v>50</v>
      </c>
      <c r="AE105">
        <f>PLANURI!B$12</f>
        <v>60</v>
      </c>
      <c r="AF105">
        <f>PLANURI!D$12</f>
        <v>10</v>
      </c>
      <c r="AG105" t="str">
        <f>PLANURI!BW724</f>
        <v/>
      </c>
    </row>
    <row r="106" spans="1:33" x14ac:dyDescent="0.2">
      <c r="A106" t="str">
        <f>PLANURI!AX725</f>
        <v>codDisciplina</v>
      </c>
      <c r="B106" t="str">
        <f>PLANURI!AY725</f>
        <v>ID</v>
      </c>
      <c r="C106" t="str">
        <f>PLANURI!AZ725</f>
        <v>Disciplina</v>
      </c>
      <c r="D106" t="str">
        <f>PLANURI!BA725</f>
        <v>An</v>
      </c>
      <c r="E106" t="str">
        <f>PLANURI!BB725</f>
        <v>Sem</v>
      </c>
      <c r="F106" t="str">
        <f>PLANURI!BC725</f>
        <v>Tip Ev</v>
      </c>
      <c r="G106" t="str">
        <f>PLANURI!BD725</f>
        <v>Regim Disc</v>
      </c>
      <c r="H106" t="str">
        <f>PLANURI!BE725</f>
        <v>C/sapt</v>
      </c>
      <c r="I106" t="str">
        <f>PLANURI!BF725</f>
        <v>S/L/P/sapt</v>
      </c>
      <c r="J106" t="str">
        <f>PLANURI!BG725</f>
        <v>Total ore integral/sapt</v>
      </c>
      <c r="K106" t="str">
        <f>PLANURI!BH725</f>
        <v>C/sem</v>
      </c>
      <c r="L106" t="str">
        <f>PLANURI!BI725</f>
        <v>S/L/P/sem</v>
      </c>
      <c r="M106" t="str">
        <f>PLANURI!BJ725</f>
        <v>Total ore integral /sem</v>
      </c>
      <c r="N106" t="str">
        <f>PLANURI!BK725</f>
        <v>PracticaVap/sapt</v>
      </c>
      <c r="O106" t="str">
        <f>PLANURI!BL725</f>
        <v>Elab proiect/sapt</v>
      </c>
      <c r="P106" t="str">
        <f>PLANURI!BM725</f>
        <v>Total ore partial /sapt</v>
      </c>
      <c r="Q106" t="str">
        <f>PLANURI!BN725</f>
        <v>VAPPractica/sem</v>
      </c>
      <c r="R106" t="str">
        <f>PLANURI!BO725</f>
        <v>Elab proiect/sem</v>
      </c>
      <c r="S106" t="str">
        <f>PLANURI!BP725</f>
        <v>Total ore partial /sem</v>
      </c>
      <c r="T106" t="str">
        <f>PLANURI!BQ725</f>
        <v>VPI/sapt</v>
      </c>
      <c r="U106" t="str">
        <f>PLANURI!BR725</f>
        <v>VPI/sem</v>
      </c>
      <c r="V106" t="str">
        <f>PLANURI!BS725</f>
        <v>Nr credite</v>
      </c>
      <c r="W106" t="str">
        <f>PLANURI!BT725</f>
        <v>Categorie formativa</v>
      </c>
      <c r="X106" t="str">
        <f>PLANURI!BU725</f>
        <v>Total ore/sapt</v>
      </c>
      <c r="Y106" t="str">
        <f>PLANURI!BV725</f>
        <v>Total ore/sem</v>
      </c>
      <c r="Z106" t="str">
        <f>PLANURI!A$4</f>
        <v xml:space="preserve">Facultatea Arhitectură şi Urbanism </v>
      </c>
      <c r="AA106" t="str">
        <f>PLANURI!H$6</f>
        <v>Ştiinţe umaniste şi arte</v>
      </c>
      <c r="AB106">
        <f>PLANURI!C$12</f>
        <v>10</v>
      </c>
      <c r="AC106" t="str">
        <f>PLANURI!H$9</f>
        <v>Arhitectură</v>
      </c>
      <c r="AD106">
        <f>PLANURI!A$12</f>
        <v>50</v>
      </c>
      <c r="AE106">
        <f>PLANURI!B$12</f>
        <v>60</v>
      </c>
      <c r="AF106">
        <f>PLANURI!D$12</f>
        <v>10</v>
      </c>
      <c r="AG106" t="e">
        <f>PLANURI!BW725</f>
        <v>#VALUE!</v>
      </c>
    </row>
    <row r="107" spans="1:33" x14ac:dyDescent="0.2">
      <c r="A107" t="str">
        <f>PLANURI!AX726</f>
        <v>L061.24.09.S1</v>
      </c>
      <c r="B107">
        <f>PLANURI!AY726</f>
        <v>1</v>
      </c>
      <c r="C107" t="str">
        <f>PLANURI!AZ726</f>
        <v>Proiectare de arhitectură 9</v>
      </c>
      <c r="D107">
        <f>PLANURI!BA726</f>
        <v>5</v>
      </c>
      <c r="E107" t="str">
        <f>PLANURI!BB726</f>
        <v>9</v>
      </c>
      <c r="F107" t="str">
        <f>PLANURI!BC726</f>
        <v>P-D</v>
      </c>
      <c r="G107" t="str">
        <f>PLANURI!BD726</f>
        <v>DI</v>
      </c>
      <c r="H107">
        <f>PLANURI!BE726</f>
        <v>0</v>
      </c>
      <c r="I107">
        <f>PLANURI!BF726</f>
        <v>9</v>
      </c>
      <c r="J107">
        <f>PLANURI!BG726</f>
        <v>9</v>
      </c>
      <c r="K107">
        <f>PLANURI!BH726</f>
        <v>0</v>
      </c>
      <c r="L107">
        <f>PLANURI!BI726</f>
        <v>126</v>
      </c>
      <c r="M107">
        <f>PLANURI!BJ726</f>
        <v>126</v>
      </c>
      <c r="N107">
        <f>PLANURI!BK726</f>
        <v>0</v>
      </c>
      <c r="O107">
        <f>PLANURI!BL726</f>
        <v>0</v>
      </c>
      <c r="P107">
        <f>PLANURI!BM726</f>
        <v>0</v>
      </c>
      <c r="Q107">
        <f>PLANURI!BN726</f>
        <v>0</v>
      </c>
      <c r="R107" t="str">
        <f>PLANURI!BO726</f>
        <v>0</v>
      </c>
      <c r="S107">
        <f>PLANURI!BP726</f>
        <v>0</v>
      </c>
      <c r="T107">
        <f>PLANURI!BQ726</f>
        <v>7.1</v>
      </c>
      <c r="U107">
        <f>PLANURI!BR726</f>
        <v>99</v>
      </c>
      <c r="V107">
        <f>PLANURI!BS726</f>
        <v>9</v>
      </c>
      <c r="W107" t="str">
        <f>PLANURI!BT726</f>
        <v>DS</v>
      </c>
      <c r="X107">
        <f>PLANURI!BU726</f>
        <v>16.100000000000001</v>
      </c>
      <c r="Y107">
        <f>PLANURI!BV726</f>
        <v>225</v>
      </c>
      <c r="Z107" t="str">
        <f>PLANURI!A$4</f>
        <v xml:space="preserve">Facultatea Arhitectură şi Urbanism </v>
      </c>
      <c r="AA107" t="str">
        <f>PLANURI!H$6</f>
        <v>Ştiinţe umaniste şi arte</v>
      </c>
      <c r="AB107">
        <f>PLANURI!C$12</f>
        <v>10</v>
      </c>
      <c r="AC107" t="str">
        <f>PLANURI!H$9</f>
        <v>Arhitectură</v>
      </c>
      <c r="AD107">
        <f>PLANURI!A$12</f>
        <v>50</v>
      </c>
      <c r="AE107">
        <f>PLANURI!B$12</f>
        <v>60</v>
      </c>
      <c r="AF107">
        <f>PLANURI!D$12</f>
        <v>10</v>
      </c>
      <c r="AG107" t="str">
        <f>PLANURI!BW726</f>
        <v>2028</v>
      </c>
    </row>
    <row r="108" spans="1:33" x14ac:dyDescent="0.2">
      <c r="A108" t="str">
        <f>PLANURI!AX727</f>
        <v>L061.24.09.S2-ij</v>
      </c>
      <c r="B108">
        <f>PLANURI!AY727</f>
        <v>2</v>
      </c>
      <c r="C108" t="str">
        <f>PLANURI!AZ727</f>
        <v/>
      </c>
      <c r="D108" t="str">
        <f>PLANURI!BA727</f>
        <v/>
      </c>
      <c r="E108" t="str">
        <f>PLANURI!BB727</f>
        <v/>
      </c>
      <c r="F108" t="str">
        <f>PLANURI!BC727</f>
        <v/>
      </c>
      <c r="G108" t="str">
        <f>PLANURI!BD727</f>
        <v/>
      </c>
      <c r="H108" t="str">
        <f>PLANURI!BE727</f>
        <v/>
      </c>
      <c r="I108" t="str">
        <f>PLANURI!BF727</f>
        <v/>
      </c>
      <c r="J108" t="str">
        <f>PLANURI!BG727</f>
        <v/>
      </c>
      <c r="K108" t="str">
        <f>PLANURI!BH727</f>
        <v/>
      </c>
      <c r="L108" t="str">
        <f>PLANURI!BI727</f>
        <v/>
      </c>
      <c r="M108" t="str">
        <f>PLANURI!BJ727</f>
        <v/>
      </c>
      <c r="N108" t="str">
        <f>PLANURI!BK727</f>
        <v/>
      </c>
      <c r="O108" t="str">
        <f>PLANURI!BL727</f>
        <v/>
      </c>
      <c r="P108" t="str">
        <f>PLANURI!BM727</f>
        <v/>
      </c>
      <c r="Q108" t="str">
        <f>PLANURI!BN727</f>
        <v/>
      </c>
      <c r="R108" t="str">
        <f>PLANURI!BO727</f>
        <v>0</v>
      </c>
      <c r="S108" t="str">
        <f>PLANURI!BP727</f>
        <v/>
      </c>
      <c r="T108" t="str">
        <f>PLANURI!BQ727</f>
        <v/>
      </c>
      <c r="U108" t="str">
        <f>PLANURI!BR727</f>
        <v/>
      </c>
      <c r="V108" t="str">
        <f>PLANURI!BS727</f>
        <v/>
      </c>
      <c r="W108" t="str">
        <f>PLANURI!BT727</f>
        <v/>
      </c>
      <c r="X108" t="str">
        <f>PLANURI!BU727</f>
        <v/>
      </c>
      <c r="Y108" t="str">
        <f>PLANURI!BV727</f>
        <v/>
      </c>
      <c r="Z108" t="str">
        <f>PLANURI!A$4</f>
        <v xml:space="preserve">Facultatea Arhitectură şi Urbanism </v>
      </c>
      <c r="AA108" t="str">
        <f>PLANURI!H$6</f>
        <v>Ştiinţe umaniste şi arte</v>
      </c>
      <c r="AB108">
        <f>PLANURI!C$12</f>
        <v>10</v>
      </c>
      <c r="AC108" t="str">
        <f>PLANURI!H$9</f>
        <v>Arhitectură</v>
      </c>
      <c r="AD108">
        <f>PLANURI!A$12</f>
        <v>50</v>
      </c>
      <c r="AE108">
        <f>PLANURI!B$12</f>
        <v>60</v>
      </c>
      <c r="AF108">
        <f>PLANURI!D$12</f>
        <v>10</v>
      </c>
      <c r="AG108" t="str">
        <f>PLANURI!BW727</f>
        <v/>
      </c>
    </row>
    <row r="109" spans="1:33" x14ac:dyDescent="0.2">
      <c r="A109" t="str">
        <f>PLANURI!AX728</f>
        <v>L061.24.09.S3-ij</v>
      </c>
      <c r="B109">
        <f>PLANURI!AY728</f>
        <v>3</v>
      </c>
      <c r="C109" t="str">
        <f>PLANURI!AZ728</f>
        <v/>
      </c>
      <c r="D109" t="str">
        <f>PLANURI!BA728</f>
        <v/>
      </c>
      <c r="E109" t="str">
        <f>PLANURI!BB728</f>
        <v/>
      </c>
      <c r="F109" t="str">
        <f>PLANURI!BC728</f>
        <v/>
      </c>
      <c r="G109" t="str">
        <f>PLANURI!BD728</f>
        <v/>
      </c>
      <c r="H109" t="str">
        <f>PLANURI!BE728</f>
        <v/>
      </c>
      <c r="I109" t="str">
        <f>PLANURI!BF728</f>
        <v/>
      </c>
      <c r="J109" t="str">
        <f>PLANURI!BG728</f>
        <v/>
      </c>
      <c r="K109" t="str">
        <f>PLANURI!BH728</f>
        <v/>
      </c>
      <c r="L109" t="str">
        <f>PLANURI!BI728</f>
        <v/>
      </c>
      <c r="M109" t="str">
        <f>PLANURI!BJ728</f>
        <v/>
      </c>
      <c r="N109" t="str">
        <f>PLANURI!BK728</f>
        <v/>
      </c>
      <c r="O109" t="str">
        <f>PLANURI!BL728</f>
        <v/>
      </c>
      <c r="P109" t="str">
        <f>PLANURI!BM728</f>
        <v/>
      </c>
      <c r="Q109" t="str">
        <f>PLANURI!BN728</f>
        <v/>
      </c>
      <c r="R109" t="str">
        <f>PLANURI!BO728</f>
        <v>0</v>
      </c>
      <c r="S109" t="str">
        <f>PLANURI!BP728</f>
        <v/>
      </c>
      <c r="T109" t="str">
        <f>PLANURI!BQ728</f>
        <v/>
      </c>
      <c r="U109" t="str">
        <f>PLANURI!BR728</f>
        <v/>
      </c>
      <c r="V109" t="str">
        <f>PLANURI!BS728</f>
        <v/>
      </c>
      <c r="W109" t="str">
        <f>PLANURI!BT728</f>
        <v/>
      </c>
      <c r="X109" t="str">
        <f>PLANURI!BU728</f>
        <v/>
      </c>
      <c r="Y109" t="str">
        <f>PLANURI!BV728</f>
        <v/>
      </c>
      <c r="Z109" t="str">
        <f>PLANURI!A$4</f>
        <v xml:space="preserve">Facultatea Arhitectură şi Urbanism </v>
      </c>
      <c r="AA109" t="str">
        <f>PLANURI!H$6</f>
        <v>Ştiinţe umaniste şi arte</v>
      </c>
      <c r="AB109">
        <f>PLANURI!C$12</f>
        <v>10</v>
      </c>
      <c r="AC109" t="str">
        <f>PLANURI!H$9</f>
        <v>Arhitectură</v>
      </c>
      <c r="AD109">
        <f>PLANURI!A$12</f>
        <v>50</v>
      </c>
      <c r="AE109">
        <f>PLANURI!B$12</f>
        <v>60</v>
      </c>
      <c r="AF109">
        <f>PLANURI!D$12</f>
        <v>10</v>
      </c>
      <c r="AG109" t="str">
        <f>PLANURI!BW728</f>
        <v/>
      </c>
    </row>
    <row r="110" spans="1:33" x14ac:dyDescent="0.2">
      <c r="A110" t="str">
        <f>PLANURI!AX729</f>
        <v>L061.24.09.F4</v>
      </c>
      <c r="B110">
        <f>PLANURI!AY729</f>
        <v>4</v>
      </c>
      <c r="C110" t="str">
        <f>PLANURI!AZ729</f>
        <v>Drept urbanistic</v>
      </c>
      <c r="D110">
        <f>PLANURI!BA729</f>
        <v>5</v>
      </c>
      <c r="E110" t="str">
        <f>PLANURI!BB729</f>
        <v>9</v>
      </c>
      <c r="F110" t="str">
        <f>PLANURI!BC729</f>
        <v>E</v>
      </c>
      <c r="G110" t="str">
        <f>PLANURI!BD729</f>
        <v>DI</v>
      </c>
      <c r="H110">
        <f>PLANURI!BE729</f>
        <v>2</v>
      </c>
      <c r="I110">
        <f>PLANURI!BF729</f>
        <v>0</v>
      </c>
      <c r="J110">
        <f>PLANURI!BG729</f>
        <v>2</v>
      </c>
      <c r="K110">
        <f>PLANURI!BH729</f>
        <v>28</v>
      </c>
      <c r="L110">
        <f>PLANURI!BI729</f>
        <v>0</v>
      </c>
      <c r="M110">
        <f>PLANURI!BJ729</f>
        <v>28</v>
      </c>
      <c r="N110">
        <f>PLANURI!BK729</f>
        <v>0</v>
      </c>
      <c r="O110">
        <f>PLANURI!BL729</f>
        <v>0</v>
      </c>
      <c r="P110">
        <f>PLANURI!BM729</f>
        <v>0</v>
      </c>
      <c r="Q110">
        <f>PLANURI!BN729</f>
        <v>0</v>
      </c>
      <c r="R110" t="str">
        <f>PLANURI!BO729</f>
        <v>0</v>
      </c>
      <c r="S110">
        <f>PLANURI!BP729</f>
        <v>0</v>
      </c>
      <c r="T110">
        <f>PLANURI!BQ729</f>
        <v>3.4</v>
      </c>
      <c r="U110">
        <f>PLANURI!BR729</f>
        <v>47</v>
      </c>
      <c r="V110">
        <f>PLANURI!BS729</f>
        <v>3</v>
      </c>
      <c r="W110" t="str">
        <f>PLANURI!BT729</f>
        <v>DF</v>
      </c>
      <c r="X110">
        <f>PLANURI!BU729</f>
        <v>5.4</v>
      </c>
      <c r="Y110">
        <f>PLANURI!BV729</f>
        <v>75</v>
      </c>
      <c r="Z110" t="str">
        <f>PLANURI!A$4</f>
        <v xml:space="preserve">Facultatea Arhitectură şi Urbanism </v>
      </c>
      <c r="AA110" t="str">
        <f>PLANURI!H$6</f>
        <v>Ştiinţe umaniste şi arte</v>
      </c>
      <c r="AB110">
        <f>PLANURI!C$12</f>
        <v>10</v>
      </c>
      <c r="AC110" t="str">
        <f>PLANURI!H$9</f>
        <v>Arhitectură</v>
      </c>
      <c r="AD110">
        <f>PLANURI!A$12</f>
        <v>50</v>
      </c>
      <c r="AE110">
        <f>PLANURI!B$12</f>
        <v>60</v>
      </c>
      <c r="AF110">
        <f>PLANURI!D$12</f>
        <v>10</v>
      </c>
      <c r="AG110" t="str">
        <f>PLANURI!BW729</f>
        <v>2028</v>
      </c>
    </row>
    <row r="111" spans="1:33" x14ac:dyDescent="0.2">
      <c r="A111" t="str">
        <f>PLANURI!AX730</f>
        <v>L061.24.09.D5</v>
      </c>
      <c r="B111">
        <f>PLANURI!AY730</f>
        <v>5</v>
      </c>
      <c r="C111" t="str">
        <f>PLANURI!AZ730</f>
        <v>Instalatii si PSI</v>
      </c>
      <c r="D111">
        <f>PLANURI!BA730</f>
        <v>5</v>
      </c>
      <c r="E111" t="str">
        <f>PLANURI!BB730</f>
        <v>9</v>
      </c>
      <c r="F111" t="str">
        <f>PLANURI!BC730</f>
        <v>E</v>
      </c>
      <c r="G111" t="str">
        <f>PLANURI!BD730</f>
        <v>DI</v>
      </c>
      <c r="H111">
        <f>PLANURI!BE730</f>
        <v>2</v>
      </c>
      <c r="I111">
        <f>PLANURI!BF730</f>
        <v>1</v>
      </c>
      <c r="J111">
        <f>PLANURI!BG730</f>
        <v>3</v>
      </c>
      <c r="K111">
        <f>PLANURI!BH730</f>
        <v>28</v>
      </c>
      <c r="L111">
        <f>PLANURI!BI730</f>
        <v>14</v>
      </c>
      <c r="M111">
        <f>PLANURI!BJ730</f>
        <v>42</v>
      </c>
      <c r="N111">
        <f>PLANURI!BK730</f>
        <v>0</v>
      </c>
      <c r="O111">
        <f>PLANURI!BL730</f>
        <v>0</v>
      </c>
      <c r="P111">
        <f>PLANURI!BM730</f>
        <v>0</v>
      </c>
      <c r="Q111">
        <f>PLANURI!BN730</f>
        <v>0</v>
      </c>
      <c r="R111" t="str">
        <f>PLANURI!BO730</f>
        <v>0</v>
      </c>
      <c r="S111">
        <f>PLANURI!BP730</f>
        <v>0</v>
      </c>
      <c r="T111">
        <f>PLANURI!BQ730</f>
        <v>2.4</v>
      </c>
      <c r="U111">
        <f>PLANURI!BR730</f>
        <v>33</v>
      </c>
      <c r="V111">
        <f>PLANURI!BS730</f>
        <v>3</v>
      </c>
      <c r="W111" t="str">
        <f>PLANURI!BT730</f>
        <v>DD</v>
      </c>
      <c r="X111">
        <f>PLANURI!BU730</f>
        <v>5.4</v>
      </c>
      <c r="Y111">
        <f>PLANURI!BV730</f>
        <v>75</v>
      </c>
      <c r="Z111" t="str">
        <f>PLANURI!A$4</f>
        <v xml:space="preserve">Facultatea Arhitectură şi Urbanism </v>
      </c>
      <c r="AA111" t="str">
        <f>PLANURI!H$6</f>
        <v>Ştiinţe umaniste şi arte</v>
      </c>
      <c r="AB111">
        <f>PLANURI!C$12</f>
        <v>10</v>
      </c>
      <c r="AC111" t="str">
        <f>PLANURI!H$9</f>
        <v>Arhitectură</v>
      </c>
      <c r="AD111">
        <f>PLANURI!A$12</f>
        <v>50</v>
      </c>
      <c r="AE111">
        <f>PLANURI!B$12</f>
        <v>60</v>
      </c>
      <c r="AF111">
        <f>PLANURI!D$12</f>
        <v>10</v>
      </c>
      <c r="AG111" t="str">
        <f>PLANURI!BW730</f>
        <v>2028</v>
      </c>
    </row>
    <row r="112" spans="1:33" x14ac:dyDescent="0.2">
      <c r="A112" t="str">
        <f>PLANURI!AX731</f>
        <v>L061.24.09.D6-ij</v>
      </c>
      <c r="B112">
        <f>PLANURI!AY731</f>
        <v>6</v>
      </c>
      <c r="C112" t="str">
        <f>PLANURI!AZ731</f>
        <v/>
      </c>
      <c r="D112" t="str">
        <f>PLANURI!BA731</f>
        <v/>
      </c>
      <c r="E112" t="str">
        <f>PLANURI!BB731</f>
        <v/>
      </c>
      <c r="F112" t="str">
        <f>PLANURI!BC731</f>
        <v/>
      </c>
      <c r="G112" t="str">
        <f>PLANURI!BD731</f>
        <v/>
      </c>
      <c r="H112" t="str">
        <f>PLANURI!BE731</f>
        <v/>
      </c>
      <c r="I112" t="str">
        <f>PLANURI!BF731</f>
        <v/>
      </c>
      <c r="J112" t="str">
        <f>PLANURI!BG731</f>
        <v/>
      </c>
      <c r="K112" t="str">
        <f>PLANURI!BH731</f>
        <v/>
      </c>
      <c r="L112" t="str">
        <f>PLANURI!BI731</f>
        <v/>
      </c>
      <c r="M112" t="str">
        <f>PLANURI!BJ731</f>
        <v/>
      </c>
      <c r="N112" t="str">
        <f>PLANURI!BK731</f>
        <v/>
      </c>
      <c r="O112" t="str">
        <f>PLANURI!BL731</f>
        <v/>
      </c>
      <c r="P112" t="str">
        <f>PLANURI!BM731</f>
        <v/>
      </c>
      <c r="Q112" t="str">
        <f>PLANURI!BN731</f>
        <v/>
      </c>
      <c r="R112" t="str">
        <f>PLANURI!BO731</f>
        <v>0</v>
      </c>
      <c r="S112" t="str">
        <f>PLANURI!BP731</f>
        <v/>
      </c>
      <c r="T112" t="str">
        <f>PLANURI!BQ731</f>
        <v/>
      </c>
      <c r="U112" t="str">
        <f>PLANURI!BR731</f>
        <v/>
      </c>
      <c r="V112" t="str">
        <f>PLANURI!BS731</f>
        <v/>
      </c>
      <c r="W112" t="str">
        <f>PLANURI!BT731</f>
        <v/>
      </c>
      <c r="X112" t="str">
        <f>PLANURI!BU731</f>
        <v/>
      </c>
      <c r="Y112" t="str">
        <f>PLANURI!BV731</f>
        <v/>
      </c>
      <c r="Z112" t="str">
        <f>PLANURI!A$4</f>
        <v xml:space="preserve">Facultatea Arhitectură şi Urbanism </v>
      </c>
      <c r="AA112" t="str">
        <f>PLANURI!H$6</f>
        <v>Ştiinţe umaniste şi arte</v>
      </c>
      <c r="AB112">
        <f>PLANURI!C$12</f>
        <v>10</v>
      </c>
      <c r="AC112" t="str">
        <f>PLANURI!H$9</f>
        <v>Arhitectură</v>
      </c>
      <c r="AD112">
        <f>PLANURI!A$12</f>
        <v>50</v>
      </c>
      <c r="AE112">
        <f>PLANURI!B$12</f>
        <v>60</v>
      </c>
      <c r="AF112">
        <f>PLANURI!D$12</f>
        <v>10</v>
      </c>
      <c r="AG112" t="str">
        <f>PLANURI!BW731</f>
        <v/>
      </c>
    </row>
    <row r="113" spans="1:33" x14ac:dyDescent="0.2">
      <c r="A113" t="str">
        <f>PLANURI!AX732</f>
        <v>L061.24.09.U7</v>
      </c>
      <c r="B113">
        <f>PLANURI!AY732</f>
        <v>7</v>
      </c>
      <c r="C113" t="str">
        <f>PLANURI!AZ732</f>
        <v>Compoziţie urbană</v>
      </c>
      <c r="D113">
        <f>PLANURI!BA732</f>
        <v>5</v>
      </c>
      <c r="E113" t="str">
        <f>PLANURI!BB732</f>
        <v>9</v>
      </c>
      <c r="F113" t="str">
        <f>PLANURI!BC732</f>
        <v>E</v>
      </c>
      <c r="G113" t="str">
        <f>PLANURI!BD732</f>
        <v>DI</v>
      </c>
      <c r="H113">
        <f>PLANURI!BE732</f>
        <v>2</v>
      </c>
      <c r="I113">
        <f>PLANURI!BF732</f>
        <v>1</v>
      </c>
      <c r="J113">
        <f>PLANURI!BG732</f>
        <v>3</v>
      </c>
      <c r="K113">
        <f>PLANURI!BH732</f>
        <v>28</v>
      </c>
      <c r="L113">
        <f>PLANURI!BI732</f>
        <v>14</v>
      </c>
      <c r="M113">
        <f>PLANURI!BJ732</f>
        <v>42</v>
      </c>
      <c r="N113">
        <f>PLANURI!BK732</f>
        <v>0</v>
      </c>
      <c r="O113">
        <f>PLANURI!BL732</f>
        <v>0</v>
      </c>
      <c r="P113">
        <f>PLANURI!BM732</f>
        <v>0</v>
      </c>
      <c r="Q113">
        <f>PLANURI!BN732</f>
        <v>0</v>
      </c>
      <c r="R113" t="str">
        <f>PLANURI!BO732</f>
        <v>0</v>
      </c>
      <c r="S113">
        <f>PLANURI!BP732</f>
        <v>0</v>
      </c>
      <c r="T113">
        <f>PLANURI!BQ732</f>
        <v>2.4</v>
      </c>
      <c r="U113">
        <f>PLANURI!BR732</f>
        <v>33</v>
      </c>
      <c r="V113">
        <f>PLANURI!BS732</f>
        <v>3</v>
      </c>
      <c r="W113" t="str">
        <f>PLANURI!BT732</f>
        <v>DU</v>
      </c>
      <c r="X113">
        <f>PLANURI!BU732</f>
        <v>5.4</v>
      </c>
      <c r="Y113">
        <f>PLANURI!BV732</f>
        <v>75</v>
      </c>
      <c r="Z113" t="str">
        <f>PLANURI!A$4</f>
        <v xml:space="preserve">Facultatea Arhitectură şi Urbanism </v>
      </c>
      <c r="AA113" t="str">
        <f>PLANURI!H$6</f>
        <v>Ştiinţe umaniste şi arte</v>
      </c>
      <c r="AB113">
        <f>PLANURI!C$12</f>
        <v>10</v>
      </c>
      <c r="AC113" t="str">
        <f>PLANURI!H$9</f>
        <v>Arhitectură</v>
      </c>
      <c r="AD113">
        <f>PLANURI!A$12</f>
        <v>50</v>
      </c>
      <c r="AE113">
        <f>PLANURI!B$12</f>
        <v>60</v>
      </c>
      <c r="AF113">
        <f>PLANURI!D$12</f>
        <v>10</v>
      </c>
      <c r="AG113" t="str">
        <f>PLANURI!BW732</f>
        <v>2028</v>
      </c>
    </row>
    <row r="114" spans="1:33" x14ac:dyDescent="0.2">
      <c r="A114" t="str">
        <f>PLANURI!AX733</f>
        <v>L061.24.09.U8</v>
      </c>
      <c r="B114">
        <f>PLANURI!AY733</f>
        <v>8</v>
      </c>
      <c r="C114" t="str">
        <f>PLANURI!AZ733</f>
        <v>Exercitarea profesiei</v>
      </c>
      <c r="D114">
        <f>PLANURI!BA733</f>
        <v>5</v>
      </c>
      <c r="E114" t="str">
        <f>PLANURI!BB733</f>
        <v>9</v>
      </c>
      <c r="F114" t="str">
        <f>PLANURI!BC733</f>
        <v>E</v>
      </c>
      <c r="G114" t="str">
        <f>PLANURI!BD733</f>
        <v>DI</v>
      </c>
      <c r="H114">
        <f>PLANURI!BE733</f>
        <v>2</v>
      </c>
      <c r="I114">
        <f>PLANURI!BF733</f>
        <v>1</v>
      </c>
      <c r="J114">
        <f>PLANURI!BG733</f>
        <v>3</v>
      </c>
      <c r="K114">
        <f>PLANURI!BH733</f>
        <v>28</v>
      </c>
      <c r="L114">
        <f>PLANURI!BI733</f>
        <v>14</v>
      </c>
      <c r="M114">
        <f>PLANURI!BJ733</f>
        <v>42</v>
      </c>
      <c r="N114">
        <f>PLANURI!BK733</f>
        <v>0</v>
      </c>
      <c r="O114">
        <f>PLANURI!BL733</f>
        <v>0</v>
      </c>
      <c r="P114">
        <f>PLANURI!BM733</f>
        <v>0</v>
      </c>
      <c r="Q114">
        <f>PLANURI!BN733</f>
        <v>0</v>
      </c>
      <c r="R114" t="str">
        <f>PLANURI!BO733</f>
        <v>0</v>
      </c>
      <c r="S114">
        <f>PLANURI!BP733</f>
        <v>0</v>
      </c>
      <c r="T114">
        <f>PLANURI!BQ733</f>
        <v>4.0999999999999996</v>
      </c>
      <c r="U114">
        <f>PLANURI!BR733</f>
        <v>58</v>
      </c>
      <c r="V114">
        <f>PLANURI!BS733</f>
        <v>4</v>
      </c>
      <c r="W114" t="str">
        <f>PLANURI!BT733</f>
        <v>DU</v>
      </c>
      <c r="X114">
        <f>PLANURI!BU733</f>
        <v>7.1</v>
      </c>
      <c r="Y114">
        <f>PLANURI!BV733</f>
        <v>100</v>
      </c>
      <c r="Z114" t="str">
        <f>PLANURI!A$4</f>
        <v xml:space="preserve">Facultatea Arhitectură şi Urbanism </v>
      </c>
      <c r="AA114" t="str">
        <f>PLANURI!H$6</f>
        <v>Ştiinţe umaniste şi arte</v>
      </c>
      <c r="AB114">
        <f>PLANURI!C$12</f>
        <v>10</v>
      </c>
      <c r="AC114" t="str">
        <f>PLANURI!H$9</f>
        <v>Arhitectură</v>
      </c>
      <c r="AD114">
        <f>PLANURI!A$12</f>
        <v>50</v>
      </c>
      <c r="AE114">
        <f>PLANURI!B$12</f>
        <v>60</v>
      </c>
      <c r="AF114">
        <f>PLANURI!D$12</f>
        <v>10</v>
      </c>
      <c r="AG114" t="str">
        <f>PLANURI!BW733</f>
        <v>2028</v>
      </c>
    </row>
    <row r="115" spans="1:33" x14ac:dyDescent="0.2">
      <c r="A115" t="str">
        <f>PLANURI!AX734</f>
        <v/>
      </c>
      <c r="B115">
        <f>PLANURI!AY734</f>
        <v>9</v>
      </c>
      <c r="C115" t="str">
        <f>PLANURI!AZ734</f>
        <v/>
      </c>
      <c r="D115" t="str">
        <f>PLANURI!BA734</f>
        <v/>
      </c>
      <c r="E115" t="str">
        <f>PLANURI!BB734</f>
        <v/>
      </c>
      <c r="F115" t="str">
        <f>PLANURI!BC734</f>
        <v/>
      </c>
      <c r="G115" t="str">
        <f>PLANURI!BD734</f>
        <v/>
      </c>
      <c r="H115" t="str">
        <f>PLANURI!BE734</f>
        <v/>
      </c>
      <c r="I115" t="str">
        <f>PLANURI!BF734</f>
        <v/>
      </c>
      <c r="J115" t="str">
        <f>PLANURI!BG734</f>
        <v/>
      </c>
      <c r="K115" t="str">
        <f>PLANURI!BH734</f>
        <v/>
      </c>
      <c r="L115" t="str">
        <f>PLANURI!BI734</f>
        <v/>
      </c>
      <c r="M115" t="str">
        <f>PLANURI!BJ734</f>
        <v/>
      </c>
      <c r="N115" t="str">
        <f>PLANURI!BK734</f>
        <v/>
      </c>
      <c r="O115" t="str">
        <f>PLANURI!BL734</f>
        <v/>
      </c>
      <c r="P115" t="str">
        <f>PLANURI!BM734</f>
        <v/>
      </c>
      <c r="Q115" t="str">
        <f>PLANURI!BN734</f>
        <v/>
      </c>
      <c r="R115" t="str">
        <f>PLANURI!BO734</f>
        <v>0</v>
      </c>
      <c r="S115" t="str">
        <f>PLANURI!BP734</f>
        <v/>
      </c>
      <c r="T115" t="str">
        <f>PLANURI!BQ734</f>
        <v/>
      </c>
      <c r="U115" t="str">
        <f>PLANURI!BR734</f>
        <v/>
      </c>
      <c r="V115" t="str">
        <f>PLANURI!BS734</f>
        <v/>
      </c>
      <c r="W115" t="str">
        <f>PLANURI!BT734</f>
        <v/>
      </c>
      <c r="X115" t="str">
        <f>PLANURI!BU734</f>
        <v/>
      </c>
      <c r="Y115" t="str">
        <f>PLANURI!BV734</f>
        <v/>
      </c>
      <c r="Z115" t="str">
        <f>PLANURI!A$4</f>
        <v xml:space="preserve">Facultatea Arhitectură şi Urbanism </v>
      </c>
      <c r="AA115" t="str">
        <f>PLANURI!H$6</f>
        <v>Ştiinţe umaniste şi arte</v>
      </c>
      <c r="AB115">
        <f>PLANURI!C$12</f>
        <v>10</v>
      </c>
      <c r="AC115" t="str">
        <f>PLANURI!H$9</f>
        <v>Arhitectură</v>
      </c>
      <c r="AD115">
        <f>PLANURI!A$12</f>
        <v>50</v>
      </c>
      <c r="AE115">
        <f>PLANURI!B$12</f>
        <v>60</v>
      </c>
      <c r="AF115">
        <f>PLANURI!D$12</f>
        <v>10</v>
      </c>
      <c r="AG115" t="str">
        <f>PLANURI!BW734</f>
        <v/>
      </c>
    </row>
    <row r="116" spans="1:33" x14ac:dyDescent="0.2">
      <c r="A116" t="str">
        <f>PLANURI!AX735</f>
        <v/>
      </c>
      <c r="B116">
        <f>PLANURI!AY735</f>
        <v>10</v>
      </c>
      <c r="C116" t="str">
        <f>PLANURI!AZ735</f>
        <v/>
      </c>
      <c r="D116" t="str">
        <f>PLANURI!BA735</f>
        <v/>
      </c>
      <c r="E116" t="str">
        <f>PLANURI!BB735</f>
        <v/>
      </c>
      <c r="F116" t="str">
        <f>PLANURI!BC735</f>
        <v/>
      </c>
      <c r="G116" t="str">
        <f>PLANURI!BD735</f>
        <v/>
      </c>
      <c r="H116" t="str">
        <f>PLANURI!BE735</f>
        <v/>
      </c>
      <c r="I116" t="str">
        <f>PLANURI!BF735</f>
        <v/>
      </c>
      <c r="J116" t="str">
        <f>PLANURI!BG735</f>
        <v/>
      </c>
      <c r="K116" t="str">
        <f>PLANURI!BH735</f>
        <v/>
      </c>
      <c r="L116" t="str">
        <f>PLANURI!BI735</f>
        <v/>
      </c>
      <c r="M116" t="str">
        <f>PLANURI!BJ735</f>
        <v/>
      </c>
      <c r="N116" t="str">
        <f>PLANURI!BK735</f>
        <v/>
      </c>
      <c r="O116" t="str">
        <f>PLANURI!BL735</f>
        <v/>
      </c>
      <c r="P116" t="str">
        <f>PLANURI!BM735</f>
        <v/>
      </c>
      <c r="Q116" t="str">
        <f>PLANURI!BN735</f>
        <v/>
      </c>
      <c r="R116" t="str">
        <f>PLANURI!BO735</f>
        <v>0</v>
      </c>
      <c r="S116" t="str">
        <f>PLANURI!BP735</f>
        <v/>
      </c>
      <c r="T116" t="str">
        <f>PLANURI!BQ735</f>
        <v/>
      </c>
      <c r="U116" t="str">
        <f>PLANURI!BR735</f>
        <v/>
      </c>
      <c r="V116" t="str">
        <f>PLANURI!BS735</f>
        <v/>
      </c>
      <c r="W116" t="str">
        <f>PLANURI!BT735</f>
        <v/>
      </c>
      <c r="X116" t="str">
        <f>PLANURI!BU735</f>
        <v/>
      </c>
      <c r="Y116" t="str">
        <f>PLANURI!BV735</f>
        <v/>
      </c>
      <c r="Z116" t="str">
        <f>PLANURI!A$4</f>
        <v xml:space="preserve">Facultatea Arhitectură şi Urbanism </v>
      </c>
      <c r="AA116" t="str">
        <f>PLANURI!H$6</f>
        <v>Ştiinţe umaniste şi arte</v>
      </c>
      <c r="AB116">
        <f>PLANURI!C$12</f>
        <v>10</v>
      </c>
      <c r="AC116" t="str">
        <f>PLANURI!H$9</f>
        <v>Arhitectură</v>
      </c>
      <c r="AD116">
        <f>PLANURI!A$12</f>
        <v>50</v>
      </c>
      <c r="AE116">
        <f>PLANURI!B$12</f>
        <v>60</v>
      </c>
      <c r="AF116">
        <f>PLANURI!D$12</f>
        <v>10</v>
      </c>
      <c r="AG116" t="str">
        <f>PLANURI!BW735</f>
        <v/>
      </c>
    </row>
    <row r="117" spans="1:33" x14ac:dyDescent="0.2">
      <c r="A117" t="str">
        <f>PLANURI!AX736</f>
        <v/>
      </c>
      <c r="B117">
        <f>PLANURI!AY736</f>
        <v>11</v>
      </c>
      <c r="C117" t="str">
        <f>PLANURI!AZ736</f>
        <v/>
      </c>
      <c r="D117" t="str">
        <f>PLANURI!BA736</f>
        <v/>
      </c>
      <c r="E117" t="str">
        <f>PLANURI!BB736</f>
        <v/>
      </c>
      <c r="F117" t="str">
        <f>PLANURI!BC736</f>
        <v/>
      </c>
      <c r="G117" t="str">
        <f>PLANURI!BD736</f>
        <v/>
      </c>
      <c r="H117" t="str">
        <f>PLANURI!BE736</f>
        <v/>
      </c>
      <c r="I117" t="str">
        <f>PLANURI!BF736</f>
        <v/>
      </c>
      <c r="J117" t="str">
        <f>PLANURI!BG736</f>
        <v/>
      </c>
      <c r="K117" t="str">
        <f>PLANURI!BH736</f>
        <v/>
      </c>
      <c r="L117" t="str">
        <f>PLANURI!BI736</f>
        <v/>
      </c>
      <c r="M117" t="str">
        <f>PLANURI!BJ736</f>
        <v/>
      </c>
      <c r="N117" t="str">
        <f>PLANURI!BK736</f>
        <v/>
      </c>
      <c r="O117" t="str">
        <f>PLANURI!BL736</f>
        <v/>
      </c>
      <c r="P117" t="str">
        <f>PLANURI!BM736</f>
        <v/>
      </c>
      <c r="Q117" t="str">
        <f>PLANURI!BN736</f>
        <v/>
      </c>
      <c r="R117" t="str">
        <f>PLANURI!BO736</f>
        <v>0</v>
      </c>
      <c r="S117" t="str">
        <f>PLANURI!BP736</f>
        <v/>
      </c>
      <c r="T117" t="str">
        <f>PLANURI!BQ736</f>
        <v/>
      </c>
      <c r="U117" t="str">
        <f>PLANURI!BR736</f>
        <v/>
      </c>
      <c r="V117" t="str">
        <f>PLANURI!BS736</f>
        <v/>
      </c>
      <c r="W117" t="str">
        <f>PLANURI!BT736</f>
        <v/>
      </c>
      <c r="X117" t="str">
        <f>PLANURI!BU736</f>
        <v/>
      </c>
      <c r="Y117" t="str">
        <f>PLANURI!BV736</f>
        <v/>
      </c>
      <c r="Z117" t="str">
        <f>PLANURI!A$4</f>
        <v xml:space="preserve">Facultatea Arhitectură şi Urbanism </v>
      </c>
      <c r="AA117" t="str">
        <f>PLANURI!H$6</f>
        <v>Ştiinţe umaniste şi arte</v>
      </c>
      <c r="AB117">
        <f>PLANURI!C$12</f>
        <v>10</v>
      </c>
      <c r="AC117" t="str">
        <f>PLANURI!H$9</f>
        <v>Arhitectură</v>
      </c>
      <c r="AD117">
        <f>PLANURI!A$12</f>
        <v>50</v>
      </c>
      <c r="AE117">
        <f>PLANURI!B$12</f>
        <v>60</v>
      </c>
      <c r="AF117">
        <f>PLANURI!D$12</f>
        <v>10</v>
      </c>
      <c r="AG117" t="str">
        <f>PLANURI!BW736</f>
        <v/>
      </c>
    </row>
    <row r="118" spans="1:33" x14ac:dyDescent="0.2">
      <c r="A118" t="str">
        <f>PLANURI!AX737</f>
        <v>Semestrul 10</v>
      </c>
      <c r="B118">
        <f>PLANURI!AY737</f>
        <v>0</v>
      </c>
      <c r="C118">
        <f>PLANURI!AZ737</f>
        <v>0</v>
      </c>
      <c r="D118">
        <f>PLANURI!BA737</f>
        <v>0</v>
      </c>
      <c r="E118">
        <f>PLANURI!BB737</f>
        <v>0</v>
      </c>
      <c r="F118">
        <f>PLANURI!BC737</f>
        <v>0</v>
      </c>
      <c r="G118">
        <f>PLANURI!BD737</f>
        <v>0</v>
      </c>
      <c r="H118">
        <f>PLANURI!BE737</f>
        <v>0</v>
      </c>
      <c r="I118">
        <f>PLANURI!BF737</f>
        <v>0</v>
      </c>
      <c r="J118">
        <f>PLANURI!BG737</f>
        <v>0</v>
      </c>
      <c r="K118">
        <f>PLANURI!BH737</f>
        <v>0</v>
      </c>
      <c r="L118">
        <f>PLANURI!BI737</f>
        <v>0</v>
      </c>
      <c r="M118">
        <f>PLANURI!BJ737</f>
        <v>0</v>
      </c>
      <c r="N118">
        <f>PLANURI!BK737</f>
        <v>0</v>
      </c>
      <c r="O118">
        <f>PLANURI!BL737</f>
        <v>0</v>
      </c>
      <c r="P118">
        <f>PLANURI!BM737</f>
        <v>0</v>
      </c>
      <c r="Q118">
        <f>PLANURI!BN737</f>
        <v>0</v>
      </c>
      <c r="R118">
        <f>PLANURI!BO737</f>
        <v>0</v>
      </c>
      <c r="S118">
        <f>PLANURI!BP737</f>
        <v>0</v>
      </c>
      <c r="T118">
        <f>PLANURI!BQ737</f>
        <v>0</v>
      </c>
      <c r="U118">
        <f>PLANURI!BR737</f>
        <v>0</v>
      </c>
      <c r="V118">
        <f>PLANURI!BS737</f>
        <v>22</v>
      </c>
      <c r="W118">
        <f>PLANURI!BT737</f>
        <v>0</v>
      </c>
      <c r="X118">
        <f>PLANURI!BU737</f>
        <v>0</v>
      </c>
      <c r="Y118">
        <f>PLANURI!BV737</f>
        <v>0</v>
      </c>
      <c r="Z118" t="str">
        <f>PLANURI!A$4</f>
        <v xml:space="preserve">Facultatea Arhitectură şi Urbanism </v>
      </c>
      <c r="AA118" t="str">
        <f>PLANURI!H$6</f>
        <v>Ştiinţe umaniste şi arte</v>
      </c>
      <c r="AB118">
        <f>PLANURI!C$12</f>
        <v>10</v>
      </c>
      <c r="AC118" t="str">
        <f>PLANURI!H$9</f>
        <v>Arhitectură</v>
      </c>
      <c r="AD118">
        <f>PLANURI!A$12</f>
        <v>50</v>
      </c>
      <c r="AE118">
        <f>PLANURI!B$12</f>
        <v>60</v>
      </c>
      <c r="AF118">
        <f>PLANURI!D$12</f>
        <v>10</v>
      </c>
      <c r="AG118" t="str">
        <f>PLANURI!BW737</f>
        <v/>
      </c>
    </row>
    <row r="119" spans="1:33" x14ac:dyDescent="0.2">
      <c r="A119" t="str">
        <f>PLANURI!AX738</f>
        <v>L061.24.10.S1</v>
      </c>
      <c r="B119">
        <f>PLANURI!AY738</f>
        <v>1</v>
      </c>
      <c r="C119" t="str">
        <f>PLANURI!AZ738</f>
        <v>Proiectare de arhitectură 10</v>
      </c>
      <c r="D119">
        <f>PLANURI!BA738</f>
        <v>5</v>
      </c>
      <c r="E119" t="str">
        <f>PLANURI!BB738</f>
        <v>10</v>
      </c>
      <c r="F119" t="str">
        <f>PLANURI!BC738</f>
        <v>P-D</v>
      </c>
      <c r="G119" t="str">
        <f>PLANURI!BD738</f>
        <v>DI</v>
      </c>
      <c r="H119">
        <f>PLANURI!BE738</f>
        <v>0</v>
      </c>
      <c r="I119">
        <f>PLANURI!BF738</f>
        <v>9</v>
      </c>
      <c r="J119">
        <f>PLANURI!BG738</f>
        <v>9</v>
      </c>
      <c r="K119">
        <f>PLANURI!BH738</f>
        <v>0</v>
      </c>
      <c r="L119">
        <f>PLANURI!BI738</f>
        <v>126</v>
      </c>
      <c r="M119">
        <f>PLANURI!BJ738</f>
        <v>126</v>
      </c>
      <c r="N119">
        <f>PLANURI!BK738</f>
        <v>0</v>
      </c>
      <c r="O119">
        <f>PLANURI!BL738</f>
        <v>0</v>
      </c>
      <c r="P119">
        <f>PLANURI!BM738</f>
        <v>0</v>
      </c>
      <c r="Q119">
        <f>PLANURI!BN738</f>
        <v>0</v>
      </c>
      <c r="R119" t="str">
        <f>PLANURI!BO738</f>
        <v>0</v>
      </c>
      <c r="S119">
        <f>PLANURI!BP738</f>
        <v>0</v>
      </c>
      <c r="T119">
        <f>PLANURI!BQ738</f>
        <v>5.3</v>
      </c>
      <c r="U119">
        <f>PLANURI!BR738</f>
        <v>74</v>
      </c>
      <c r="V119">
        <f>PLANURI!BS738</f>
        <v>8</v>
      </c>
      <c r="W119" t="str">
        <f>PLANURI!BT738</f>
        <v>DS</v>
      </c>
      <c r="X119">
        <f>PLANURI!BU738</f>
        <v>14.3</v>
      </c>
      <c r="Y119">
        <f>PLANURI!BV738</f>
        <v>200</v>
      </c>
      <c r="Z119" t="str">
        <f>PLANURI!A$4</f>
        <v xml:space="preserve">Facultatea Arhitectură şi Urbanism </v>
      </c>
      <c r="AA119" t="str">
        <f>PLANURI!H$6</f>
        <v>Ştiinţe umaniste şi arte</v>
      </c>
      <c r="AB119">
        <f>PLANURI!C$12</f>
        <v>10</v>
      </c>
      <c r="AC119" t="str">
        <f>PLANURI!H$9</f>
        <v>Arhitectură</v>
      </c>
      <c r="AD119">
        <f>PLANURI!A$12</f>
        <v>50</v>
      </c>
      <c r="AE119">
        <f>PLANURI!B$12</f>
        <v>60</v>
      </c>
      <c r="AF119">
        <f>PLANURI!D$12</f>
        <v>10</v>
      </c>
      <c r="AG119" t="str">
        <f>PLANURI!BW738</f>
        <v>2028</v>
      </c>
    </row>
    <row r="120" spans="1:33" x14ac:dyDescent="0.2">
      <c r="A120" t="str">
        <f>PLANURI!AX739</f>
        <v>L061.24.10.S2-ij</v>
      </c>
      <c r="B120">
        <f>PLANURI!AY739</f>
        <v>2</v>
      </c>
      <c r="C120" t="str">
        <f>PLANURI!AZ739</f>
        <v/>
      </c>
      <c r="D120" t="str">
        <f>PLANURI!BA739</f>
        <v/>
      </c>
      <c r="E120" t="str">
        <f>PLANURI!BB739</f>
        <v/>
      </c>
      <c r="F120" t="str">
        <f>PLANURI!BC739</f>
        <v/>
      </c>
      <c r="G120" t="str">
        <f>PLANURI!BD739</f>
        <v/>
      </c>
      <c r="H120" t="str">
        <f>PLANURI!BE739</f>
        <v/>
      </c>
      <c r="I120" t="str">
        <f>PLANURI!BF739</f>
        <v/>
      </c>
      <c r="J120" t="str">
        <f>PLANURI!BG739</f>
        <v/>
      </c>
      <c r="K120" t="str">
        <f>PLANURI!BH739</f>
        <v/>
      </c>
      <c r="L120" t="str">
        <f>PLANURI!BI739</f>
        <v/>
      </c>
      <c r="M120" t="str">
        <f>PLANURI!BJ739</f>
        <v/>
      </c>
      <c r="N120" t="str">
        <f>PLANURI!BK739</f>
        <v/>
      </c>
      <c r="O120" t="str">
        <f>PLANURI!BL739</f>
        <v/>
      </c>
      <c r="P120" t="str">
        <f>PLANURI!BM739</f>
        <v/>
      </c>
      <c r="Q120" t="str">
        <f>PLANURI!BN739</f>
        <v/>
      </c>
      <c r="R120" t="str">
        <f>PLANURI!BO739</f>
        <v>0</v>
      </c>
      <c r="S120" t="str">
        <f>PLANURI!BP739</f>
        <v/>
      </c>
      <c r="T120" t="str">
        <f>PLANURI!BQ739</f>
        <v/>
      </c>
      <c r="U120" t="str">
        <f>PLANURI!BR739</f>
        <v/>
      </c>
      <c r="V120" t="str">
        <f>PLANURI!BS739</f>
        <v/>
      </c>
      <c r="W120" t="str">
        <f>PLANURI!BT739</f>
        <v/>
      </c>
      <c r="X120" t="str">
        <f>PLANURI!BU739</f>
        <v/>
      </c>
      <c r="Y120" t="str">
        <f>PLANURI!BV739</f>
        <v/>
      </c>
      <c r="Z120" t="str">
        <f>PLANURI!A$4</f>
        <v xml:space="preserve">Facultatea Arhitectură şi Urbanism </v>
      </c>
      <c r="AA120" t="str">
        <f>PLANURI!H$6</f>
        <v>Ştiinţe umaniste şi arte</v>
      </c>
      <c r="AB120">
        <f>PLANURI!C$12</f>
        <v>10</v>
      </c>
      <c r="AC120" t="str">
        <f>PLANURI!H$9</f>
        <v>Arhitectură</v>
      </c>
      <c r="AD120">
        <f>PLANURI!A$12</f>
        <v>50</v>
      </c>
      <c r="AE120">
        <f>PLANURI!B$12</f>
        <v>60</v>
      </c>
      <c r="AF120">
        <f>PLANURI!D$12</f>
        <v>10</v>
      </c>
      <c r="AG120" t="str">
        <f>PLANURI!BW739</f>
        <v/>
      </c>
    </row>
    <row r="121" spans="1:33" x14ac:dyDescent="0.2">
      <c r="A121" t="str">
        <f>PLANURI!AX740</f>
        <v>L061.24.10.S3-ij</v>
      </c>
      <c r="B121">
        <f>PLANURI!AY740</f>
        <v>3</v>
      </c>
      <c r="C121" t="str">
        <f>PLANURI!AZ740</f>
        <v/>
      </c>
      <c r="D121" t="str">
        <f>PLANURI!BA740</f>
        <v/>
      </c>
      <c r="E121" t="str">
        <f>PLANURI!BB740</f>
        <v/>
      </c>
      <c r="F121" t="str">
        <f>PLANURI!BC740</f>
        <v/>
      </c>
      <c r="G121" t="str">
        <f>PLANURI!BD740</f>
        <v/>
      </c>
      <c r="H121" t="str">
        <f>PLANURI!BE740</f>
        <v/>
      </c>
      <c r="I121" t="str">
        <f>PLANURI!BF740</f>
        <v/>
      </c>
      <c r="J121" t="str">
        <f>PLANURI!BG740</f>
        <v/>
      </c>
      <c r="K121" t="str">
        <f>PLANURI!BH740</f>
        <v/>
      </c>
      <c r="L121" t="str">
        <f>PLANURI!BI740</f>
        <v/>
      </c>
      <c r="M121" t="str">
        <f>PLANURI!BJ740</f>
        <v/>
      </c>
      <c r="N121" t="str">
        <f>PLANURI!BK740</f>
        <v/>
      </c>
      <c r="O121" t="str">
        <f>PLANURI!BL740</f>
        <v/>
      </c>
      <c r="P121" t="str">
        <f>PLANURI!BM740</f>
        <v/>
      </c>
      <c r="Q121" t="str">
        <f>PLANURI!BN740</f>
        <v/>
      </c>
      <c r="R121" t="str">
        <f>PLANURI!BO740</f>
        <v>0</v>
      </c>
      <c r="S121" t="str">
        <f>PLANURI!BP740</f>
        <v/>
      </c>
      <c r="T121" t="str">
        <f>PLANURI!BQ740</f>
        <v/>
      </c>
      <c r="U121" t="str">
        <f>PLANURI!BR740</f>
        <v/>
      </c>
      <c r="V121" t="str">
        <f>PLANURI!BS740</f>
        <v/>
      </c>
      <c r="W121" t="str">
        <f>PLANURI!BT740</f>
        <v/>
      </c>
      <c r="X121" t="str">
        <f>PLANURI!BU740</f>
        <v/>
      </c>
      <c r="Y121" t="str">
        <f>PLANURI!BV740</f>
        <v/>
      </c>
      <c r="Z121" t="str">
        <f>PLANURI!A$4</f>
        <v xml:space="preserve">Facultatea Arhitectură şi Urbanism </v>
      </c>
      <c r="AA121" t="str">
        <f>PLANURI!H$6</f>
        <v>Ştiinţe umaniste şi arte</v>
      </c>
      <c r="AB121">
        <f>PLANURI!C$12</f>
        <v>10</v>
      </c>
      <c r="AC121" t="str">
        <f>PLANURI!H$9</f>
        <v>Arhitectură</v>
      </c>
      <c r="AD121">
        <f>PLANURI!A$12</f>
        <v>50</v>
      </c>
      <c r="AE121">
        <f>PLANURI!B$12</f>
        <v>60</v>
      </c>
      <c r="AF121">
        <f>PLANURI!D$12</f>
        <v>10</v>
      </c>
      <c r="AG121" t="str">
        <f>PLANURI!BW740</f>
        <v/>
      </c>
    </row>
    <row r="122" spans="1:33" x14ac:dyDescent="0.2">
      <c r="A122" t="str">
        <f>PLANURI!AX741</f>
        <v>L061.24.10.S4</v>
      </c>
      <c r="B122">
        <f>PLANURI!AY741</f>
        <v>4</v>
      </c>
      <c r="C122" t="str">
        <f>PLANURI!AZ741</f>
        <v>Legislatie in proiectare</v>
      </c>
      <c r="D122">
        <f>PLANURI!BA741</f>
        <v>5</v>
      </c>
      <c r="E122" t="str">
        <f>PLANURI!BB741</f>
        <v>10</v>
      </c>
      <c r="F122" t="str">
        <f>PLANURI!BC741</f>
        <v>E</v>
      </c>
      <c r="G122" t="str">
        <f>PLANURI!BD741</f>
        <v>DI</v>
      </c>
      <c r="H122">
        <f>PLANURI!BE741</f>
        <v>2</v>
      </c>
      <c r="I122">
        <f>PLANURI!BF741</f>
        <v>0</v>
      </c>
      <c r="J122">
        <f>PLANURI!BG741</f>
        <v>2</v>
      </c>
      <c r="K122">
        <f>PLANURI!BH741</f>
        <v>28</v>
      </c>
      <c r="L122">
        <f>PLANURI!BI741</f>
        <v>0</v>
      </c>
      <c r="M122">
        <f>PLANURI!BJ741</f>
        <v>28</v>
      </c>
      <c r="N122">
        <f>PLANURI!BK741</f>
        <v>0</v>
      </c>
      <c r="O122">
        <f>PLANURI!BL741</f>
        <v>0</v>
      </c>
      <c r="P122">
        <f>PLANURI!BM741</f>
        <v>0</v>
      </c>
      <c r="Q122">
        <f>PLANURI!BN741</f>
        <v>0</v>
      </c>
      <c r="R122" t="str">
        <f>PLANURI!BO741</f>
        <v>0</v>
      </c>
      <c r="S122">
        <f>PLANURI!BP741</f>
        <v>0</v>
      </c>
      <c r="T122">
        <f>PLANURI!BQ741</f>
        <v>3.4</v>
      </c>
      <c r="U122">
        <f>PLANURI!BR741</f>
        <v>47</v>
      </c>
      <c r="V122">
        <f>PLANURI!BS741</f>
        <v>3</v>
      </c>
      <c r="W122" t="str">
        <f>PLANURI!BT741</f>
        <v>DS</v>
      </c>
      <c r="X122">
        <f>PLANURI!BU741</f>
        <v>5.4</v>
      </c>
      <c r="Y122">
        <f>PLANURI!BV741</f>
        <v>75</v>
      </c>
      <c r="Z122" t="str">
        <f>PLANURI!A$4</f>
        <v xml:space="preserve">Facultatea Arhitectură şi Urbanism </v>
      </c>
      <c r="AA122" t="str">
        <f>PLANURI!H$6</f>
        <v>Ştiinţe umaniste şi arte</v>
      </c>
      <c r="AB122">
        <f>PLANURI!C$12</f>
        <v>10</v>
      </c>
      <c r="AC122" t="str">
        <f>PLANURI!H$9</f>
        <v>Arhitectură</v>
      </c>
      <c r="AD122">
        <f>PLANURI!A$12</f>
        <v>50</v>
      </c>
      <c r="AE122">
        <f>PLANURI!B$12</f>
        <v>60</v>
      </c>
      <c r="AF122">
        <f>PLANURI!D$12</f>
        <v>10</v>
      </c>
      <c r="AG122" t="str">
        <f>PLANURI!BW741</f>
        <v>2028</v>
      </c>
    </row>
    <row r="123" spans="1:33" x14ac:dyDescent="0.2">
      <c r="A123" t="str">
        <f>PLANURI!AX742</f>
        <v>L061.24.10.C5</v>
      </c>
      <c r="B123">
        <f>PLANURI!AY742</f>
        <v>5</v>
      </c>
      <c r="C123" t="str">
        <f>PLANURI!AZ742</f>
        <v>Eficienta economica a proiectului</v>
      </c>
      <c r="D123">
        <f>PLANURI!BA742</f>
        <v>5</v>
      </c>
      <c r="E123" t="str">
        <f>PLANURI!BB742</f>
        <v>10</v>
      </c>
      <c r="F123" t="str">
        <f>PLANURI!BC742</f>
        <v>C</v>
      </c>
      <c r="G123" t="str">
        <f>PLANURI!BD742</f>
        <v>DI</v>
      </c>
      <c r="H123">
        <f>PLANURI!BE742</f>
        <v>2</v>
      </c>
      <c r="I123">
        <f>PLANURI!BF742</f>
        <v>1</v>
      </c>
      <c r="J123">
        <f>PLANURI!BG742</f>
        <v>3</v>
      </c>
      <c r="K123">
        <f>PLANURI!BH742</f>
        <v>28</v>
      </c>
      <c r="L123">
        <f>PLANURI!BI742</f>
        <v>14</v>
      </c>
      <c r="M123">
        <f>PLANURI!BJ742</f>
        <v>42</v>
      </c>
      <c r="N123">
        <f>PLANURI!BK742</f>
        <v>0</v>
      </c>
      <c r="O123">
        <f>PLANURI!BL742</f>
        <v>0</v>
      </c>
      <c r="P123">
        <f>PLANURI!BM742</f>
        <v>0</v>
      </c>
      <c r="Q123">
        <f>PLANURI!BN742</f>
        <v>0</v>
      </c>
      <c r="R123" t="str">
        <f>PLANURI!BO742</f>
        <v>0</v>
      </c>
      <c r="S123">
        <f>PLANURI!BP742</f>
        <v>0</v>
      </c>
      <c r="T123">
        <f>PLANURI!BQ742</f>
        <v>0.6</v>
      </c>
      <c r="U123">
        <f>PLANURI!BR742</f>
        <v>8</v>
      </c>
      <c r="V123">
        <f>PLANURI!BS742</f>
        <v>2</v>
      </c>
      <c r="W123" t="str">
        <f>PLANURI!BT742</f>
        <v>DC</v>
      </c>
      <c r="X123">
        <f>PLANURI!BU742</f>
        <v>3.6</v>
      </c>
      <c r="Y123">
        <f>PLANURI!BV742</f>
        <v>50</v>
      </c>
      <c r="Z123" t="str">
        <f>PLANURI!A$4</f>
        <v xml:space="preserve">Facultatea Arhitectură şi Urbanism </v>
      </c>
      <c r="AA123" t="str">
        <f>PLANURI!H$6</f>
        <v>Ştiinţe umaniste şi arte</v>
      </c>
      <c r="AB123">
        <f>PLANURI!C$12</f>
        <v>10</v>
      </c>
      <c r="AC123" t="str">
        <f>PLANURI!H$9</f>
        <v>Arhitectură</v>
      </c>
      <c r="AD123">
        <f>PLANURI!A$12</f>
        <v>50</v>
      </c>
      <c r="AE123">
        <f>PLANURI!B$12</f>
        <v>60</v>
      </c>
      <c r="AF123">
        <f>PLANURI!D$12</f>
        <v>10</v>
      </c>
      <c r="AG123" t="str">
        <f>PLANURI!BW742</f>
        <v>2028</v>
      </c>
    </row>
    <row r="124" spans="1:33" x14ac:dyDescent="0.2">
      <c r="A124" t="str">
        <f>PLANURI!AX743</f>
        <v>L061.24.10.D6-ij</v>
      </c>
      <c r="B124">
        <f>PLANURI!AY743</f>
        <v>6</v>
      </c>
      <c r="C124" t="str">
        <f>PLANURI!AZ743</f>
        <v/>
      </c>
      <c r="D124" t="str">
        <f>PLANURI!BA743</f>
        <v/>
      </c>
      <c r="E124" t="str">
        <f>PLANURI!BB743</f>
        <v/>
      </c>
      <c r="F124" t="str">
        <f>PLANURI!BC743</f>
        <v/>
      </c>
      <c r="G124" t="str">
        <f>PLANURI!BD743</f>
        <v/>
      </c>
      <c r="H124" t="str">
        <f>PLANURI!BE743</f>
        <v/>
      </c>
      <c r="I124" t="str">
        <f>PLANURI!BF743</f>
        <v/>
      </c>
      <c r="J124" t="str">
        <f>PLANURI!BG743</f>
        <v/>
      </c>
      <c r="K124" t="str">
        <f>PLANURI!BH743</f>
        <v/>
      </c>
      <c r="L124" t="str">
        <f>PLANURI!BI743</f>
        <v/>
      </c>
      <c r="M124" t="str">
        <f>PLANURI!BJ743</f>
        <v/>
      </c>
      <c r="N124" t="str">
        <f>PLANURI!BK743</f>
        <v/>
      </c>
      <c r="O124" t="str">
        <f>PLANURI!BL743</f>
        <v/>
      </c>
      <c r="P124" t="str">
        <f>PLANURI!BM743</f>
        <v/>
      </c>
      <c r="Q124" t="str">
        <f>PLANURI!BN743</f>
        <v/>
      </c>
      <c r="R124" t="str">
        <f>PLANURI!BO743</f>
        <v>0</v>
      </c>
      <c r="S124" t="str">
        <f>PLANURI!BP743</f>
        <v/>
      </c>
      <c r="T124" t="str">
        <f>PLANURI!BQ743</f>
        <v/>
      </c>
      <c r="U124" t="str">
        <f>PLANURI!BR743</f>
        <v/>
      </c>
      <c r="V124" t="str">
        <f>PLANURI!BS743</f>
        <v/>
      </c>
      <c r="W124" t="str">
        <f>PLANURI!BT743</f>
        <v/>
      </c>
      <c r="X124" t="str">
        <f>PLANURI!BU743</f>
        <v/>
      </c>
      <c r="Y124" t="str">
        <f>PLANURI!BV743</f>
        <v/>
      </c>
      <c r="Z124" t="str">
        <f>PLANURI!A$4</f>
        <v xml:space="preserve">Facultatea Arhitectură şi Urbanism </v>
      </c>
      <c r="AA124" t="str">
        <f>PLANURI!H$6</f>
        <v>Ştiinţe umaniste şi arte</v>
      </c>
      <c r="AB124">
        <f>PLANURI!C$12</f>
        <v>10</v>
      </c>
      <c r="AC124" t="str">
        <f>PLANURI!H$9</f>
        <v>Arhitectură</v>
      </c>
      <c r="AD124">
        <f>PLANURI!A$12</f>
        <v>50</v>
      </c>
      <c r="AE124">
        <f>PLANURI!B$12</f>
        <v>60</v>
      </c>
      <c r="AF124">
        <f>PLANURI!D$12</f>
        <v>10</v>
      </c>
      <c r="AG124" t="str">
        <f>PLANURI!BW743</f>
        <v/>
      </c>
    </row>
    <row r="125" spans="1:33" x14ac:dyDescent="0.2">
      <c r="A125" t="str">
        <f>PLANURI!AX744</f>
        <v>L061.24.10.U7</v>
      </c>
      <c r="B125">
        <f>PLANURI!AY744</f>
        <v>7</v>
      </c>
      <c r="C125" t="str">
        <f>PLANURI!AZ744</f>
        <v xml:space="preserve">Teorii si metode contemporane </v>
      </c>
      <c r="D125">
        <f>PLANURI!BA744</f>
        <v>5</v>
      </c>
      <c r="E125" t="str">
        <f>PLANURI!BB744</f>
        <v>10</v>
      </c>
      <c r="F125" t="str">
        <f>PLANURI!BC744</f>
        <v>E</v>
      </c>
      <c r="G125" t="str">
        <f>PLANURI!BD744</f>
        <v>DI</v>
      </c>
      <c r="H125">
        <f>PLANURI!BE744</f>
        <v>2</v>
      </c>
      <c r="I125">
        <f>PLANURI!BF744</f>
        <v>1</v>
      </c>
      <c r="J125">
        <f>PLANURI!BG744</f>
        <v>3</v>
      </c>
      <c r="K125">
        <f>PLANURI!BH744</f>
        <v>28</v>
      </c>
      <c r="L125">
        <f>PLANURI!BI744</f>
        <v>14</v>
      </c>
      <c r="M125">
        <f>PLANURI!BJ744</f>
        <v>42</v>
      </c>
      <c r="N125">
        <f>PLANURI!BK744</f>
        <v>0</v>
      </c>
      <c r="O125">
        <f>PLANURI!BL744</f>
        <v>0</v>
      </c>
      <c r="P125">
        <f>PLANURI!BM744</f>
        <v>0</v>
      </c>
      <c r="Q125">
        <f>PLANURI!BN744</f>
        <v>0</v>
      </c>
      <c r="R125" t="str">
        <f>PLANURI!BO744</f>
        <v>0</v>
      </c>
      <c r="S125">
        <f>PLANURI!BP744</f>
        <v>0</v>
      </c>
      <c r="T125">
        <f>PLANURI!BQ744</f>
        <v>2.4</v>
      </c>
      <c r="U125">
        <f>PLANURI!BR744</f>
        <v>33</v>
      </c>
      <c r="V125">
        <f>PLANURI!BS744</f>
        <v>3</v>
      </c>
      <c r="W125" t="str">
        <f>PLANURI!BT744</f>
        <v>DU</v>
      </c>
      <c r="X125">
        <f>PLANURI!BU744</f>
        <v>5.4</v>
      </c>
      <c r="Y125">
        <f>PLANURI!BV744</f>
        <v>75</v>
      </c>
      <c r="Z125" t="str">
        <f>PLANURI!A$4</f>
        <v xml:space="preserve">Facultatea Arhitectură şi Urbanism </v>
      </c>
      <c r="AA125" t="str">
        <f>PLANURI!H$6</f>
        <v>Ştiinţe umaniste şi arte</v>
      </c>
      <c r="AB125">
        <f>PLANURI!C$12</f>
        <v>10</v>
      </c>
      <c r="AC125" t="str">
        <f>PLANURI!H$9</f>
        <v>Arhitectură</v>
      </c>
      <c r="AD125">
        <f>PLANURI!A$12</f>
        <v>50</v>
      </c>
      <c r="AE125">
        <f>PLANURI!B$12</f>
        <v>60</v>
      </c>
      <c r="AF125">
        <f>PLANURI!D$12</f>
        <v>10</v>
      </c>
      <c r="AG125" t="str">
        <f>PLANURI!BW744</f>
        <v>2028</v>
      </c>
    </row>
    <row r="126" spans="1:33" x14ac:dyDescent="0.2">
      <c r="A126" t="str">
        <f>PLANURI!AX745</f>
        <v>L061.24.10.C8</v>
      </c>
      <c r="B126">
        <f>PLANURI!AY745</f>
        <v>8</v>
      </c>
      <c r="C126" t="str">
        <f>PLANURI!AZ745</f>
        <v>Estetica</v>
      </c>
      <c r="D126">
        <f>PLANURI!BA745</f>
        <v>5</v>
      </c>
      <c r="E126" t="str">
        <f>PLANURI!BB745</f>
        <v>10</v>
      </c>
      <c r="F126" t="str">
        <f>PLANURI!BC745</f>
        <v>E</v>
      </c>
      <c r="G126" t="str">
        <f>PLANURI!BD745</f>
        <v>DI</v>
      </c>
      <c r="H126">
        <f>PLANURI!BE745</f>
        <v>2</v>
      </c>
      <c r="I126">
        <f>PLANURI!BF745</f>
        <v>1</v>
      </c>
      <c r="J126">
        <f>PLANURI!BG745</f>
        <v>3</v>
      </c>
      <c r="K126">
        <f>PLANURI!BH745</f>
        <v>28</v>
      </c>
      <c r="L126">
        <f>PLANURI!BI745</f>
        <v>14</v>
      </c>
      <c r="M126">
        <f>PLANURI!BJ745</f>
        <v>42</v>
      </c>
      <c r="N126">
        <f>PLANURI!BK745</f>
        <v>0</v>
      </c>
      <c r="O126">
        <f>PLANURI!BL745</f>
        <v>0</v>
      </c>
      <c r="P126">
        <f>PLANURI!BM745</f>
        <v>0</v>
      </c>
      <c r="Q126">
        <f>PLANURI!BN745</f>
        <v>0</v>
      </c>
      <c r="R126" t="str">
        <f>PLANURI!BO745</f>
        <v>0</v>
      </c>
      <c r="S126">
        <f>PLANURI!BP745</f>
        <v>0</v>
      </c>
      <c r="T126">
        <f>PLANURI!BQ745</f>
        <v>2.4</v>
      </c>
      <c r="U126">
        <f>PLANURI!BR745</f>
        <v>33</v>
      </c>
      <c r="V126">
        <f>PLANURI!BS745</f>
        <v>3</v>
      </c>
      <c r="W126" t="str">
        <f>PLANURI!BT745</f>
        <v>DC</v>
      </c>
      <c r="X126">
        <f>PLANURI!BU745</f>
        <v>5.4</v>
      </c>
      <c r="Y126">
        <f>PLANURI!BV745</f>
        <v>75</v>
      </c>
      <c r="Z126" t="str">
        <f>PLANURI!A$4</f>
        <v xml:space="preserve">Facultatea Arhitectură şi Urbanism </v>
      </c>
      <c r="AA126" t="str">
        <f>PLANURI!H$6</f>
        <v>Ştiinţe umaniste şi arte</v>
      </c>
      <c r="AB126">
        <f>PLANURI!C$12</f>
        <v>10</v>
      </c>
      <c r="AC126" t="str">
        <f>PLANURI!H$9</f>
        <v>Arhitectură</v>
      </c>
      <c r="AD126">
        <f>PLANURI!A$12</f>
        <v>50</v>
      </c>
      <c r="AE126">
        <f>PLANURI!B$12</f>
        <v>60</v>
      </c>
      <c r="AF126">
        <f>PLANURI!D$12</f>
        <v>10</v>
      </c>
      <c r="AG126" t="str">
        <f>PLANURI!BW745</f>
        <v>2028</v>
      </c>
    </row>
    <row r="127" spans="1:33" x14ac:dyDescent="0.2">
      <c r="A127" t="str">
        <f>PLANURI!AX746</f>
        <v>L061.24.10.S9</v>
      </c>
      <c r="B127">
        <f>PLANURI!AY746</f>
        <v>9</v>
      </c>
      <c r="C127" t="str">
        <f>PLANURI!AZ746</f>
        <v/>
      </c>
      <c r="D127" t="str">
        <f>PLANURI!BA746</f>
        <v/>
      </c>
      <c r="E127" t="str">
        <f>PLANURI!BB746</f>
        <v/>
      </c>
      <c r="F127" t="str">
        <f>PLANURI!BC746</f>
        <v/>
      </c>
      <c r="G127" t="str">
        <f>PLANURI!BD746</f>
        <v/>
      </c>
      <c r="H127" t="str">
        <f>PLANURI!BE746</f>
        <v/>
      </c>
      <c r="I127" t="str">
        <f>PLANURI!BF746</f>
        <v/>
      </c>
      <c r="J127" t="str">
        <f>PLANURI!BG746</f>
        <v/>
      </c>
      <c r="K127" t="str">
        <f>PLANURI!BH746</f>
        <v/>
      </c>
      <c r="L127" t="str">
        <f>PLANURI!BI746</f>
        <v/>
      </c>
      <c r="M127" t="str">
        <f>PLANURI!BJ746</f>
        <v/>
      </c>
      <c r="N127" t="str">
        <f>PLANURI!BK746</f>
        <v/>
      </c>
      <c r="O127" t="str">
        <f>PLANURI!BL746</f>
        <v/>
      </c>
      <c r="P127" t="str">
        <f>PLANURI!BM746</f>
        <v/>
      </c>
      <c r="Q127" t="str">
        <f>PLANURI!BN746</f>
        <v/>
      </c>
      <c r="R127" t="str">
        <f>PLANURI!BO746</f>
        <v>0</v>
      </c>
      <c r="S127" t="str">
        <f>PLANURI!BP746</f>
        <v/>
      </c>
      <c r="T127" t="str">
        <f>PLANURI!BQ746</f>
        <v/>
      </c>
      <c r="U127" t="str">
        <f>PLANURI!BR746</f>
        <v/>
      </c>
      <c r="V127" t="str">
        <f>PLANURI!BS746</f>
        <v/>
      </c>
      <c r="W127" t="str">
        <f>PLANURI!BT746</f>
        <v/>
      </c>
      <c r="X127" t="str">
        <f>PLANURI!BU746</f>
        <v/>
      </c>
      <c r="Y127" t="str">
        <f>PLANURI!BV746</f>
        <v/>
      </c>
      <c r="Z127" t="str">
        <f>PLANURI!A$4</f>
        <v xml:space="preserve">Facultatea Arhitectură şi Urbanism </v>
      </c>
      <c r="AA127" t="str">
        <f>PLANURI!H$6</f>
        <v>Ştiinţe umaniste şi arte</v>
      </c>
      <c r="AB127">
        <f>PLANURI!C$12</f>
        <v>10</v>
      </c>
      <c r="AC127" t="str">
        <f>PLANURI!H$9</f>
        <v>Arhitectură</v>
      </c>
      <c r="AD127">
        <f>PLANURI!A$12</f>
        <v>50</v>
      </c>
      <c r="AE127">
        <f>PLANURI!B$12</f>
        <v>60</v>
      </c>
      <c r="AF127">
        <f>PLANURI!D$12</f>
        <v>10</v>
      </c>
      <c r="AG127" t="str">
        <f>PLANURI!BW746</f>
        <v/>
      </c>
    </row>
    <row r="128" spans="1:33" x14ac:dyDescent="0.2">
      <c r="A128" t="str">
        <f>PLANURI!AX747</f>
        <v>L061.24.10.S10</v>
      </c>
      <c r="B128">
        <f>PLANURI!AY747</f>
        <v>10</v>
      </c>
      <c r="C128" t="str">
        <f>PLANURI!AZ747</f>
        <v>Proiect de verificare 5</v>
      </c>
      <c r="D128">
        <f>PLANURI!BA747</f>
        <v>5</v>
      </c>
      <c r="E128" t="str">
        <f>PLANURI!BB747</f>
        <v>10</v>
      </c>
      <c r="F128" t="str">
        <f>PLANURI!BC747</f>
        <v>E</v>
      </c>
      <c r="G128" t="str">
        <f>PLANURI!BD747</f>
        <v>DI</v>
      </c>
      <c r="H128">
        <f>PLANURI!BE747</f>
        <v>0</v>
      </c>
      <c r="I128">
        <f>PLANURI!BF747</f>
        <v>0</v>
      </c>
      <c r="J128">
        <f>PLANURI!BG747</f>
        <v>0</v>
      </c>
      <c r="K128">
        <f>PLANURI!BH747</f>
        <v>0</v>
      </c>
      <c r="L128">
        <f>PLANURI!BI747</f>
        <v>0</v>
      </c>
      <c r="M128">
        <f>PLANURI!BJ747</f>
        <v>0</v>
      </c>
      <c r="N128">
        <f>PLANURI!BK747</f>
        <v>0</v>
      </c>
      <c r="O128">
        <f>PLANURI!BL747</f>
        <v>0</v>
      </c>
      <c r="P128">
        <f>PLANURI!BM747</f>
        <v>0</v>
      </c>
      <c r="Q128">
        <f>PLANURI!BN747</f>
        <v>0</v>
      </c>
      <c r="R128" t="str">
        <f>PLANURI!BO747</f>
        <v>0</v>
      </c>
      <c r="S128">
        <f>PLANURI!BP747</f>
        <v>0</v>
      </c>
      <c r="T128">
        <f>PLANURI!BQ747</f>
        <v>1.8</v>
      </c>
      <c r="U128">
        <f>PLANURI!BR747</f>
        <v>25</v>
      </c>
      <c r="V128">
        <f>PLANURI!BS747</f>
        <v>1</v>
      </c>
      <c r="W128" t="str">
        <f>PLANURI!BT747</f>
        <v>DS</v>
      </c>
      <c r="X128">
        <f>PLANURI!BU747</f>
        <v>1.8</v>
      </c>
      <c r="Y128">
        <f>PLANURI!BV747</f>
        <v>25</v>
      </c>
      <c r="Z128" t="str">
        <f>PLANURI!A$4</f>
        <v xml:space="preserve">Facultatea Arhitectură şi Urbanism </v>
      </c>
      <c r="AA128" t="str">
        <f>PLANURI!H$6</f>
        <v>Ştiinţe umaniste şi arte</v>
      </c>
      <c r="AB128">
        <f>PLANURI!C$12</f>
        <v>10</v>
      </c>
      <c r="AC128" t="str">
        <f>PLANURI!H$9</f>
        <v>Arhitectură</v>
      </c>
      <c r="AD128">
        <f>PLANURI!A$12</f>
        <v>50</v>
      </c>
      <c r="AE128">
        <f>PLANURI!B$12</f>
        <v>60</v>
      </c>
      <c r="AF128">
        <f>PLANURI!D$12</f>
        <v>10</v>
      </c>
      <c r="AG128" t="str">
        <f>PLANURI!BW747</f>
        <v>2028</v>
      </c>
    </row>
    <row r="129" spans="1:33" x14ac:dyDescent="0.2">
      <c r="A129" t="str">
        <f>PLANURI!AX748</f>
        <v>L061.24.10.f11-ij</v>
      </c>
      <c r="B129">
        <f>PLANURI!AY748</f>
        <v>11</v>
      </c>
      <c r="C129" t="str">
        <f>PLANURI!AZ748</f>
        <v/>
      </c>
      <c r="D129" t="str">
        <f>PLANURI!BA748</f>
        <v/>
      </c>
      <c r="E129" t="str">
        <f>PLANURI!BB748</f>
        <v/>
      </c>
      <c r="F129" t="str">
        <f>PLANURI!BC748</f>
        <v/>
      </c>
      <c r="G129" t="str">
        <f>PLANURI!BD748</f>
        <v/>
      </c>
      <c r="H129" t="str">
        <f>PLANURI!BE748</f>
        <v/>
      </c>
      <c r="I129" t="str">
        <f>PLANURI!BF748</f>
        <v/>
      </c>
      <c r="J129" t="str">
        <f>PLANURI!BG748</f>
        <v/>
      </c>
      <c r="K129" t="str">
        <f>PLANURI!BH748</f>
        <v/>
      </c>
      <c r="L129" t="str">
        <f>PLANURI!BI748</f>
        <v/>
      </c>
      <c r="M129" t="str">
        <f>PLANURI!BJ748</f>
        <v/>
      </c>
      <c r="N129" t="str">
        <f>PLANURI!BK748</f>
        <v/>
      </c>
      <c r="O129" t="str">
        <f>PLANURI!BL748</f>
        <v/>
      </c>
      <c r="P129" t="str">
        <f>PLANURI!BM748</f>
        <v/>
      </c>
      <c r="Q129" t="str">
        <f>PLANURI!BN748</f>
        <v/>
      </c>
      <c r="R129" t="str">
        <f>PLANURI!BO748</f>
        <v>0</v>
      </c>
      <c r="S129" t="str">
        <f>PLANURI!BP748</f>
        <v/>
      </c>
      <c r="T129" t="str">
        <f>PLANURI!BQ748</f>
        <v/>
      </c>
      <c r="U129" t="str">
        <f>PLANURI!BR748</f>
        <v/>
      </c>
      <c r="V129" t="str">
        <f>PLANURI!BS748</f>
        <v/>
      </c>
      <c r="W129" t="str">
        <f>PLANURI!BT748</f>
        <v/>
      </c>
      <c r="X129" t="str">
        <f>PLANURI!BU748</f>
        <v/>
      </c>
      <c r="Y129" t="str">
        <f>PLANURI!BV748</f>
        <v/>
      </c>
      <c r="Z129" t="str">
        <f>PLANURI!A$4</f>
        <v xml:space="preserve">Facultatea Arhitectură şi Urbanism </v>
      </c>
      <c r="AA129" t="str">
        <f>PLANURI!H$6</f>
        <v>Ştiinţe umaniste şi arte</v>
      </c>
      <c r="AB129">
        <f>PLANURI!C$12</f>
        <v>10</v>
      </c>
      <c r="AC129" t="str">
        <f>PLANURI!H$9</f>
        <v>Arhitectură</v>
      </c>
      <c r="AD129">
        <f>PLANURI!A$12</f>
        <v>50</v>
      </c>
      <c r="AE129">
        <f>PLANURI!B$12</f>
        <v>60</v>
      </c>
      <c r="AF129">
        <f>PLANURI!D$12</f>
        <v>10</v>
      </c>
      <c r="AG129" t="str">
        <f>PLANURI!BW748</f>
        <v/>
      </c>
    </row>
    <row r="130" spans="1:33" x14ac:dyDescent="0.2">
      <c r="A130" t="str">
        <f>PLANURI!AX749</f>
        <v>Semestrul 11</v>
      </c>
      <c r="B130">
        <f>PLANURI!AY749</f>
        <v>0</v>
      </c>
      <c r="C130">
        <f>PLANURI!AZ749</f>
        <v>0</v>
      </c>
      <c r="D130">
        <f>PLANURI!BA749</f>
        <v>0</v>
      </c>
      <c r="E130">
        <f>PLANURI!BB749</f>
        <v>0</v>
      </c>
      <c r="F130">
        <f>PLANURI!BC749</f>
        <v>0</v>
      </c>
      <c r="G130">
        <f>PLANURI!BD749</f>
        <v>0</v>
      </c>
      <c r="H130">
        <f>PLANURI!BE749</f>
        <v>0</v>
      </c>
      <c r="I130">
        <f>PLANURI!BF749</f>
        <v>0</v>
      </c>
      <c r="J130">
        <f>PLANURI!BG749</f>
        <v>0</v>
      </c>
      <c r="K130">
        <f>PLANURI!BH749</f>
        <v>0</v>
      </c>
      <c r="L130">
        <f>PLANURI!BI749</f>
        <v>0</v>
      </c>
      <c r="M130">
        <f>PLANURI!BJ749</f>
        <v>0</v>
      </c>
      <c r="N130">
        <f>PLANURI!BK749</f>
        <v>0</v>
      </c>
      <c r="O130">
        <f>PLANURI!BL749</f>
        <v>0</v>
      </c>
      <c r="P130">
        <f>PLANURI!BM749</f>
        <v>0</v>
      </c>
      <c r="Q130">
        <f>PLANURI!BN749</f>
        <v>0</v>
      </c>
      <c r="R130">
        <f>PLANURI!BO749</f>
        <v>0</v>
      </c>
      <c r="S130">
        <f>PLANURI!BP749</f>
        <v>0</v>
      </c>
      <c r="T130">
        <f>PLANURI!BQ749</f>
        <v>0</v>
      </c>
      <c r="U130">
        <f>PLANURI!BR749</f>
        <v>0</v>
      </c>
      <c r="V130">
        <f>PLANURI!BS749</f>
        <v>20</v>
      </c>
      <c r="W130">
        <f>PLANURI!BT749</f>
        <v>0</v>
      </c>
      <c r="X130">
        <f>PLANURI!BU749</f>
        <v>0</v>
      </c>
      <c r="Y130">
        <f>PLANURI!BV749</f>
        <v>0</v>
      </c>
      <c r="Z130" t="str">
        <f>PLANURI!A$4</f>
        <v xml:space="preserve">Facultatea Arhitectură şi Urbanism </v>
      </c>
      <c r="AA130" t="str">
        <f>PLANURI!H$6</f>
        <v>Ştiinţe umaniste şi arte</v>
      </c>
      <c r="AB130">
        <f>PLANURI!C$12</f>
        <v>10</v>
      </c>
      <c r="AC130" t="str">
        <f>PLANURI!H$9</f>
        <v>Arhitectură</v>
      </c>
      <c r="AD130">
        <f>PLANURI!A$12</f>
        <v>50</v>
      </c>
      <c r="AE130">
        <f>PLANURI!B$12</f>
        <v>60</v>
      </c>
      <c r="AF130">
        <f>PLANURI!D$12</f>
        <v>10</v>
      </c>
      <c r="AG130" t="str">
        <f>PLANURI!BW749</f>
        <v/>
      </c>
    </row>
    <row r="131" spans="1:33" x14ac:dyDescent="0.2">
      <c r="A131" t="str">
        <f>PLANURI!AX750</f>
        <v>codDisciplina</v>
      </c>
      <c r="B131" t="str">
        <f>PLANURI!AY750</f>
        <v>ID</v>
      </c>
      <c r="C131" t="str">
        <f>PLANURI!AZ750</f>
        <v>Disciplina</v>
      </c>
      <c r="D131" t="str">
        <f>PLANURI!BA750</f>
        <v>An</v>
      </c>
      <c r="E131" t="str">
        <f>PLANURI!BB750</f>
        <v>Sem</v>
      </c>
      <c r="F131" t="str">
        <f>PLANURI!BC750</f>
        <v>Tip Ev</v>
      </c>
      <c r="G131" t="str">
        <f>PLANURI!BD750</f>
        <v>Regim Disc</v>
      </c>
      <c r="H131" t="str">
        <f>PLANURI!BE750</f>
        <v>C/sapt</v>
      </c>
      <c r="I131" t="str">
        <f>PLANURI!BF750</f>
        <v>S/L/P/sapt</v>
      </c>
      <c r="J131" t="str">
        <f>PLANURI!BG750</f>
        <v>Total ore integral/sapt</v>
      </c>
      <c r="K131" t="str">
        <f>PLANURI!BH750</f>
        <v>C/sem</v>
      </c>
      <c r="L131" t="str">
        <f>PLANURI!BI750</f>
        <v>S/L/P/sem</v>
      </c>
      <c r="M131" t="str">
        <f>PLANURI!BJ750</f>
        <v>Total ore integral /sem</v>
      </c>
      <c r="N131" t="str">
        <f>PLANURI!BK750</f>
        <v>PracticaVap/sapt</v>
      </c>
      <c r="O131" t="str">
        <f>PLANURI!BL750</f>
        <v>Elab proiect/sapt</v>
      </c>
      <c r="P131" t="str">
        <f>PLANURI!BM750</f>
        <v>Total ore partial /sapt</v>
      </c>
      <c r="Q131" t="str">
        <f>PLANURI!BN750</f>
        <v>VAPPractica/sem</v>
      </c>
      <c r="R131" t="str">
        <f>PLANURI!BO750</f>
        <v>Elab proiect/sem</v>
      </c>
      <c r="S131" t="str">
        <f>PLANURI!BP750</f>
        <v>Total ore partial /sem</v>
      </c>
      <c r="T131" t="str">
        <f>PLANURI!BQ750</f>
        <v>VPI/sapt</v>
      </c>
      <c r="U131" t="str">
        <f>PLANURI!BR750</f>
        <v>VPI/sem</v>
      </c>
      <c r="V131" t="str">
        <f>PLANURI!BS750</f>
        <v>Nr credite</v>
      </c>
      <c r="W131" t="str">
        <f>PLANURI!BT750</f>
        <v>Categorie formativa</v>
      </c>
      <c r="X131" t="str">
        <f>PLANURI!BU750</f>
        <v>Total ore/sapt</v>
      </c>
      <c r="Y131" t="str">
        <f>PLANURI!BV750</f>
        <v>Total ore/sem</v>
      </c>
      <c r="Z131" t="str">
        <f>PLANURI!A$4</f>
        <v xml:space="preserve">Facultatea Arhitectură şi Urbanism </v>
      </c>
      <c r="AA131" t="str">
        <f>PLANURI!H$6</f>
        <v>Ştiinţe umaniste şi arte</v>
      </c>
      <c r="AB131">
        <f>PLANURI!C$12</f>
        <v>10</v>
      </c>
      <c r="AC131" t="str">
        <f>PLANURI!H$9</f>
        <v>Arhitectură</v>
      </c>
      <c r="AD131">
        <f>PLANURI!A$12</f>
        <v>50</v>
      </c>
      <c r="AE131">
        <f>PLANURI!B$12</f>
        <v>60</v>
      </c>
      <c r="AF131">
        <f>PLANURI!D$12</f>
        <v>10</v>
      </c>
      <c r="AG131" t="e">
        <f>PLANURI!BW750</f>
        <v>#VALUE!</v>
      </c>
    </row>
    <row r="132" spans="1:33" x14ac:dyDescent="0.2">
      <c r="A132" t="str">
        <f>PLANURI!AX751</f>
        <v>L061.24.11.S1</v>
      </c>
      <c r="B132">
        <f>PLANURI!AY751</f>
        <v>1</v>
      </c>
      <c r="C132" t="str">
        <f>PLANURI!AZ751</f>
        <v>Proiectare de licenţă</v>
      </c>
      <c r="D132">
        <f>PLANURI!BA751</f>
        <v>6</v>
      </c>
      <c r="E132" t="str">
        <f>PLANURI!BB751</f>
        <v>11</v>
      </c>
      <c r="F132" t="str">
        <f>PLANURI!BC751</f>
        <v>P-D</v>
      </c>
      <c r="G132" t="str">
        <f>PLANURI!BD751</f>
        <v>DI</v>
      </c>
      <c r="H132">
        <f>PLANURI!BE751</f>
        <v>0</v>
      </c>
      <c r="I132">
        <f>PLANURI!BF751</f>
        <v>10</v>
      </c>
      <c r="J132">
        <f>PLANURI!BG751</f>
        <v>10</v>
      </c>
      <c r="K132">
        <f>PLANURI!BH751</f>
        <v>0</v>
      </c>
      <c r="L132">
        <f>PLANURI!BI751</f>
        <v>140</v>
      </c>
      <c r="M132">
        <f>PLANURI!BJ751</f>
        <v>140</v>
      </c>
      <c r="N132">
        <f>PLANURI!BK751</f>
        <v>0</v>
      </c>
      <c r="O132">
        <f>PLANURI!BL751</f>
        <v>0</v>
      </c>
      <c r="P132">
        <f>PLANURI!BM751</f>
        <v>0</v>
      </c>
      <c r="Q132">
        <f>PLANURI!BN751</f>
        <v>0</v>
      </c>
      <c r="R132" t="str">
        <f>PLANURI!BO751</f>
        <v>0</v>
      </c>
      <c r="S132">
        <f>PLANURI!BP751</f>
        <v>0</v>
      </c>
      <c r="T132">
        <f>PLANURI!BQ751</f>
        <v>15</v>
      </c>
      <c r="U132">
        <f>PLANURI!BR751</f>
        <v>210</v>
      </c>
      <c r="V132">
        <f>PLANURI!BS751</f>
        <v>14</v>
      </c>
      <c r="W132" t="str">
        <f>PLANURI!BT751</f>
        <v>DS</v>
      </c>
      <c r="X132">
        <f>PLANURI!BU751</f>
        <v>25</v>
      </c>
      <c r="Y132">
        <f>PLANURI!BV751</f>
        <v>350</v>
      </c>
      <c r="Z132" t="str">
        <f>PLANURI!A$4</f>
        <v xml:space="preserve">Facultatea Arhitectură şi Urbanism </v>
      </c>
      <c r="AA132" t="str">
        <f>PLANURI!H$6</f>
        <v>Ştiinţe umaniste şi arte</v>
      </c>
      <c r="AB132">
        <f>PLANURI!C$12</f>
        <v>10</v>
      </c>
      <c r="AC132" t="str">
        <f>PLANURI!H$9</f>
        <v>Arhitectură</v>
      </c>
      <c r="AD132">
        <f>PLANURI!A$12</f>
        <v>50</v>
      </c>
      <c r="AE132">
        <f>PLANURI!B$12</f>
        <v>60</v>
      </c>
      <c r="AF132">
        <f>PLANURI!D$12</f>
        <v>10</v>
      </c>
      <c r="AG132" t="str">
        <f>PLANURI!BW751</f>
        <v>2029</v>
      </c>
    </row>
    <row r="133" spans="1:33" x14ac:dyDescent="0.2">
      <c r="A133" t="str">
        <f>PLANURI!AX752</f>
        <v>L061.24.11.S2</v>
      </c>
      <c r="B133">
        <f>PLANURI!AY752</f>
        <v>2</v>
      </c>
      <c r="C133" t="str">
        <f>PLANURI!AZ752</f>
        <v/>
      </c>
      <c r="D133" t="str">
        <f>PLANURI!BA752</f>
        <v/>
      </c>
      <c r="E133" t="str">
        <f>PLANURI!BB752</f>
        <v/>
      </c>
      <c r="F133" t="str">
        <f>PLANURI!BC752</f>
        <v/>
      </c>
      <c r="G133" t="str">
        <f>PLANURI!BD752</f>
        <v/>
      </c>
      <c r="H133" t="str">
        <f>PLANURI!BE752</f>
        <v/>
      </c>
      <c r="I133" t="str">
        <f>PLANURI!BF752</f>
        <v/>
      </c>
      <c r="J133" t="str">
        <f>PLANURI!BG752</f>
        <v/>
      </c>
      <c r="K133" t="str">
        <f>PLANURI!BH752</f>
        <v/>
      </c>
      <c r="L133" t="str">
        <f>PLANURI!BI752</f>
        <v/>
      </c>
      <c r="M133" t="str">
        <f>PLANURI!BJ752</f>
        <v/>
      </c>
      <c r="N133" t="str">
        <f>PLANURI!BK752</f>
        <v/>
      </c>
      <c r="O133" t="str">
        <f>PLANURI!BL752</f>
        <v/>
      </c>
      <c r="P133" t="str">
        <f>PLANURI!BM752</f>
        <v/>
      </c>
      <c r="Q133" t="str">
        <f>PLANURI!BN752</f>
        <v/>
      </c>
      <c r="R133" t="str">
        <f>PLANURI!BO752</f>
        <v>0</v>
      </c>
      <c r="S133" t="str">
        <f>PLANURI!BP752</f>
        <v/>
      </c>
      <c r="T133" t="str">
        <f>PLANURI!BQ752</f>
        <v/>
      </c>
      <c r="U133" t="str">
        <f>PLANURI!BR752</f>
        <v/>
      </c>
      <c r="V133" t="str">
        <f>PLANURI!BS752</f>
        <v/>
      </c>
      <c r="W133" t="str">
        <f>PLANURI!BT752</f>
        <v/>
      </c>
      <c r="X133" t="str">
        <f>PLANURI!BU752</f>
        <v/>
      </c>
      <c r="Y133" t="str">
        <f>PLANURI!BV752</f>
        <v/>
      </c>
      <c r="Z133" t="str">
        <f>PLANURI!A$4</f>
        <v xml:space="preserve">Facultatea Arhitectură şi Urbanism </v>
      </c>
      <c r="AA133" t="str">
        <f>PLANURI!H$6</f>
        <v>Ştiinţe umaniste şi arte</v>
      </c>
      <c r="AB133">
        <f>PLANURI!C$12</f>
        <v>10</v>
      </c>
      <c r="AC133" t="str">
        <f>PLANURI!H$9</f>
        <v>Arhitectură</v>
      </c>
      <c r="AD133">
        <f>PLANURI!A$12</f>
        <v>50</v>
      </c>
      <c r="AE133">
        <f>PLANURI!B$12</f>
        <v>60</v>
      </c>
      <c r="AF133">
        <f>PLANURI!D$12</f>
        <v>10</v>
      </c>
      <c r="AG133" t="str">
        <f>PLANURI!BW752</f>
        <v/>
      </c>
    </row>
    <row r="134" spans="1:33" x14ac:dyDescent="0.2">
      <c r="A134" t="str">
        <f>PLANURI!AX753</f>
        <v/>
      </c>
      <c r="B134">
        <f>PLANURI!AY753</f>
        <v>3</v>
      </c>
      <c r="C134" t="str">
        <f>PLANURI!AZ753</f>
        <v/>
      </c>
      <c r="D134" t="str">
        <f>PLANURI!BA753</f>
        <v/>
      </c>
      <c r="E134" t="str">
        <f>PLANURI!BB753</f>
        <v/>
      </c>
      <c r="F134" t="str">
        <f>PLANURI!BC753</f>
        <v/>
      </c>
      <c r="G134" t="str">
        <f>PLANURI!BD753</f>
        <v/>
      </c>
      <c r="H134" t="str">
        <f>PLANURI!BE753</f>
        <v/>
      </c>
      <c r="I134" t="str">
        <f>PLANURI!BF753</f>
        <v/>
      </c>
      <c r="J134" t="str">
        <f>PLANURI!BG753</f>
        <v/>
      </c>
      <c r="K134" t="str">
        <f>PLANURI!BH753</f>
        <v/>
      </c>
      <c r="L134" t="str">
        <f>PLANURI!BI753</f>
        <v/>
      </c>
      <c r="M134" t="str">
        <f>PLANURI!BJ753</f>
        <v/>
      </c>
      <c r="N134" t="str">
        <f>PLANURI!BK753</f>
        <v/>
      </c>
      <c r="O134" t="str">
        <f>PLANURI!BL753</f>
        <v/>
      </c>
      <c r="P134" t="str">
        <f>PLANURI!BM753</f>
        <v/>
      </c>
      <c r="Q134" t="str">
        <f>PLANURI!BN753</f>
        <v/>
      </c>
      <c r="R134" t="str">
        <f>PLANURI!BO753</f>
        <v>0</v>
      </c>
      <c r="S134" t="str">
        <f>PLANURI!BP753</f>
        <v/>
      </c>
      <c r="T134" t="str">
        <f>PLANURI!BQ753</f>
        <v/>
      </c>
      <c r="U134" t="str">
        <f>PLANURI!BR753</f>
        <v/>
      </c>
      <c r="V134" t="str">
        <f>PLANURI!BS753</f>
        <v/>
      </c>
      <c r="W134" t="str">
        <f>PLANURI!BT753</f>
        <v/>
      </c>
      <c r="X134" t="str">
        <f>PLANURI!BU753</f>
        <v/>
      </c>
      <c r="Y134" t="str">
        <f>PLANURI!BV753</f>
        <v/>
      </c>
      <c r="Z134" t="str">
        <f>PLANURI!A$4</f>
        <v xml:space="preserve">Facultatea Arhitectură şi Urbanism </v>
      </c>
      <c r="AA134" t="str">
        <f>PLANURI!H$6</f>
        <v>Ştiinţe umaniste şi arte</v>
      </c>
      <c r="AB134">
        <f>PLANURI!C$12</f>
        <v>10</v>
      </c>
      <c r="AC134" t="str">
        <f>PLANURI!H$9</f>
        <v>Arhitectură</v>
      </c>
      <c r="AD134">
        <f>PLANURI!A$12</f>
        <v>50</v>
      </c>
      <c r="AE134">
        <f>PLANURI!B$12</f>
        <v>60</v>
      </c>
      <c r="AF134">
        <f>PLANURI!D$12</f>
        <v>10</v>
      </c>
      <c r="AG134" t="str">
        <f>PLANURI!BW753</f>
        <v/>
      </c>
    </row>
    <row r="135" spans="1:33" x14ac:dyDescent="0.2">
      <c r="A135" t="str">
        <f>PLANURI!AX754</f>
        <v/>
      </c>
      <c r="B135">
        <f>PLANURI!AY754</f>
        <v>4</v>
      </c>
      <c r="C135" t="str">
        <f>PLANURI!AZ754</f>
        <v/>
      </c>
      <c r="D135" t="str">
        <f>PLANURI!BA754</f>
        <v/>
      </c>
      <c r="E135" t="str">
        <f>PLANURI!BB754</f>
        <v/>
      </c>
      <c r="F135" t="str">
        <f>PLANURI!BC754</f>
        <v/>
      </c>
      <c r="G135" t="str">
        <f>PLANURI!BD754</f>
        <v/>
      </c>
      <c r="H135" t="str">
        <f>PLANURI!BE754</f>
        <v/>
      </c>
      <c r="I135" t="str">
        <f>PLANURI!BF754</f>
        <v/>
      </c>
      <c r="J135" t="str">
        <f>PLANURI!BG754</f>
        <v/>
      </c>
      <c r="K135" t="str">
        <f>PLANURI!BH754</f>
        <v/>
      </c>
      <c r="L135" t="str">
        <f>PLANURI!BI754</f>
        <v/>
      </c>
      <c r="M135" t="str">
        <f>PLANURI!BJ754</f>
        <v/>
      </c>
      <c r="N135" t="str">
        <f>PLANURI!BK754</f>
        <v/>
      </c>
      <c r="O135" t="str">
        <f>PLANURI!BL754</f>
        <v/>
      </c>
      <c r="P135" t="str">
        <f>PLANURI!BM754</f>
        <v/>
      </c>
      <c r="Q135" t="str">
        <f>PLANURI!BN754</f>
        <v/>
      </c>
      <c r="R135" t="str">
        <f>PLANURI!BO754</f>
        <v>0</v>
      </c>
      <c r="S135" t="str">
        <f>PLANURI!BP754</f>
        <v/>
      </c>
      <c r="T135" t="str">
        <f>PLANURI!BQ754</f>
        <v/>
      </c>
      <c r="U135" t="str">
        <f>PLANURI!BR754</f>
        <v/>
      </c>
      <c r="V135" t="str">
        <f>PLANURI!BS754</f>
        <v/>
      </c>
      <c r="W135" t="str">
        <f>PLANURI!BT754</f>
        <v/>
      </c>
      <c r="X135" t="str">
        <f>PLANURI!BU754</f>
        <v/>
      </c>
      <c r="Y135" t="str">
        <f>PLANURI!BV754</f>
        <v/>
      </c>
      <c r="Z135" t="str">
        <f>PLANURI!A$4</f>
        <v xml:space="preserve">Facultatea Arhitectură şi Urbanism </v>
      </c>
      <c r="AA135" t="str">
        <f>PLANURI!H$6</f>
        <v>Ştiinţe umaniste şi arte</v>
      </c>
      <c r="AB135">
        <f>PLANURI!C$12</f>
        <v>10</v>
      </c>
      <c r="AC135" t="str">
        <f>PLANURI!H$9</f>
        <v>Arhitectură</v>
      </c>
      <c r="AD135">
        <f>PLANURI!A$12</f>
        <v>50</v>
      </c>
      <c r="AE135">
        <f>PLANURI!B$12</f>
        <v>60</v>
      </c>
      <c r="AF135">
        <f>PLANURI!D$12</f>
        <v>10</v>
      </c>
      <c r="AG135" t="str">
        <f>PLANURI!BW754</f>
        <v/>
      </c>
    </row>
    <row r="136" spans="1:33" x14ac:dyDescent="0.2">
      <c r="A136" t="str">
        <f>PLANURI!AX755</f>
        <v/>
      </c>
      <c r="B136">
        <f>PLANURI!AY755</f>
        <v>5</v>
      </c>
      <c r="C136" t="str">
        <f>PLANURI!AZ755</f>
        <v/>
      </c>
      <c r="D136" t="str">
        <f>PLANURI!BA755</f>
        <v/>
      </c>
      <c r="E136" t="str">
        <f>PLANURI!BB755</f>
        <v/>
      </c>
      <c r="F136" t="str">
        <f>PLANURI!BC755</f>
        <v/>
      </c>
      <c r="G136" t="str">
        <f>PLANURI!BD755</f>
        <v/>
      </c>
      <c r="H136" t="str">
        <f>PLANURI!BE755</f>
        <v/>
      </c>
      <c r="I136" t="str">
        <f>PLANURI!BF755</f>
        <v/>
      </c>
      <c r="J136" t="str">
        <f>PLANURI!BG755</f>
        <v/>
      </c>
      <c r="K136" t="str">
        <f>PLANURI!BH755</f>
        <v/>
      </c>
      <c r="L136" t="str">
        <f>PLANURI!BI755</f>
        <v/>
      </c>
      <c r="M136" t="str">
        <f>PLANURI!BJ755</f>
        <v/>
      </c>
      <c r="N136" t="str">
        <f>PLANURI!BK755</f>
        <v/>
      </c>
      <c r="O136" t="str">
        <f>PLANURI!BL755</f>
        <v/>
      </c>
      <c r="P136" t="str">
        <f>PLANURI!BM755</f>
        <v/>
      </c>
      <c r="Q136" t="str">
        <f>PLANURI!BN755</f>
        <v/>
      </c>
      <c r="R136" t="str">
        <f>PLANURI!BO755</f>
        <v>0</v>
      </c>
      <c r="S136" t="str">
        <f>PLANURI!BP755</f>
        <v/>
      </c>
      <c r="T136" t="str">
        <f>PLANURI!BQ755</f>
        <v/>
      </c>
      <c r="U136" t="str">
        <f>PLANURI!BR755</f>
        <v/>
      </c>
      <c r="V136" t="str">
        <f>PLANURI!BS755</f>
        <v/>
      </c>
      <c r="W136" t="str">
        <f>PLANURI!BT755</f>
        <v/>
      </c>
      <c r="X136" t="str">
        <f>PLANURI!BU755</f>
        <v/>
      </c>
      <c r="Y136" t="str">
        <f>PLANURI!BV755</f>
        <v/>
      </c>
      <c r="Z136" t="str">
        <f>PLANURI!A$4</f>
        <v xml:space="preserve">Facultatea Arhitectură şi Urbanism </v>
      </c>
      <c r="AA136" t="str">
        <f>PLANURI!H$6</f>
        <v>Ştiinţe umaniste şi arte</v>
      </c>
      <c r="AB136">
        <f>PLANURI!C$12</f>
        <v>10</v>
      </c>
      <c r="AC136" t="str">
        <f>PLANURI!H$9</f>
        <v>Arhitectură</v>
      </c>
      <c r="AD136">
        <f>PLANURI!A$12</f>
        <v>50</v>
      </c>
      <c r="AE136">
        <f>PLANURI!B$12</f>
        <v>60</v>
      </c>
      <c r="AF136">
        <f>PLANURI!D$12</f>
        <v>10</v>
      </c>
      <c r="AG136" t="str">
        <f>PLANURI!BW755</f>
        <v/>
      </c>
    </row>
    <row r="137" spans="1:33" x14ac:dyDescent="0.2">
      <c r="A137" t="str">
        <f>PLANURI!AX756</f>
        <v/>
      </c>
      <c r="B137">
        <f>PLANURI!AY756</f>
        <v>6</v>
      </c>
      <c r="C137" t="str">
        <f>PLANURI!AZ756</f>
        <v/>
      </c>
      <c r="D137" t="str">
        <f>PLANURI!BA756</f>
        <v/>
      </c>
      <c r="E137" t="str">
        <f>PLANURI!BB756</f>
        <v/>
      </c>
      <c r="F137" t="str">
        <f>PLANURI!BC756</f>
        <v/>
      </c>
      <c r="G137" t="str">
        <f>PLANURI!BD756</f>
        <v/>
      </c>
      <c r="H137" t="str">
        <f>PLANURI!BE756</f>
        <v/>
      </c>
      <c r="I137" t="str">
        <f>PLANURI!BF756</f>
        <v/>
      </c>
      <c r="J137" t="str">
        <f>PLANURI!BG756</f>
        <v/>
      </c>
      <c r="K137" t="str">
        <f>PLANURI!BH756</f>
        <v/>
      </c>
      <c r="L137" t="str">
        <f>PLANURI!BI756</f>
        <v/>
      </c>
      <c r="M137" t="str">
        <f>PLANURI!BJ756</f>
        <v/>
      </c>
      <c r="N137" t="str">
        <f>PLANURI!BK756</f>
        <v/>
      </c>
      <c r="O137" t="str">
        <f>PLANURI!BL756</f>
        <v/>
      </c>
      <c r="P137" t="str">
        <f>PLANURI!BM756</f>
        <v/>
      </c>
      <c r="Q137" t="str">
        <f>PLANURI!BN756</f>
        <v/>
      </c>
      <c r="R137" t="str">
        <f>PLANURI!BO756</f>
        <v>0</v>
      </c>
      <c r="S137" t="str">
        <f>PLANURI!BP756</f>
        <v/>
      </c>
      <c r="T137" t="str">
        <f>PLANURI!BQ756</f>
        <v/>
      </c>
      <c r="U137" t="str">
        <f>PLANURI!BR756</f>
        <v/>
      </c>
      <c r="V137" t="str">
        <f>PLANURI!BS756</f>
        <v/>
      </c>
      <c r="W137" t="str">
        <f>PLANURI!BT756</f>
        <v/>
      </c>
      <c r="X137" t="str">
        <f>PLANURI!BU756</f>
        <v/>
      </c>
      <c r="Y137" t="str">
        <f>PLANURI!BV756</f>
        <v/>
      </c>
      <c r="Z137" t="str">
        <f>PLANURI!A$4</f>
        <v xml:space="preserve">Facultatea Arhitectură şi Urbanism </v>
      </c>
      <c r="AA137" t="str">
        <f>PLANURI!H$6</f>
        <v>Ştiinţe umaniste şi arte</v>
      </c>
      <c r="AB137">
        <f>PLANURI!C$12</f>
        <v>10</v>
      </c>
      <c r="AC137" t="str">
        <f>PLANURI!H$9</f>
        <v>Arhitectură</v>
      </c>
      <c r="AD137">
        <f>PLANURI!A$12</f>
        <v>50</v>
      </c>
      <c r="AE137">
        <f>PLANURI!B$12</f>
        <v>60</v>
      </c>
      <c r="AF137">
        <f>PLANURI!D$12</f>
        <v>10</v>
      </c>
      <c r="AG137" t="str">
        <f>PLANURI!BW756</f>
        <v/>
      </c>
    </row>
    <row r="138" spans="1:33" x14ac:dyDescent="0.2">
      <c r="A138" t="str">
        <f>PLANURI!AX757</f>
        <v/>
      </c>
      <c r="B138">
        <f>PLANURI!AY757</f>
        <v>7</v>
      </c>
      <c r="C138" t="str">
        <f>PLANURI!AZ757</f>
        <v/>
      </c>
      <c r="D138" t="str">
        <f>PLANURI!BA757</f>
        <v/>
      </c>
      <c r="E138" t="str">
        <f>PLANURI!BB757</f>
        <v/>
      </c>
      <c r="F138" t="str">
        <f>PLANURI!BC757</f>
        <v/>
      </c>
      <c r="G138" t="str">
        <f>PLANURI!BD757</f>
        <v/>
      </c>
      <c r="H138" t="str">
        <f>PLANURI!BE757</f>
        <v/>
      </c>
      <c r="I138" t="str">
        <f>PLANURI!BF757</f>
        <v/>
      </c>
      <c r="J138" t="str">
        <f>PLANURI!BG757</f>
        <v/>
      </c>
      <c r="K138" t="str">
        <f>PLANURI!BH757</f>
        <v/>
      </c>
      <c r="L138" t="str">
        <f>PLANURI!BI757</f>
        <v/>
      </c>
      <c r="M138" t="str">
        <f>PLANURI!BJ757</f>
        <v/>
      </c>
      <c r="N138" t="str">
        <f>PLANURI!BK757</f>
        <v/>
      </c>
      <c r="O138" t="str">
        <f>PLANURI!BL757</f>
        <v/>
      </c>
      <c r="P138" t="str">
        <f>PLANURI!BM757</f>
        <v/>
      </c>
      <c r="Q138" t="str">
        <f>PLANURI!BN757</f>
        <v/>
      </c>
      <c r="R138" t="str">
        <f>PLANURI!BO757</f>
        <v>0</v>
      </c>
      <c r="S138" t="str">
        <f>PLANURI!BP757</f>
        <v/>
      </c>
      <c r="T138" t="str">
        <f>PLANURI!BQ757</f>
        <v/>
      </c>
      <c r="U138" t="str">
        <f>PLANURI!BR757</f>
        <v/>
      </c>
      <c r="V138" t="str">
        <f>PLANURI!BS757</f>
        <v/>
      </c>
      <c r="W138" t="str">
        <f>PLANURI!BT757</f>
        <v/>
      </c>
      <c r="X138" t="str">
        <f>PLANURI!BU757</f>
        <v/>
      </c>
      <c r="Y138" t="str">
        <f>PLANURI!BV757</f>
        <v/>
      </c>
      <c r="Z138" t="str">
        <f>PLANURI!A$4</f>
        <v xml:space="preserve">Facultatea Arhitectură şi Urbanism </v>
      </c>
      <c r="AA138" t="str">
        <f>PLANURI!H$6</f>
        <v>Ştiinţe umaniste şi arte</v>
      </c>
      <c r="AB138">
        <f>PLANURI!C$12</f>
        <v>10</v>
      </c>
      <c r="AC138" t="str">
        <f>PLANURI!H$9</f>
        <v>Arhitectură</v>
      </c>
      <c r="AD138">
        <f>PLANURI!A$12</f>
        <v>50</v>
      </c>
      <c r="AE138">
        <f>PLANURI!B$12</f>
        <v>60</v>
      </c>
      <c r="AF138">
        <f>PLANURI!D$12</f>
        <v>10</v>
      </c>
      <c r="AG138" t="str">
        <f>PLANURI!BW757</f>
        <v/>
      </c>
    </row>
    <row r="139" spans="1:33" x14ac:dyDescent="0.2">
      <c r="A139" t="str">
        <f>PLANURI!AX758</f>
        <v/>
      </c>
      <c r="B139">
        <f>PLANURI!AY758</f>
        <v>8</v>
      </c>
      <c r="C139" t="str">
        <f>PLANURI!AZ758</f>
        <v/>
      </c>
      <c r="D139" t="str">
        <f>PLANURI!BA758</f>
        <v/>
      </c>
      <c r="E139" t="str">
        <f>PLANURI!BB758</f>
        <v/>
      </c>
      <c r="F139" t="str">
        <f>PLANURI!BC758</f>
        <v/>
      </c>
      <c r="G139" t="str">
        <f>PLANURI!BD758</f>
        <v/>
      </c>
      <c r="H139" t="str">
        <f>PLANURI!BE758</f>
        <v/>
      </c>
      <c r="I139" t="str">
        <f>PLANURI!BF758</f>
        <v/>
      </c>
      <c r="J139" t="str">
        <f>PLANURI!BG758</f>
        <v/>
      </c>
      <c r="K139" t="str">
        <f>PLANURI!BH758</f>
        <v/>
      </c>
      <c r="L139" t="str">
        <f>PLANURI!BI758</f>
        <v/>
      </c>
      <c r="M139" t="str">
        <f>PLANURI!BJ758</f>
        <v/>
      </c>
      <c r="N139" t="str">
        <f>PLANURI!BK758</f>
        <v/>
      </c>
      <c r="O139" t="str">
        <f>PLANURI!BL758</f>
        <v/>
      </c>
      <c r="P139" t="str">
        <f>PLANURI!BM758</f>
        <v/>
      </c>
      <c r="Q139" t="str">
        <f>PLANURI!BN758</f>
        <v/>
      </c>
      <c r="R139" t="str">
        <f>PLANURI!BO758</f>
        <v>0</v>
      </c>
      <c r="S139" t="str">
        <f>PLANURI!BP758</f>
        <v/>
      </c>
      <c r="T139" t="str">
        <f>PLANURI!BQ758</f>
        <v/>
      </c>
      <c r="U139" t="str">
        <f>PLANURI!BR758</f>
        <v/>
      </c>
      <c r="V139" t="str">
        <f>PLANURI!BS758</f>
        <v/>
      </c>
      <c r="W139" t="str">
        <f>PLANURI!BT758</f>
        <v/>
      </c>
      <c r="X139" t="str">
        <f>PLANURI!BU758</f>
        <v/>
      </c>
      <c r="Y139" t="str">
        <f>PLANURI!BV758</f>
        <v/>
      </c>
      <c r="Z139" t="str">
        <f>PLANURI!A$4</f>
        <v xml:space="preserve">Facultatea Arhitectură şi Urbanism </v>
      </c>
      <c r="AA139" t="str">
        <f>PLANURI!H$6</f>
        <v>Ştiinţe umaniste şi arte</v>
      </c>
      <c r="AB139">
        <f>PLANURI!C$12</f>
        <v>10</v>
      </c>
      <c r="AC139" t="str">
        <f>PLANURI!H$9</f>
        <v>Arhitectură</v>
      </c>
      <c r="AD139">
        <f>PLANURI!A$12</f>
        <v>50</v>
      </c>
      <c r="AE139">
        <f>PLANURI!B$12</f>
        <v>60</v>
      </c>
      <c r="AF139">
        <f>PLANURI!D$12</f>
        <v>10</v>
      </c>
      <c r="AG139" t="str">
        <f>PLANURI!BW758</f>
        <v/>
      </c>
    </row>
    <row r="140" spans="1:33" x14ac:dyDescent="0.2">
      <c r="A140" t="str">
        <f>PLANURI!AX759</f>
        <v/>
      </c>
      <c r="B140">
        <f>PLANURI!AY759</f>
        <v>9</v>
      </c>
      <c r="C140" t="str">
        <f>PLANURI!AZ759</f>
        <v/>
      </c>
      <c r="D140" t="str">
        <f>PLANURI!BA759</f>
        <v/>
      </c>
      <c r="E140" t="str">
        <f>PLANURI!BB759</f>
        <v/>
      </c>
      <c r="F140" t="str">
        <f>PLANURI!BC759</f>
        <v/>
      </c>
      <c r="G140" t="str">
        <f>PLANURI!BD759</f>
        <v/>
      </c>
      <c r="H140" t="str">
        <f>PLANURI!BE759</f>
        <v/>
      </c>
      <c r="I140" t="str">
        <f>PLANURI!BF759</f>
        <v/>
      </c>
      <c r="J140" t="str">
        <f>PLANURI!BG759</f>
        <v/>
      </c>
      <c r="K140" t="str">
        <f>PLANURI!BH759</f>
        <v/>
      </c>
      <c r="L140" t="str">
        <f>PLANURI!BI759</f>
        <v/>
      </c>
      <c r="M140" t="str">
        <f>PLANURI!BJ759</f>
        <v/>
      </c>
      <c r="N140" t="str">
        <f>PLANURI!BK759</f>
        <v/>
      </c>
      <c r="O140" t="str">
        <f>PLANURI!BL759</f>
        <v/>
      </c>
      <c r="P140" t="str">
        <f>PLANURI!BM759</f>
        <v/>
      </c>
      <c r="Q140" t="str">
        <f>PLANURI!BN759</f>
        <v/>
      </c>
      <c r="R140" t="str">
        <f>PLANURI!BO759</f>
        <v>0</v>
      </c>
      <c r="S140" t="str">
        <f>PLANURI!BP759</f>
        <v/>
      </c>
      <c r="T140" t="str">
        <f>PLANURI!BQ759</f>
        <v/>
      </c>
      <c r="U140" t="str">
        <f>PLANURI!BR759</f>
        <v/>
      </c>
      <c r="V140" t="str">
        <f>PLANURI!BS759</f>
        <v/>
      </c>
      <c r="W140" t="str">
        <f>PLANURI!BT759</f>
        <v/>
      </c>
      <c r="X140" t="str">
        <f>PLANURI!BU759</f>
        <v/>
      </c>
      <c r="Y140" t="str">
        <f>PLANURI!BV759</f>
        <v/>
      </c>
      <c r="Z140" t="str">
        <f>PLANURI!A$4</f>
        <v xml:space="preserve">Facultatea Arhitectură şi Urbanism </v>
      </c>
      <c r="AA140" t="str">
        <f>PLANURI!H$6</f>
        <v>Ştiinţe umaniste şi arte</v>
      </c>
      <c r="AB140">
        <f>PLANURI!C$12</f>
        <v>10</v>
      </c>
      <c r="AC140" t="str">
        <f>PLANURI!H$9</f>
        <v>Arhitectură</v>
      </c>
      <c r="AD140">
        <f>PLANURI!A$12</f>
        <v>50</v>
      </c>
      <c r="AE140">
        <f>PLANURI!B$12</f>
        <v>60</v>
      </c>
      <c r="AF140">
        <f>PLANURI!D$12</f>
        <v>10</v>
      </c>
      <c r="AG140" t="str">
        <f>PLANURI!BW759</f>
        <v/>
      </c>
    </row>
    <row r="141" spans="1:33" x14ac:dyDescent="0.2">
      <c r="A141" t="str">
        <f>PLANURI!AX760</f>
        <v/>
      </c>
      <c r="B141">
        <f>PLANURI!AY760</f>
        <v>10</v>
      </c>
      <c r="C141" t="str">
        <f>PLANURI!AZ760</f>
        <v/>
      </c>
      <c r="D141" t="str">
        <f>PLANURI!BA760</f>
        <v/>
      </c>
      <c r="E141" t="str">
        <f>PLANURI!BB760</f>
        <v/>
      </c>
      <c r="F141" t="str">
        <f>PLANURI!BC760</f>
        <v/>
      </c>
      <c r="G141" t="str">
        <f>PLANURI!BD760</f>
        <v/>
      </c>
      <c r="H141" t="str">
        <f>PLANURI!BE760</f>
        <v/>
      </c>
      <c r="I141" t="str">
        <f>PLANURI!BF760</f>
        <v/>
      </c>
      <c r="J141" t="str">
        <f>PLANURI!BG760</f>
        <v/>
      </c>
      <c r="K141" t="str">
        <f>PLANURI!BH760</f>
        <v/>
      </c>
      <c r="L141" t="str">
        <f>PLANURI!BI760</f>
        <v/>
      </c>
      <c r="M141" t="str">
        <f>PLANURI!BJ760</f>
        <v/>
      </c>
      <c r="N141" t="str">
        <f>PLANURI!BK760</f>
        <v/>
      </c>
      <c r="O141" t="str">
        <f>PLANURI!BL760</f>
        <v/>
      </c>
      <c r="P141" t="str">
        <f>PLANURI!BM760</f>
        <v/>
      </c>
      <c r="Q141" t="str">
        <f>PLANURI!BN760</f>
        <v/>
      </c>
      <c r="R141" t="str">
        <f>PLANURI!BO760</f>
        <v>0</v>
      </c>
      <c r="S141" t="str">
        <f>PLANURI!BP760</f>
        <v/>
      </c>
      <c r="T141" t="str">
        <f>PLANURI!BQ760</f>
        <v/>
      </c>
      <c r="U141" t="str">
        <f>PLANURI!BR760</f>
        <v/>
      </c>
      <c r="V141" t="str">
        <f>PLANURI!BS760</f>
        <v/>
      </c>
      <c r="W141" t="str">
        <f>PLANURI!BT760</f>
        <v/>
      </c>
      <c r="X141" t="str">
        <f>PLANURI!BU760</f>
        <v/>
      </c>
      <c r="Y141" t="str">
        <f>PLANURI!BV760</f>
        <v/>
      </c>
      <c r="Z141" t="str">
        <f>PLANURI!A$4</f>
        <v xml:space="preserve">Facultatea Arhitectură şi Urbanism </v>
      </c>
      <c r="AA141" t="str">
        <f>PLANURI!H$6</f>
        <v>Ştiinţe umaniste şi arte</v>
      </c>
      <c r="AB141">
        <f>PLANURI!C$12</f>
        <v>10</v>
      </c>
      <c r="AC141" t="str">
        <f>PLANURI!H$9</f>
        <v>Arhitectură</v>
      </c>
      <c r="AD141">
        <f>PLANURI!A$12</f>
        <v>50</v>
      </c>
      <c r="AE141">
        <f>PLANURI!B$12</f>
        <v>60</v>
      </c>
      <c r="AF141">
        <f>PLANURI!D$12</f>
        <v>10</v>
      </c>
      <c r="AG141" t="str">
        <f>PLANURI!BW760</f>
        <v/>
      </c>
    </row>
    <row r="142" spans="1:33" x14ac:dyDescent="0.2">
      <c r="A142" t="str">
        <f>PLANURI!AX761</f>
        <v/>
      </c>
      <c r="B142">
        <f>PLANURI!AY761</f>
        <v>11</v>
      </c>
      <c r="C142" t="str">
        <f>PLANURI!AZ761</f>
        <v/>
      </c>
      <c r="D142" t="str">
        <f>PLANURI!BA761</f>
        <v/>
      </c>
      <c r="E142" t="str">
        <f>PLANURI!BB761</f>
        <v/>
      </c>
      <c r="F142" t="str">
        <f>PLANURI!BC761</f>
        <v/>
      </c>
      <c r="G142" t="str">
        <f>PLANURI!BD761</f>
        <v/>
      </c>
      <c r="H142" t="str">
        <f>PLANURI!BE761</f>
        <v/>
      </c>
      <c r="I142" t="str">
        <f>PLANURI!BF761</f>
        <v/>
      </c>
      <c r="J142" t="str">
        <f>PLANURI!BG761</f>
        <v/>
      </c>
      <c r="K142" t="str">
        <f>PLANURI!BH761</f>
        <v/>
      </c>
      <c r="L142" t="str">
        <f>PLANURI!BI761</f>
        <v/>
      </c>
      <c r="M142" t="str">
        <f>PLANURI!BJ761</f>
        <v/>
      </c>
      <c r="N142" t="str">
        <f>PLANURI!BK761</f>
        <v/>
      </c>
      <c r="O142" t="str">
        <f>PLANURI!BL761</f>
        <v/>
      </c>
      <c r="P142" t="str">
        <f>PLANURI!BM761</f>
        <v/>
      </c>
      <c r="Q142" t="str">
        <f>PLANURI!BN761</f>
        <v/>
      </c>
      <c r="R142" t="str">
        <f>PLANURI!BO761</f>
        <v/>
      </c>
      <c r="S142" t="str">
        <f>PLANURI!BP761</f>
        <v/>
      </c>
      <c r="T142" t="str">
        <f>PLANURI!BQ761</f>
        <v/>
      </c>
      <c r="U142" t="str">
        <f>PLANURI!BR761</f>
        <v/>
      </c>
      <c r="V142" t="str">
        <f>PLANURI!BS761</f>
        <v/>
      </c>
      <c r="W142" t="str">
        <f>PLANURI!BT761</f>
        <v/>
      </c>
      <c r="X142" t="str">
        <f>PLANURI!BU761</f>
        <v/>
      </c>
      <c r="Y142" t="str">
        <f>PLANURI!BV761</f>
        <v/>
      </c>
      <c r="Z142" t="str">
        <f>PLANURI!A$4</f>
        <v xml:space="preserve">Facultatea Arhitectură şi Urbanism </v>
      </c>
      <c r="AA142" t="str">
        <f>PLANURI!H$6</f>
        <v>Ştiinţe umaniste şi arte</v>
      </c>
      <c r="AB142">
        <f>PLANURI!C$12</f>
        <v>10</v>
      </c>
      <c r="AC142" t="str">
        <f>PLANURI!H$9</f>
        <v>Arhitectură</v>
      </c>
      <c r="AD142">
        <f>PLANURI!A$12</f>
        <v>50</v>
      </c>
      <c r="AE142">
        <f>PLANURI!B$12</f>
        <v>60</v>
      </c>
      <c r="AF142">
        <f>PLANURI!D$12</f>
        <v>10</v>
      </c>
      <c r="AG142" t="str">
        <f>PLANURI!BW761</f>
        <v/>
      </c>
    </row>
    <row r="143" spans="1:33" x14ac:dyDescent="0.2">
      <c r="A143" t="str">
        <f>PLANURI!AX762</f>
        <v>Semestrul 12</v>
      </c>
      <c r="B143">
        <f>PLANURI!AY762</f>
        <v>0</v>
      </c>
      <c r="C143">
        <f>PLANURI!AZ762</f>
        <v>0</v>
      </c>
      <c r="D143">
        <f>PLANURI!BA762</f>
        <v>0</v>
      </c>
      <c r="E143">
        <f>PLANURI!BB762</f>
        <v>0</v>
      </c>
      <c r="F143">
        <f>PLANURI!BC762</f>
        <v>0</v>
      </c>
      <c r="G143">
        <f>PLANURI!BD762</f>
        <v>0</v>
      </c>
      <c r="H143">
        <f>PLANURI!BE762</f>
        <v>0</v>
      </c>
      <c r="I143">
        <f>PLANURI!BF762</f>
        <v>0</v>
      </c>
      <c r="J143">
        <f>PLANURI!BG762</f>
        <v>0</v>
      </c>
      <c r="K143">
        <f>PLANURI!BH762</f>
        <v>0</v>
      </c>
      <c r="L143">
        <f>PLANURI!BI762</f>
        <v>0</v>
      </c>
      <c r="M143">
        <f>PLANURI!BJ762</f>
        <v>0</v>
      </c>
      <c r="N143">
        <f>PLANURI!BK762</f>
        <v>0</v>
      </c>
      <c r="O143">
        <f>PLANURI!BL762</f>
        <v>0</v>
      </c>
      <c r="P143">
        <f>PLANURI!BM762</f>
        <v>0</v>
      </c>
      <c r="Q143">
        <f>PLANURI!BN762</f>
        <v>0</v>
      </c>
      <c r="R143">
        <f>PLANURI!BO762</f>
        <v>0</v>
      </c>
      <c r="S143">
        <f>PLANURI!BP762</f>
        <v>0</v>
      </c>
      <c r="T143">
        <f>PLANURI!BQ762</f>
        <v>0</v>
      </c>
      <c r="U143">
        <f>PLANURI!BR762</f>
        <v>0</v>
      </c>
      <c r="V143">
        <f>PLANURI!BS762</f>
        <v>14</v>
      </c>
      <c r="W143">
        <f>PLANURI!BT762</f>
        <v>0</v>
      </c>
      <c r="X143">
        <f>PLANURI!BU762</f>
        <v>0</v>
      </c>
      <c r="Y143">
        <f>PLANURI!BV762</f>
        <v>0</v>
      </c>
      <c r="Z143" t="str">
        <f>PLANURI!A$4</f>
        <v xml:space="preserve">Facultatea Arhitectură şi Urbanism </v>
      </c>
      <c r="AA143" t="str">
        <f>PLANURI!H$6</f>
        <v>Ştiinţe umaniste şi arte</v>
      </c>
      <c r="AB143">
        <f>PLANURI!C$12</f>
        <v>10</v>
      </c>
      <c r="AC143" t="str">
        <f>PLANURI!H$9</f>
        <v>Arhitectură</v>
      </c>
      <c r="AD143">
        <f>PLANURI!A$12</f>
        <v>50</v>
      </c>
      <c r="AE143">
        <f>PLANURI!B$12</f>
        <v>60</v>
      </c>
      <c r="AF143">
        <f>PLANURI!D$12</f>
        <v>10</v>
      </c>
      <c r="AG143" t="str">
        <f>PLANURI!BW762</f>
        <v/>
      </c>
    </row>
    <row r="144" spans="1:33" x14ac:dyDescent="0.2">
      <c r="A144" t="str">
        <f>PLANURI!AX763</f>
        <v>L061.24.12.S1</v>
      </c>
      <c r="B144">
        <f>PLANURI!AY763</f>
        <v>1</v>
      </c>
      <c r="C144" t="str">
        <f>PLANURI!AZ763</f>
        <v>Elaborare proiect de diplomă</v>
      </c>
      <c r="D144">
        <f>PLANURI!BA763</f>
        <v>6</v>
      </c>
      <c r="E144" t="str">
        <f>PLANURI!BB763</f>
        <v>12</v>
      </c>
      <c r="F144" t="str">
        <f>PLANURI!BC763</f>
        <v>D</v>
      </c>
      <c r="G144" t="str">
        <f>PLANURI!BD763</f>
        <v>DI</v>
      </c>
      <c r="H144" t="e">
        <f>PLANURI!BE763</f>
        <v>#VALUE!</v>
      </c>
      <c r="I144" t="e">
        <f>PLANURI!BF763</f>
        <v>#VALUE!</v>
      </c>
      <c r="J144" t="e">
        <f>PLANURI!BG763</f>
        <v>#VALUE!</v>
      </c>
      <c r="K144" t="str">
        <f>PLANURI!BH763</f>
        <v/>
      </c>
      <c r="L144" t="str">
        <f>PLANURI!BI763</f>
        <v/>
      </c>
      <c r="M144" t="e">
        <f>PLANURI!BJ763</f>
        <v>#VALUE!</v>
      </c>
      <c r="N144">
        <f>PLANURI!BK763</f>
        <v>14.3</v>
      </c>
      <c r="O144">
        <f>PLANURI!BL763</f>
        <v>0</v>
      </c>
      <c r="P144">
        <f>PLANURI!BM763</f>
        <v>14.3</v>
      </c>
      <c r="Q144">
        <f>PLANURI!BN763</f>
        <v>200</v>
      </c>
      <c r="R144">
        <f>PLANURI!BO763</f>
        <v>0</v>
      </c>
      <c r="S144">
        <f>PLANURI!BP763</f>
        <v>200</v>
      </c>
      <c r="T144">
        <f>PLANURI!BQ763</f>
        <v>21.4</v>
      </c>
      <c r="U144">
        <f>PLANURI!BR763</f>
        <v>300</v>
      </c>
      <c r="V144">
        <f>PLANURI!BS763</f>
        <v>20</v>
      </c>
      <c r="W144" t="str">
        <f>PLANURI!BT763</f>
        <v>DS</v>
      </c>
      <c r="X144" t="e">
        <f>PLANURI!BU763</f>
        <v>#VALUE!</v>
      </c>
      <c r="Y144" t="e">
        <f>PLANURI!BV763</f>
        <v>#VALUE!</v>
      </c>
      <c r="Z144" t="str">
        <f>PLANURI!A$4</f>
        <v xml:space="preserve">Facultatea Arhitectură şi Urbanism </v>
      </c>
      <c r="AA144" t="str">
        <f>PLANURI!H$6</f>
        <v>Ştiinţe umaniste şi arte</v>
      </c>
      <c r="AB144">
        <f>PLANURI!C$12</f>
        <v>10</v>
      </c>
      <c r="AC144" t="str">
        <f>PLANURI!H$9</f>
        <v>Arhitectură</v>
      </c>
      <c r="AD144">
        <f>PLANURI!A$12</f>
        <v>50</v>
      </c>
      <c r="AE144">
        <f>PLANURI!B$12</f>
        <v>60</v>
      </c>
      <c r="AF144">
        <f>PLANURI!D$12</f>
        <v>10</v>
      </c>
      <c r="AG144" t="str">
        <f>PLANURI!BW763</f>
        <v>2029</v>
      </c>
    </row>
    <row r="145" spans="1:33" x14ac:dyDescent="0.2">
      <c r="A145" t="str">
        <f>PLANURI!AX764</f>
        <v>L061.24.12.S2</v>
      </c>
      <c r="B145">
        <f>PLANURI!AY764</f>
        <v>2</v>
      </c>
      <c r="C145" t="str">
        <f>PLANURI!AZ764</f>
        <v>Elaborare proiect de disertatie</v>
      </c>
      <c r="D145">
        <f>PLANURI!BA764</f>
        <v>6</v>
      </c>
      <c r="E145" t="str">
        <f>PLANURI!BB764</f>
        <v>12</v>
      </c>
      <c r="F145" t="str">
        <f>PLANURI!BC764</f>
        <v>D</v>
      </c>
      <c r="G145" t="str">
        <f>PLANURI!BD764</f>
        <v>DI</v>
      </c>
      <c r="H145">
        <f>PLANURI!BE764</f>
        <v>0</v>
      </c>
      <c r="I145">
        <f>PLANURI!BF764</f>
        <v>0</v>
      </c>
      <c r="J145">
        <f>PLANURI!BG764</f>
        <v>0</v>
      </c>
      <c r="K145">
        <f>PLANURI!BH764</f>
        <v>0</v>
      </c>
      <c r="L145">
        <f>PLANURI!BI764</f>
        <v>0</v>
      </c>
      <c r="M145">
        <f>PLANURI!BJ764</f>
        <v>0</v>
      </c>
      <c r="N145">
        <f>PLANURI!BK764</f>
        <v>7.1</v>
      </c>
      <c r="O145">
        <f>PLANURI!BL764</f>
        <v>0</v>
      </c>
      <c r="P145">
        <f>PLANURI!BM764</f>
        <v>7.1</v>
      </c>
      <c r="Q145">
        <f>PLANURI!BN764</f>
        <v>100</v>
      </c>
      <c r="R145" t="str">
        <f>PLANURI!BO764</f>
        <v>0</v>
      </c>
      <c r="S145">
        <f>PLANURI!BP764</f>
        <v>100</v>
      </c>
      <c r="T145">
        <f>PLANURI!BQ764</f>
        <v>10.7</v>
      </c>
      <c r="U145">
        <f>PLANURI!BR764</f>
        <v>150</v>
      </c>
      <c r="V145">
        <f>PLANURI!BS764</f>
        <v>10</v>
      </c>
      <c r="W145" t="str">
        <f>PLANURI!BT764</f>
        <v>DS</v>
      </c>
      <c r="X145">
        <f>PLANURI!BU764</f>
        <v>17.799999999999997</v>
      </c>
      <c r="Y145">
        <f>PLANURI!BV764</f>
        <v>250</v>
      </c>
      <c r="Z145" t="str">
        <f>PLANURI!A$4</f>
        <v xml:space="preserve">Facultatea Arhitectură şi Urbanism </v>
      </c>
      <c r="AA145" t="str">
        <f>PLANURI!H$6</f>
        <v>Ştiinţe umaniste şi arte</v>
      </c>
      <c r="AB145">
        <f>PLANURI!C$12</f>
        <v>10</v>
      </c>
      <c r="AC145" t="str">
        <f>PLANURI!H$9</f>
        <v>Arhitectură</v>
      </c>
      <c r="AD145">
        <f>PLANURI!A$12</f>
        <v>50</v>
      </c>
      <c r="AE145">
        <f>PLANURI!B$12</f>
        <v>60</v>
      </c>
      <c r="AF145">
        <f>PLANURI!D$12</f>
        <v>10</v>
      </c>
      <c r="AG145" t="str">
        <f>PLANURI!BW764</f>
        <v>2029</v>
      </c>
    </row>
    <row r="146" spans="1:33" x14ac:dyDescent="0.2">
      <c r="A146" t="str">
        <f>PLANURI!AX765</f>
        <v>L061.24.12.S3</v>
      </c>
      <c r="B146">
        <f>PLANURI!AY765</f>
        <v>3</v>
      </c>
      <c r="C146" t="str">
        <f>PLANURI!AZ765</f>
        <v>Susținere proiect de diplomă</v>
      </c>
      <c r="D146">
        <f>PLANURI!BA765</f>
        <v>6</v>
      </c>
      <c r="E146" t="str">
        <f>PLANURI!BB765</f>
        <v>12</v>
      </c>
      <c r="F146" t="str">
        <f>PLANURI!BC765</f>
        <v>E</v>
      </c>
      <c r="G146" t="str">
        <f>PLANURI!BD765</f>
        <v>DI</v>
      </c>
      <c r="H146">
        <f>PLANURI!BE765</f>
        <v>0</v>
      </c>
      <c r="I146">
        <f>PLANURI!BF765</f>
        <v>0</v>
      </c>
      <c r="J146">
        <f>PLANURI!BG765</f>
        <v>0</v>
      </c>
      <c r="K146">
        <f>PLANURI!BH765</f>
        <v>0</v>
      </c>
      <c r="L146">
        <f>PLANURI!BI765</f>
        <v>0</v>
      </c>
      <c r="M146">
        <f>PLANURI!BJ765</f>
        <v>0</v>
      </c>
      <c r="N146">
        <f>PLANURI!BK765</f>
        <v>0</v>
      </c>
      <c r="O146">
        <f>PLANURI!BL765</f>
        <v>0</v>
      </c>
      <c r="P146">
        <f>PLANURI!BM765</f>
        <v>0</v>
      </c>
      <c r="Q146">
        <f>PLANURI!BN765</f>
        <v>0</v>
      </c>
      <c r="R146" t="str">
        <f>PLANURI!BO765</f>
        <v>0</v>
      </c>
      <c r="S146">
        <f>PLANURI!BP765</f>
        <v>0</v>
      </c>
      <c r="T146" t="e">
        <f>PLANURI!BQ765</f>
        <v>#VALUE!</v>
      </c>
      <c r="U146" t="str">
        <f>PLANURI!BR765</f>
        <v/>
      </c>
      <c r="V146">
        <f>PLANURI!BS765</f>
        <v>10</v>
      </c>
      <c r="W146" t="str">
        <f>PLANURI!BT765</f>
        <v>DS</v>
      </c>
      <c r="X146" t="e">
        <f>PLANURI!BU765</f>
        <v>#VALUE!</v>
      </c>
      <c r="Y146">
        <f>PLANURI!BV765</f>
        <v>0</v>
      </c>
      <c r="Z146" t="str">
        <f>PLANURI!A$4</f>
        <v xml:space="preserve">Facultatea Arhitectură şi Urbanism </v>
      </c>
      <c r="AA146" t="str">
        <f>PLANURI!H$6</f>
        <v>Ştiinţe umaniste şi arte</v>
      </c>
      <c r="AB146">
        <f>PLANURI!C$12</f>
        <v>10</v>
      </c>
      <c r="AC146" t="str">
        <f>PLANURI!H$9</f>
        <v>Arhitectură</v>
      </c>
      <c r="AD146">
        <f>PLANURI!A$12</f>
        <v>50</v>
      </c>
      <c r="AE146">
        <f>PLANURI!B$12</f>
        <v>60</v>
      </c>
      <c r="AF146">
        <f>PLANURI!D$12</f>
        <v>10</v>
      </c>
      <c r="AG146" t="str">
        <f>PLANURI!BW765</f>
        <v>2029</v>
      </c>
    </row>
    <row r="147" spans="1:33" x14ac:dyDescent="0.2">
      <c r="A147" t="str">
        <f>PLANURI!AX766</f>
        <v>L061.24.12.S4</v>
      </c>
      <c r="B147">
        <f>PLANURI!AY766</f>
        <v>4</v>
      </c>
      <c r="C147" t="str">
        <f>PLANURI!AZ766</f>
        <v>Sustinere proiect de disertație</v>
      </c>
      <c r="D147">
        <f>PLANURI!BA766</f>
        <v>6</v>
      </c>
      <c r="E147" t="str">
        <f>PLANURI!BB766</f>
        <v>12</v>
      </c>
      <c r="F147" t="str">
        <f>PLANURI!BC766</f>
        <v>E</v>
      </c>
      <c r="G147" t="str">
        <f>PLANURI!BD766</f>
        <v>DI</v>
      </c>
      <c r="H147">
        <f>PLANURI!BE766</f>
        <v>0</v>
      </c>
      <c r="I147">
        <f>PLANURI!BF766</f>
        <v>0</v>
      </c>
      <c r="J147">
        <f>PLANURI!BG766</f>
        <v>0</v>
      </c>
      <c r="K147">
        <f>PLANURI!BH766</f>
        <v>0</v>
      </c>
      <c r="L147">
        <f>PLANURI!BI766</f>
        <v>0</v>
      </c>
      <c r="M147">
        <f>PLANURI!BJ766</f>
        <v>0</v>
      </c>
      <c r="N147">
        <f>PLANURI!BK766</f>
        <v>0</v>
      </c>
      <c r="O147">
        <f>PLANURI!BL766</f>
        <v>0</v>
      </c>
      <c r="P147">
        <f>PLANURI!BM766</f>
        <v>0</v>
      </c>
      <c r="Q147">
        <f>PLANURI!BN766</f>
        <v>0</v>
      </c>
      <c r="R147" t="str">
        <f>PLANURI!BO766</f>
        <v>0</v>
      </c>
      <c r="S147">
        <f>PLANURI!BP766</f>
        <v>0</v>
      </c>
      <c r="T147" t="e">
        <f>PLANURI!BQ766</f>
        <v>#VALUE!</v>
      </c>
      <c r="U147" t="str">
        <f>PLANURI!BR766</f>
        <v/>
      </c>
      <c r="V147">
        <f>PLANURI!BS766</f>
        <v>10</v>
      </c>
      <c r="W147" t="str">
        <f>PLANURI!BT766</f>
        <v>DS</v>
      </c>
      <c r="X147" t="e">
        <f>PLANURI!BU766</f>
        <v>#VALUE!</v>
      </c>
      <c r="Y147">
        <f>PLANURI!BV766</f>
        <v>0</v>
      </c>
      <c r="Z147" t="str">
        <f>PLANURI!A$4</f>
        <v xml:space="preserve">Facultatea Arhitectură şi Urbanism </v>
      </c>
      <c r="AA147" t="str">
        <f>PLANURI!H$6</f>
        <v>Ştiinţe umaniste şi arte</v>
      </c>
      <c r="AB147">
        <f>PLANURI!C$12</f>
        <v>10</v>
      </c>
      <c r="AC147" t="str">
        <f>PLANURI!H$9</f>
        <v>Arhitectură</v>
      </c>
      <c r="AD147">
        <f>PLANURI!A$12</f>
        <v>50</v>
      </c>
      <c r="AE147">
        <f>PLANURI!B$12</f>
        <v>60</v>
      </c>
      <c r="AF147">
        <f>PLANURI!D$12</f>
        <v>10</v>
      </c>
      <c r="AG147" t="str">
        <f>PLANURI!BW766</f>
        <v>2029</v>
      </c>
    </row>
    <row r="148" spans="1:33" x14ac:dyDescent="0.2">
      <c r="A148" t="str">
        <f>PLANURI!AX767</f>
        <v/>
      </c>
      <c r="B148">
        <f>PLANURI!AY767</f>
        <v>5</v>
      </c>
      <c r="C148" t="str">
        <f>PLANURI!AZ767</f>
        <v/>
      </c>
      <c r="D148" t="str">
        <f>PLANURI!BA767</f>
        <v/>
      </c>
      <c r="E148" t="str">
        <f>PLANURI!BB767</f>
        <v/>
      </c>
      <c r="F148" t="str">
        <f>PLANURI!BC767</f>
        <v/>
      </c>
      <c r="G148" t="str">
        <f>PLANURI!BD767</f>
        <v/>
      </c>
      <c r="H148" t="str">
        <f>PLANURI!BE767</f>
        <v/>
      </c>
      <c r="I148" t="str">
        <f>PLANURI!BF767</f>
        <v/>
      </c>
      <c r="J148" t="str">
        <f>PLANURI!BG767</f>
        <v/>
      </c>
      <c r="K148" t="str">
        <f>PLANURI!BH767</f>
        <v/>
      </c>
      <c r="L148" t="str">
        <f>PLANURI!BI767</f>
        <v/>
      </c>
      <c r="M148" t="str">
        <f>PLANURI!BJ767</f>
        <v/>
      </c>
      <c r="N148" t="str">
        <f>PLANURI!BK767</f>
        <v/>
      </c>
      <c r="O148" t="str">
        <f>PLANURI!BL767</f>
        <v/>
      </c>
      <c r="P148" t="str">
        <f>PLANURI!BM767</f>
        <v/>
      </c>
      <c r="Q148" t="str">
        <f>PLANURI!BN767</f>
        <v/>
      </c>
      <c r="R148" t="str">
        <f>PLANURI!BO767</f>
        <v>0</v>
      </c>
      <c r="S148" t="str">
        <f>PLANURI!BP767</f>
        <v/>
      </c>
      <c r="T148" t="str">
        <f>PLANURI!BQ767</f>
        <v/>
      </c>
      <c r="U148" t="str">
        <f>PLANURI!BR767</f>
        <v/>
      </c>
      <c r="V148" t="str">
        <f>PLANURI!BS767</f>
        <v/>
      </c>
      <c r="W148" t="str">
        <f>PLANURI!BT767</f>
        <v/>
      </c>
      <c r="X148" t="str">
        <f>PLANURI!BU767</f>
        <v/>
      </c>
      <c r="Y148" t="str">
        <f>PLANURI!BV767</f>
        <v/>
      </c>
      <c r="Z148" t="str">
        <f>PLANURI!A$4</f>
        <v xml:space="preserve">Facultatea Arhitectură şi Urbanism </v>
      </c>
      <c r="AA148" t="str">
        <f>PLANURI!H$6</f>
        <v>Ştiinţe umaniste şi arte</v>
      </c>
      <c r="AB148">
        <f>PLANURI!C$12</f>
        <v>10</v>
      </c>
      <c r="AC148" t="str">
        <f>PLANURI!H$9</f>
        <v>Arhitectură</v>
      </c>
      <c r="AD148">
        <f>PLANURI!A$12</f>
        <v>50</v>
      </c>
      <c r="AE148">
        <f>PLANURI!B$12</f>
        <v>60</v>
      </c>
      <c r="AF148">
        <f>PLANURI!D$12</f>
        <v>10</v>
      </c>
      <c r="AG148" t="str">
        <f>PLANURI!BW767</f>
        <v/>
      </c>
    </row>
    <row r="149" spans="1:33" x14ac:dyDescent="0.2">
      <c r="A149" t="str">
        <f>PLANURI!AX768</f>
        <v/>
      </c>
      <c r="B149">
        <f>PLANURI!AY768</f>
        <v>6</v>
      </c>
      <c r="C149" t="str">
        <f>PLANURI!AZ768</f>
        <v/>
      </c>
      <c r="D149" t="str">
        <f>PLANURI!BA768</f>
        <v/>
      </c>
      <c r="E149" t="str">
        <f>PLANURI!BB768</f>
        <v/>
      </c>
      <c r="F149" t="str">
        <f>PLANURI!BC768</f>
        <v/>
      </c>
      <c r="G149" t="str">
        <f>PLANURI!BD768</f>
        <v/>
      </c>
      <c r="H149" t="str">
        <f>PLANURI!BE768</f>
        <v/>
      </c>
      <c r="I149" t="str">
        <f>PLANURI!BF768</f>
        <v/>
      </c>
      <c r="J149" t="str">
        <f>PLANURI!BG768</f>
        <v/>
      </c>
      <c r="K149" t="str">
        <f>PLANURI!BH768</f>
        <v/>
      </c>
      <c r="L149" t="str">
        <f>PLANURI!BI768</f>
        <v/>
      </c>
      <c r="M149" t="str">
        <f>PLANURI!BJ768</f>
        <v/>
      </c>
      <c r="N149" t="str">
        <f>PLANURI!BK768</f>
        <v/>
      </c>
      <c r="O149" t="str">
        <f>PLANURI!BL768</f>
        <v/>
      </c>
      <c r="P149" t="str">
        <f>PLANURI!BM768</f>
        <v/>
      </c>
      <c r="Q149" t="str">
        <f>PLANURI!BN768</f>
        <v/>
      </c>
      <c r="R149" t="str">
        <f>PLANURI!BO768</f>
        <v>0</v>
      </c>
      <c r="S149" t="str">
        <f>PLANURI!BP768</f>
        <v/>
      </c>
      <c r="T149" t="str">
        <f>PLANURI!BQ768</f>
        <v/>
      </c>
      <c r="U149" t="str">
        <f>PLANURI!BR768</f>
        <v/>
      </c>
      <c r="V149" t="str">
        <f>PLANURI!BS768</f>
        <v/>
      </c>
      <c r="W149" t="str">
        <f>PLANURI!BT768</f>
        <v/>
      </c>
      <c r="X149" t="str">
        <f>PLANURI!BU768</f>
        <v/>
      </c>
      <c r="Y149" t="str">
        <f>PLANURI!BV768</f>
        <v/>
      </c>
      <c r="Z149" t="str">
        <f>PLANURI!A$4</f>
        <v xml:space="preserve">Facultatea Arhitectură şi Urbanism </v>
      </c>
      <c r="AA149" t="str">
        <f>PLANURI!H$6</f>
        <v>Ştiinţe umaniste şi arte</v>
      </c>
      <c r="AB149">
        <f>PLANURI!C$12</f>
        <v>10</v>
      </c>
      <c r="AC149" t="str">
        <f>PLANURI!H$9</f>
        <v>Arhitectură</v>
      </c>
      <c r="AD149">
        <f>PLANURI!A$12</f>
        <v>50</v>
      </c>
      <c r="AE149">
        <f>PLANURI!B$12</f>
        <v>60</v>
      </c>
      <c r="AF149">
        <f>PLANURI!D$12</f>
        <v>10</v>
      </c>
      <c r="AG149" t="str">
        <f>PLANURI!BW768</f>
        <v/>
      </c>
    </row>
    <row r="150" spans="1:33" x14ac:dyDescent="0.2">
      <c r="A150" t="str">
        <f>PLANURI!AX769</f>
        <v/>
      </c>
      <c r="B150">
        <f>PLANURI!AY769</f>
        <v>7</v>
      </c>
      <c r="C150" t="str">
        <f>PLANURI!AZ769</f>
        <v/>
      </c>
      <c r="D150" t="str">
        <f>PLANURI!BA769</f>
        <v/>
      </c>
      <c r="E150" t="str">
        <f>PLANURI!BB769</f>
        <v/>
      </c>
      <c r="F150" t="str">
        <f>PLANURI!BC769</f>
        <v/>
      </c>
      <c r="G150" t="str">
        <f>PLANURI!BD769</f>
        <v/>
      </c>
      <c r="H150" t="str">
        <f>PLANURI!BE769</f>
        <v/>
      </c>
      <c r="I150" t="str">
        <f>PLANURI!BF769</f>
        <v/>
      </c>
      <c r="J150" t="str">
        <f>PLANURI!BG769</f>
        <v/>
      </c>
      <c r="K150" t="str">
        <f>PLANURI!BH769</f>
        <v/>
      </c>
      <c r="L150" t="str">
        <f>PLANURI!BI769</f>
        <v/>
      </c>
      <c r="M150" t="str">
        <f>PLANURI!BJ769</f>
        <v/>
      </c>
      <c r="N150" t="str">
        <f>PLANURI!BK769</f>
        <v/>
      </c>
      <c r="O150" t="str">
        <f>PLANURI!BL769</f>
        <v/>
      </c>
      <c r="P150" t="str">
        <f>PLANURI!BM769</f>
        <v/>
      </c>
      <c r="Q150" t="str">
        <f>PLANURI!BN769</f>
        <v/>
      </c>
      <c r="R150" t="str">
        <f>PLANURI!BO769</f>
        <v>0</v>
      </c>
      <c r="S150" t="str">
        <f>PLANURI!BP769</f>
        <v/>
      </c>
      <c r="T150" t="str">
        <f>PLANURI!BQ769</f>
        <v/>
      </c>
      <c r="U150" t="str">
        <f>PLANURI!BR769</f>
        <v/>
      </c>
      <c r="V150" t="str">
        <f>PLANURI!BS769</f>
        <v/>
      </c>
      <c r="W150" t="str">
        <f>PLANURI!BT769</f>
        <v/>
      </c>
      <c r="X150" t="str">
        <f>PLANURI!BU769</f>
        <v/>
      </c>
      <c r="Y150" t="str">
        <f>PLANURI!BV769</f>
        <v/>
      </c>
      <c r="Z150" t="str">
        <f>PLANURI!A$4</f>
        <v xml:space="preserve">Facultatea Arhitectură şi Urbanism </v>
      </c>
      <c r="AA150" t="str">
        <f>PLANURI!H$6</f>
        <v>Ştiinţe umaniste şi arte</v>
      </c>
      <c r="AB150">
        <f>PLANURI!C$12</f>
        <v>10</v>
      </c>
      <c r="AC150" t="str">
        <f>PLANURI!H$9</f>
        <v>Arhitectură</v>
      </c>
      <c r="AD150">
        <f>PLANURI!A$12</f>
        <v>50</v>
      </c>
      <c r="AE150">
        <f>PLANURI!B$12</f>
        <v>60</v>
      </c>
      <c r="AF150">
        <f>PLANURI!D$12</f>
        <v>10</v>
      </c>
      <c r="AG150" t="str">
        <f>PLANURI!BW769</f>
        <v/>
      </c>
    </row>
    <row r="151" spans="1:33" x14ac:dyDescent="0.2">
      <c r="A151" t="str">
        <f>PLANURI!AX770</f>
        <v/>
      </c>
      <c r="B151">
        <f>PLANURI!AY770</f>
        <v>8</v>
      </c>
      <c r="C151" t="str">
        <f>PLANURI!AZ770</f>
        <v/>
      </c>
      <c r="D151" t="str">
        <f>PLANURI!BA770</f>
        <v/>
      </c>
      <c r="E151" t="str">
        <f>PLANURI!BB770</f>
        <v/>
      </c>
      <c r="F151" t="str">
        <f>PLANURI!BC770</f>
        <v/>
      </c>
      <c r="G151" t="str">
        <f>PLANURI!BD770</f>
        <v/>
      </c>
      <c r="H151" t="str">
        <f>PLANURI!BE770</f>
        <v/>
      </c>
      <c r="I151" t="str">
        <f>PLANURI!BF770</f>
        <v/>
      </c>
      <c r="J151" t="str">
        <f>PLANURI!BG770</f>
        <v/>
      </c>
      <c r="K151" t="str">
        <f>PLANURI!BH770</f>
        <v/>
      </c>
      <c r="L151" t="str">
        <f>PLANURI!BI770</f>
        <v/>
      </c>
      <c r="M151" t="str">
        <f>PLANURI!BJ770</f>
        <v/>
      </c>
      <c r="N151" t="str">
        <f>PLANURI!BK770</f>
        <v/>
      </c>
      <c r="O151" t="str">
        <f>PLANURI!BL770</f>
        <v/>
      </c>
      <c r="P151" t="str">
        <f>PLANURI!BM770</f>
        <v/>
      </c>
      <c r="Q151" t="str">
        <f>PLANURI!BN770</f>
        <v/>
      </c>
      <c r="R151" t="str">
        <f>PLANURI!BO770</f>
        <v>0</v>
      </c>
      <c r="S151" t="str">
        <f>PLANURI!BP770</f>
        <v/>
      </c>
      <c r="T151" t="str">
        <f>PLANURI!BQ770</f>
        <v/>
      </c>
      <c r="U151" t="str">
        <f>PLANURI!BR770</f>
        <v/>
      </c>
      <c r="V151" t="str">
        <f>PLANURI!BS770</f>
        <v/>
      </c>
      <c r="W151" t="str">
        <f>PLANURI!BT770</f>
        <v/>
      </c>
      <c r="X151" t="str">
        <f>PLANURI!BU770</f>
        <v/>
      </c>
      <c r="Y151" t="str">
        <f>PLANURI!BV770</f>
        <v/>
      </c>
      <c r="Z151" t="str">
        <f>PLANURI!A$4</f>
        <v xml:space="preserve">Facultatea Arhitectură şi Urbanism </v>
      </c>
      <c r="AA151" t="str">
        <f>PLANURI!H$6</f>
        <v>Ştiinţe umaniste şi arte</v>
      </c>
      <c r="AB151">
        <f>PLANURI!C$12</f>
        <v>10</v>
      </c>
      <c r="AC151" t="str">
        <f>PLANURI!H$9</f>
        <v>Arhitectură</v>
      </c>
      <c r="AD151">
        <f>PLANURI!A$12</f>
        <v>50</v>
      </c>
      <c r="AE151">
        <f>PLANURI!B$12</f>
        <v>60</v>
      </c>
      <c r="AF151">
        <f>PLANURI!D$12</f>
        <v>10</v>
      </c>
      <c r="AG151" t="str">
        <f>PLANURI!BW770</f>
        <v/>
      </c>
    </row>
    <row r="152" spans="1:33" x14ac:dyDescent="0.2">
      <c r="A152" t="str">
        <f>PLANURI!AX771</f>
        <v/>
      </c>
      <c r="B152">
        <f>PLANURI!AY771</f>
        <v>9</v>
      </c>
      <c r="C152" t="str">
        <f>PLANURI!AZ771</f>
        <v/>
      </c>
      <c r="D152" t="str">
        <f>PLANURI!BA771</f>
        <v/>
      </c>
      <c r="E152" t="str">
        <f>PLANURI!BB771</f>
        <v/>
      </c>
      <c r="F152" t="str">
        <f>PLANURI!BC771</f>
        <v/>
      </c>
      <c r="G152" t="str">
        <f>PLANURI!BD771</f>
        <v/>
      </c>
      <c r="H152" t="str">
        <f>PLANURI!BE771</f>
        <v/>
      </c>
      <c r="I152" t="str">
        <f>PLANURI!BF771</f>
        <v/>
      </c>
      <c r="J152" t="str">
        <f>PLANURI!BG771</f>
        <v/>
      </c>
      <c r="K152" t="str">
        <f>PLANURI!BH771</f>
        <v/>
      </c>
      <c r="L152" t="str">
        <f>PLANURI!BI771</f>
        <v/>
      </c>
      <c r="M152" t="str">
        <f>PLANURI!BJ771</f>
        <v/>
      </c>
      <c r="N152" t="str">
        <f>PLANURI!BK771</f>
        <v/>
      </c>
      <c r="O152" t="str">
        <f>PLANURI!BL771</f>
        <v/>
      </c>
      <c r="P152" t="str">
        <f>PLANURI!BM771</f>
        <v/>
      </c>
      <c r="Q152" t="str">
        <f>PLANURI!BN771</f>
        <v/>
      </c>
      <c r="R152" t="str">
        <f>PLANURI!BO771</f>
        <v>0</v>
      </c>
      <c r="S152" t="str">
        <f>PLANURI!BP771</f>
        <v/>
      </c>
      <c r="T152" t="str">
        <f>PLANURI!BQ771</f>
        <v/>
      </c>
      <c r="U152" t="str">
        <f>PLANURI!BR771</f>
        <v/>
      </c>
      <c r="V152" t="str">
        <f>PLANURI!BS771</f>
        <v/>
      </c>
      <c r="W152" t="str">
        <f>PLANURI!BT771</f>
        <v/>
      </c>
      <c r="X152" t="str">
        <f>PLANURI!BU771</f>
        <v/>
      </c>
      <c r="Y152" t="str">
        <f>PLANURI!BV771</f>
        <v/>
      </c>
      <c r="Z152" t="str">
        <f>PLANURI!A$4</f>
        <v xml:space="preserve">Facultatea Arhitectură şi Urbanism </v>
      </c>
      <c r="AA152" t="str">
        <f>PLANURI!H$6</f>
        <v>Ştiinţe umaniste şi arte</v>
      </c>
      <c r="AB152">
        <f>PLANURI!C$12</f>
        <v>10</v>
      </c>
      <c r="AC152" t="str">
        <f>PLANURI!H$9</f>
        <v>Arhitectură</v>
      </c>
      <c r="AD152">
        <f>PLANURI!A$12</f>
        <v>50</v>
      </c>
      <c r="AE152">
        <f>PLANURI!B$12</f>
        <v>60</v>
      </c>
      <c r="AF152">
        <f>PLANURI!D$12</f>
        <v>10</v>
      </c>
      <c r="AG152" t="str">
        <f>PLANURI!BW771</f>
        <v/>
      </c>
    </row>
    <row r="153" spans="1:33" x14ac:dyDescent="0.2">
      <c r="A153" t="str">
        <f>PLANURI!AX772</f>
        <v/>
      </c>
      <c r="B153">
        <f>PLANURI!AY772</f>
        <v>10</v>
      </c>
      <c r="C153" t="str">
        <f>PLANURI!AZ772</f>
        <v/>
      </c>
      <c r="D153" t="str">
        <f>PLANURI!BA772</f>
        <v/>
      </c>
      <c r="E153" t="str">
        <f>PLANURI!BB772</f>
        <v/>
      </c>
      <c r="F153" t="str">
        <f>PLANURI!BC772</f>
        <v/>
      </c>
      <c r="G153" t="str">
        <f>PLANURI!BD772</f>
        <v/>
      </c>
      <c r="H153" t="str">
        <f>PLANURI!BE772</f>
        <v/>
      </c>
      <c r="I153" t="str">
        <f>PLANURI!BF772</f>
        <v/>
      </c>
      <c r="J153" t="str">
        <f>PLANURI!BG772</f>
        <v/>
      </c>
      <c r="K153" t="str">
        <f>PLANURI!BH772</f>
        <v/>
      </c>
      <c r="L153" t="str">
        <f>PLANURI!BI772</f>
        <v/>
      </c>
      <c r="M153" t="str">
        <f>PLANURI!BJ772</f>
        <v/>
      </c>
      <c r="N153" t="str">
        <f>PLANURI!BK772</f>
        <v/>
      </c>
      <c r="O153" t="str">
        <f>PLANURI!BL772</f>
        <v/>
      </c>
      <c r="P153" t="str">
        <f>PLANURI!BM772</f>
        <v/>
      </c>
      <c r="Q153" t="str">
        <f>PLANURI!BN772</f>
        <v/>
      </c>
      <c r="R153" t="str">
        <f>PLANURI!BO772</f>
        <v>0</v>
      </c>
      <c r="S153" t="str">
        <f>PLANURI!BP772</f>
        <v/>
      </c>
      <c r="T153" t="str">
        <f>PLANURI!BQ772</f>
        <v/>
      </c>
      <c r="U153" t="str">
        <f>PLANURI!BR772</f>
        <v/>
      </c>
      <c r="V153" t="str">
        <f>PLANURI!BS772</f>
        <v/>
      </c>
      <c r="W153" t="str">
        <f>PLANURI!BT772</f>
        <v/>
      </c>
      <c r="X153" t="str">
        <f>PLANURI!BU772</f>
        <v/>
      </c>
      <c r="Y153" t="str">
        <f>PLANURI!BV772</f>
        <v/>
      </c>
      <c r="Z153" t="str">
        <f>PLANURI!A$4</f>
        <v xml:space="preserve">Facultatea Arhitectură şi Urbanism </v>
      </c>
      <c r="AA153" t="str">
        <f>PLANURI!H$6</f>
        <v>Ştiinţe umaniste şi arte</v>
      </c>
      <c r="AB153">
        <f>PLANURI!C$12</f>
        <v>10</v>
      </c>
      <c r="AC153" t="str">
        <f>PLANURI!H$9</f>
        <v>Arhitectură</v>
      </c>
      <c r="AD153">
        <f>PLANURI!A$12</f>
        <v>50</v>
      </c>
      <c r="AE153">
        <f>PLANURI!B$12</f>
        <v>60</v>
      </c>
      <c r="AF153">
        <f>PLANURI!D$12</f>
        <v>10</v>
      </c>
      <c r="AG153" t="str">
        <f>PLANURI!BW772</f>
        <v/>
      </c>
    </row>
    <row r="154" spans="1:33" x14ac:dyDescent="0.2">
      <c r="A154" t="str">
        <f>PLANURI!AX773</f>
        <v/>
      </c>
      <c r="B154">
        <f>PLANURI!AY773</f>
        <v>11</v>
      </c>
      <c r="C154" t="str">
        <f>PLANURI!AZ773</f>
        <v/>
      </c>
      <c r="D154" t="str">
        <f>PLANURI!BA773</f>
        <v/>
      </c>
      <c r="E154" t="str">
        <f>PLANURI!BB773</f>
        <v/>
      </c>
      <c r="F154" t="str">
        <f>PLANURI!BC773</f>
        <v/>
      </c>
      <c r="G154" t="str">
        <f>PLANURI!BD773</f>
        <v/>
      </c>
      <c r="H154" t="str">
        <f>PLANURI!BE773</f>
        <v/>
      </c>
      <c r="I154" t="str">
        <f>PLANURI!BF773</f>
        <v/>
      </c>
      <c r="J154" t="str">
        <f>PLANURI!BG773</f>
        <v/>
      </c>
      <c r="K154" t="str">
        <f>PLANURI!BH773</f>
        <v/>
      </c>
      <c r="L154" t="str">
        <f>PLANURI!BI773</f>
        <v/>
      </c>
      <c r="M154" t="str">
        <f>PLANURI!BJ773</f>
        <v/>
      </c>
      <c r="N154" t="str">
        <f>PLANURI!BK773</f>
        <v/>
      </c>
      <c r="O154" t="str">
        <f>PLANURI!BL773</f>
        <v/>
      </c>
      <c r="P154" t="str">
        <f>PLANURI!BM773</f>
        <v/>
      </c>
      <c r="Q154" t="str">
        <f>PLANURI!BN773</f>
        <v/>
      </c>
      <c r="R154" t="str">
        <f>PLANURI!BO773</f>
        <v>0</v>
      </c>
      <c r="S154" t="str">
        <f>PLANURI!BP773</f>
        <v/>
      </c>
      <c r="T154" t="str">
        <f>PLANURI!BQ773</f>
        <v/>
      </c>
      <c r="U154" t="str">
        <f>PLANURI!BR773</f>
        <v/>
      </c>
      <c r="V154" t="str">
        <f>PLANURI!BS773</f>
        <v/>
      </c>
      <c r="W154" t="str">
        <f>PLANURI!BT773</f>
        <v/>
      </c>
      <c r="X154" t="str">
        <f>PLANURI!BU773</f>
        <v/>
      </c>
      <c r="Y154" t="str">
        <f>PLANURI!BV773</f>
        <v/>
      </c>
      <c r="Z154" t="str">
        <f>PLANURI!A$4</f>
        <v xml:space="preserve">Facultatea Arhitectură şi Urbanism </v>
      </c>
      <c r="AA154" t="str">
        <f>PLANURI!H$6</f>
        <v>Ştiinţe umaniste şi arte</v>
      </c>
      <c r="AB154">
        <f>PLANURI!C$12</f>
        <v>10</v>
      </c>
      <c r="AC154" t="str">
        <f>PLANURI!H$9</f>
        <v>Arhitectură</v>
      </c>
      <c r="AD154">
        <f>PLANURI!A$12</f>
        <v>50</v>
      </c>
      <c r="AE154">
        <f>PLANURI!B$12</f>
        <v>60</v>
      </c>
      <c r="AF154">
        <f>PLANURI!D$12</f>
        <v>10</v>
      </c>
      <c r="AG154" t="str">
        <f>PLANURI!BW773</f>
        <v/>
      </c>
    </row>
    <row r="155" spans="1:33" x14ac:dyDescent="0.2">
      <c r="A155">
        <f>PLANURI!AX774</f>
        <v>0</v>
      </c>
      <c r="B155">
        <f>PLANURI!AY774</f>
        <v>0</v>
      </c>
      <c r="C155">
        <f>PLANURI!AZ774</f>
        <v>0</v>
      </c>
      <c r="D155">
        <f>PLANURI!BA774</f>
        <v>0</v>
      </c>
      <c r="E155">
        <f>PLANURI!BB774</f>
        <v>0</v>
      </c>
      <c r="F155">
        <f>PLANURI!BC774</f>
        <v>0</v>
      </c>
      <c r="G155">
        <f>PLANURI!BD774</f>
        <v>0</v>
      </c>
      <c r="H155">
        <f>PLANURI!BE774</f>
        <v>0</v>
      </c>
      <c r="I155">
        <f>PLANURI!BF774</f>
        <v>0</v>
      </c>
      <c r="J155">
        <f>PLANURI!BG774</f>
        <v>0</v>
      </c>
      <c r="K155">
        <f>PLANURI!BH774</f>
        <v>0</v>
      </c>
      <c r="L155">
        <f>PLANURI!BI774</f>
        <v>0</v>
      </c>
      <c r="M155">
        <f>PLANURI!BJ774</f>
        <v>0</v>
      </c>
      <c r="N155">
        <f>PLANURI!BK774</f>
        <v>0</v>
      </c>
      <c r="O155">
        <f>PLANURI!BL774</f>
        <v>0</v>
      </c>
      <c r="P155">
        <f>PLANURI!BM774</f>
        <v>0</v>
      </c>
      <c r="Q155">
        <f>PLANURI!BN774</f>
        <v>0</v>
      </c>
      <c r="R155">
        <f>PLANURI!BO774</f>
        <v>0</v>
      </c>
      <c r="S155">
        <f>PLANURI!BP774</f>
        <v>0</v>
      </c>
      <c r="T155">
        <f>PLANURI!BQ774</f>
        <v>0</v>
      </c>
      <c r="U155">
        <f>PLANURI!BR774</f>
        <v>0</v>
      </c>
      <c r="V155">
        <f>PLANURI!BS774</f>
        <v>0</v>
      </c>
      <c r="W155">
        <f>PLANURI!BT774</f>
        <v>0</v>
      </c>
      <c r="X155">
        <f>PLANURI!BU774</f>
        <v>0</v>
      </c>
      <c r="Y155">
        <f>PLANURI!BV774</f>
        <v>0</v>
      </c>
      <c r="Z155" t="str">
        <f>PLANURI!A$4</f>
        <v xml:space="preserve">Facultatea Arhitectură şi Urbanism </v>
      </c>
      <c r="AA155" t="str">
        <f>PLANURI!H$6</f>
        <v>Ştiinţe umaniste şi arte</v>
      </c>
      <c r="AB155">
        <f>PLANURI!C$12</f>
        <v>10</v>
      </c>
      <c r="AC155" t="str">
        <f>PLANURI!H$9</f>
        <v>Arhitectură</v>
      </c>
      <c r="AD155">
        <f>PLANURI!A$12</f>
        <v>50</v>
      </c>
      <c r="AE155">
        <f>PLANURI!B$12</f>
        <v>60</v>
      </c>
      <c r="AF155">
        <f>PLANURI!D$12</f>
        <v>10</v>
      </c>
      <c r="AG155" t="str">
        <f>PLANURI!BW774</f>
        <v/>
      </c>
    </row>
    <row r="156" spans="1:33" x14ac:dyDescent="0.2">
      <c r="A156">
        <f>PLANURI!AX775</f>
        <v>0</v>
      </c>
      <c r="B156">
        <f>PLANURI!AY775</f>
        <v>0</v>
      </c>
      <c r="C156">
        <f>PLANURI!AZ775</f>
        <v>0</v>
      </c>
      <c r="D156">
        <f>PLANURI!BA775</f>
        <v>0</v>
      </c>
      <c r="E156">
        <f>PLANURI!BB775</f>
        <v>0</v>
      </c>
      <c r="F156">
        <f>PLANURI!BC775</f>
        <v>0</v>
      </c>
      <c r="G156">
        <f>PLANURI!BD775</f>
        <v>0</v>
      </c>
      <c r="H156">
        <f>PLANURI!BE775</f>
        <v>0</v>
      </c>
      <c r="I156">
        <f>PLANURI!BF775</f>
        <v>0</v>
      </c>
      <c r="J156">
        <f>PLANURI!BG775</f>
        <v>0</v>
      </c>
      <c r="K156">
        <f>PLANURI!BH775</f>
        <v>0</v>
      </c>
      <c r="L156">
        <f>PLANURI!BI775</f>
        <v>0</v>
      </c>
      <c r="M156">
        <f>PLANURI!BJ775</f>
        <v>0</v>
      </c>
      <c r="N156">
        <f>PLANURI!BK775</f>
        <v>0</v>
      </c>
      <c r="O156">
        <f>PLANURI!BL775</f>
        <v>0</v>
      </c>
      <c r="P156">
        <f>PLANURI!BM775</f>
        <v>0</v>
      </c>
      <c r="Q156">
        <f>PLANURI!BN775</f>
        <v>0</v>
      </c>
      <c r="R156">
        <f>PLANURI!BO775</f>
        <v>0</v>
      </c>
      <c r="S156">
        <f>PLANURI!BP775</f>
        <v>0</v>
      </c>
      <c r="T156">
        <f>PLANURI!BQ775</f>
        <v>0</v>
      </c>
      <c r="U156">
        <f>PLANURI!BR775</f>
        <v>0</v>
      </c>
      <c r="V156">
        <f>PLANURI!BS775</f>
        <v>0</v>
      </c>
      <c r="W156">
        <f>PLANURI!BT775</f>
        <v>0</v>
      </c>
      <c r="X156">
        <f>PLANURI!BU775</f>
        <v>0</v>
      </c>
      <c r="Y156">
        <f>PLANURI!BV775</f>
        <v>0</v>
      </c>
      <c r="Z156" t="str">
        <f>PLANURI!A$4</f>
        <v xml:space="preserve">Facultatea Arhitectură şi Urbanism </v>
      </c>
      <c r="AA156" t="str">
        <f>PLANURI!H$6</f>
        <v>Ştiinţe umaniste şi arte</v>
      </c>
      <c r="AB156">
        <f>PLANURI!C$12</f>
        <v>10</v>
      </c>
      <c r="AC156" t="str">
        <f>PLANURI!H$9</f>
        <v>Arhitectură</v>
      </c>
      <c r="AD156">
        <f>PLANURI!A$12</f>
        <v>50</v>
      </c>
      <c r="AE156">
        <f>PLANURI!B$12</f>
        <v>60</v>
      </c>
      <c r="AF156">
        <f>PLANURI!D$12</f>
        <v>10</v>
      </c>
      <c r="AG156" t="str">
        <f>PLANURI!BW775</f>
        <v/>
      </c>
    </row>
    <row r="157" spans="1:33" x14ac:dyDescent="0.2">
      <c r="A157">
        <f>PLANURI!AX776</f>
        <v>0</v>
      </c>
      <c r="B157">
        <f>PLANURI!AY776</f>
        <v>0</v>
      </c>
      <c r="C157">
        <f>PLANURI!AZ776</f>
        <v>0</v>
      </c>
      <c r="D157">
        <f>PLANURI!BA776</f>
        <v>0</v>
      </c>
      <c r="E157">
        <f>PLANURI!BB776</f>
        <v>0</v>
      </c>
      <c r="F157">
        <f>PLANURI!BC776</f>
        <v>0</v>
      </c>
      <c r="G157">
        <f>PLANURI!BD776</f>
        <v>0</v>
      </c>
      <c r="H157">
        <f>PLANURI!BE776</f>
        <v>0</v>
      </c>
      <c r="I157">
        <f>PLANURI!BF776</f>
        <v>0</v>
      </c>
      <c r="J157">
        <f>PLANURI!BG776</f>
        <v>0</v>
      </c>
      <c r="K157">
        <f>PLANURI!BH776</f>
        <v>0</v>
      </c>
      <c r="L157">
        <f>PLANURI!BI776</f>
        <v>0</v>
      </c>
      <c r="M157">
        <f>PLANURI!BJ776</f>
        <v>0</v>
      </c>
      <c r="N157">
        <f>PLANURI!BK776</f>
        <v>0</v>
      </c>
      <c r="O157">
        <f>PLANURI!BL776</f>
        <v>0</v>
      </c>
      <c r="P157">
        <f>PLANURI!BM776</f>
        <v>0</v>
      </c>
      <c r="Q157">
        <f>PLANURI!BN776</f>
        <v>0</v>
      </c>
      <c r="R157">
        <f>PLANURI!BO776</f>
        <v>0</v>
      </c>
      <c r="S157">
        <f>PLANURI!BP776</f>
        <v>0</v>
      </c>
      <c r="T157">
        <f>PLANURI!BQ776</f>
        <v>0</v>
      </c>
      <c r="U157">
        <f>PLANURI!BR776</f>
        <v>0</v>
      </c>
      <c r="V157">
        <f>PLANURI!BS776</f>
        <v>0</v>
      </c>
      <c r="W157">
        <f>PLANURI!BT776</f>
        <v>0</v>
      </c>
      <c r="X157">
        <f>PLANURI!BU776</f>
        <v>0</v>
      </c>
      <c r="Y157">
        <f>PLANURI!BV776</f>
        <v>0</v>
      </c>
      <c r="Z157" t="str">
        <f>PLANURI!A$4</f>
        <v xml:space="preserve">Facultatea Arhitectură şi Urbanism </v>
      </c>
      <c r="AA157" t="str">
        <f>PLANURI!H$6</f>
        <v>Ştiinţe umaniste şi arte</v>
      </c>
      <c r="AB157">
        <f>PLANURI!C$12</f>
        <v>10</v>
      </c>
      <c r="AC157" t="str">
        <f>PLANURI!H$9</f>
        <v>Arhitectură</v>
      </c>
      <c r="AD157">
        <f>PLANURI!A$12</f>
        <v>50</v>
      </c>
      <c r="AE157">
        <f>PLANURI!B$12</f>
        <v>60</v>
      </c>
      <c r="AF157">
        <f>PLANURI!D$12</f>
        <v>10</v>
      </c>
      <c r="AG157" t="str">
        <f>PLANURI!BW776</f>
        <v/>
      </c>
    </row>
    <row r="158" spans="1:33" x14ac:dyDescent="0.2">
      <c r="A158">
        <f>PLANURI!AX777</f>
        <v>0</v>
      </c>
      <c r="B158">
        <f>PLANURI!AY777</f>
        <v>0</v>
      </c>
      <c r="C158">
        <f>PLANURI!AZ777</f>
        <v>0</v>
      </c>
      <c r="D158">
        <f>PLANURI!BA777</f>
        <v>0</v>
      </c>
      <c r="E158">
        <f>PLANURI!BB777</f>
        <v>0</v>
      </c>
      <c r="F158">
        <f>PLANURI!BC777</f>
        <v>0</v>
      </c>
      <c r="G158">
        <f>PLANURI!BD777</f>
        <v>0</v>
      </c>
      <c r="H158">
        <f>PLANURI!BE777</f>
        <v>0</v>
      </c>
      <c r="I158">
        <f>PLANURI!BF777</f>
        <v>0</v>
      </c>
      <c r="J158">
        <f>PLANURI!BG777</f>
        <v>0</v>
      </c>
      <c r="K158">
        <f>PLANURI!BH777</f>
        <v>0</v>
      </c>
      <c r="L158">
        <f>PLANURI!BI777</f>
        <v>0</v>
      </c>
      <c r="M158">
        <f>PLANURI!BJ777</f>
        <v>0</v>
      </c>
      <c r="N158">
        <f>PLANURI!BK777</f>
        <v>0</v>
      </c>
      <c r="O158">
        <f>PLANURI!BL777</f>
        <v>0</v>
      </c>
      <c r="P158">
        <f>PLANURI!BM777</f>
        <v>0</v>
      </c>
      <c r="Q158">
        <f>PLANURI!BN777</f>
        <v>0</v>
      </c>
      <c r="R158">
        <f>PLANURI!BO777</f>
        <v>0</v>
      </c>
      <c r="S158">
        <f>PLANURI!BP777</f>
        <v>0</v>
      </c>
      <c r="T158">
        <f>PLANURI!BQ777</f>
        <v>0</v>
      </c>
      <c r="U158">
        <f>PLANURI!BR777</f>
        <v>0</v>
      </c>
      <c r="V158">
        <f>PLANURI!BS777</f>
        <v>20</v>
      </c>
      <c r="W158">
        <f>PLANURI!BT777</f>
        <v>0</v>
      </c>
      <c r="X158">
        <f>PLANURI!BU777</f>
        <v>0</v>
      </c>
      <c r="Y158">
        <f>PLANURI!BV777</f>
        <v>0</v>
      </c>
      <c r="Z158" t="str">
        <f>PLANURI!A$4</f>
        <v xml:space="preserve">Facultatea Arhitectură şi Urbanism </v>
      </c>
      <c r="AA158" t="str">
        <f>PLANURI!H$6</f>
        <v>Ştiinţe umaniste şi arte</v>
      </c>
      <c r="AB158">
        <f>PLANURI!C$12</f>
        <v>10</v>
      </c>
      <c r="AC158" t="str">
        <f>PLANURI!H$9</f>
        <v>Arhitectură</v>
      </c>
      <c r="AD158">
        <f>PLANURI!A$12</f>
        <v>50</v>
      </c>
      <c r="AE158">
        <f>PLANURI!B$12</f>
        <v>60</v>
      </c>
      <c r="AF158">
        <f>PLANURI!D$12</f>
        <v>10</v>
      </c>
      <c r="AG158" t="str">
        <f>PLANURI!BW777</f>
        <v/>
      </c>
    </row>
    <row r="159" spans="1:33" x14ac:dyDescent="0.2">
      <c r="A159" t="str">
        <f>PLANURI!AX778</f>
        <v>Optionale</v>
      </c>
      <c r="B159">
        <f>PLANURI!AY778</f>
        <v>0</v>
      </c>
      <c r="C159">
        <f>PLANURI!AZ778</f>
        <v>0</v>
      </c>
      <c r="D159">
        <f>PLANURI!BA778</f>
        <v>0</v>
      </c>
      <c r="E159">
        <f>PLANURI!BB778</f>
        <v>0</v>
      </c>
      <c r="F159">
        <f>PLANURI!BC778</f>
        <v>0</v>
      </c>
      <c r="G159">
        <f>PLANURI!BD778</f>
        <v>0</v>
      </c>
      <c r="H159">
        <f>PLANURI!BE778</f>
        <v>0</v>
      </c>
      <c r="I159">
        <f>PLANURI!BF778</f>
        <v>0</v>
      </c>
      <c r="J159">
        <f>PLANURI!BG778</f>
        <v>0</v>
      </c>
      <c r="K159">
        <f>PLANURI!BH778</f>
        <v>0</v>
      </c>
      <c r="L159">
        <f>PLANURI!BI778</f>
        <v>0</v>
      </c>
      <c r="M159">
        <f>PLANURI!BJ778</f>
        <v>0</v>
      </c>
      <c r="N159">
        <f>PLANURI!BK778</f>
        <v>0</v>
      </c>
      <c r="O159">
        <f>PLANURI!BL778</f>
        <v>0</v>
      </c>
      <c r="P159">
        <f>PLANURI!BM778</f>
        <v>0</v>
      </c>
      <c r="Q159">
        <f>PLANURI!BN778</f>
        <v>0</v>
      </c>
      <c r="R159">
        <f>PLANURI!BO778</f>
        <v>0</v>
      </c>
      <c r="S159">
        <f>PLANURI!BP778</f>
        <v>0</v>
      </c>
      <c r="T159">
        <f>PLANURI!BQ778</f>
        <v>0</v>
      </c>
      <c r="U159">
        <f>PLANURI!BR778</f>
        <v>0</v>
      </c>
      <c r="V159">
        <f>PLANURI!BS778</f>
        <v>0</v>
      </c>
      <c r="W159">
        <f>PLANURI!BT778</f>
        <v>0</v>
      </c>
      <c r="X159">
        <f>PLANURI!BU778</f>
        <v>0</v>
      </c>
      <c r="Y159">
        <f>PLANURI!BV778</f>
        <v>0</v>
      </c>
      <c r="Z159" t="str">
        <f>PLANURI!A$4</f>
        <v xml:space="preserve">Facultatea Arhitectură şi Urbanism </v>
      </c>
      <c r="AA159" t="str">
        <f>PLANURI!H$6</f>
        <v>Ştiinţe umaniste şi arte</v>
      </c>
      <c r="AB159">
        <f>PLANURI!C$12</f>
        <v>10</v>
      </c>
      <c r="AC159" t="str">
        <f>PLANURI!H$9</f>
        <v>Arhitectură</v>
      </c>
      <c r="AD159">
        <f>PLANURI!A$12</f>
        <v>50</v>
      </c>
      <c r="AE159">
        <f>PLANURI!B$12</f>
        <v>60</v>
      </c>
      <c r="AF159">
        <f>PLANURI!D$12</f>
        <v>10</v>
      </c>
      <c r="AG159" t="str">
        <f>PLANURI!BW778</f>
        <v/>
      </c>
    </row>
    <row r="160" spans="1:33" x14ac:dyDescent="0.2">
      <c r="A160" t="str">
        <f>PLANURI!AX779</f>
        <v>Semestrul 1</v>
      </c>
      <c r="B160">
        <f>PLANURI!AY779</f>
        <v>0</v>
      </c>
      <c r="C160">
        <f>PLANURI!AZ779</f>
        <v>0</v>
      </c>
      <c r="D160">
        <f>PLANURI!BA779</f>
        <v>0</v>
      </c>
      <c r="E160">
        <f>PLANURI!BB779</f>
        <v>0</v>
      </c>
      <c r="F160">
        <f>PLANURI!BC779</f>
        <v>0</v>
      </c>
      <c r="G160">
        <f>PLANURI!BD779</f>
        <v>0</v>
      </c>
      <c r="H160">
        <f>PLANURI!BE779</f>
        <v>0</v>
      </c>
      <c r="I160">
        <f>PLANURI!BF779</f>
        <v>0</v>
      </c>
      <c r="J160">
        <f>PLANURI!BG779</f>
        <v>0</v>
      </c>
      <c r="K160">
        <f>PLANURI!BH779</f>
        <v>0</v>
      </c>
      <c r="L160">
        <f>PLANURI!BI779</f>
        <v>0</v>
      </c>
      <c r="M160">
        <f>PLANURI!BJ779</f>
        <v>0</v>
      </c>
      <c r="N160">
        <f>PLANURI!BK779</f>
        <v>0</v>
      </c>
      <c r="O160">
        <f>PLANURI!BL779</f>
        <v>0</v>
      </c>
      <c r="P160">
        <f>PLANURI!BM779</f>
        <v>0</v>
      </c>
      <c r="Q160">
        <f>PLANURI!BN779</f>
        <v>0</v>
      </c>
      <c r="R160">
        <f>PLANURI!BO779</f>
        <v>0</v>
      </c>
      <c r="S160">
        <f>PLANURI!BP779</f>
        <v>0</v>
      </c>
      <c r="T160">
        <f>PLANURI!BQ779</f>
        <v>0</v>
      </c>
      <c r="U160">
        <f>PLANURI!BR779</f>
        <v>0</v>
      </c>
      <c r="V160">
        <f>PLANURI!BS779</f>
        <v>0</v>
      </c>
      <c r="W160">
        <f>PLANURI!BT779</f>
        <v>0</v>
      </c>
      <c r="X160">
        <f>PLANURI!BU779</f>
        <v>0</v>
      </c>
      <c r="Y160">
        <f>PLANURI!BV779</f>
        <v>0</v>
      </c>
      <c r="Z160" t="str">
        <f>PLANURI!A$4</f>
        <v xml:space="preserve">Facultatea Arhitectură şi Urbanism </v>
      </c>
      <c r="AA160" t="str">
        <f>PLANURI!H$6</f>
        <v>Ştiinţe umaniste şi arte</v>
      </c>
      <c r="AB160">
        <f>PLANURI!C$12</f>
        <v>10</v>
      </c>
      <c r="AC160" t="str">
        <f>PLANURI!H$9</f>
        <v>Arhitectură</v>
      </c>
      <c r="AD160">
        <f>PLANURI!A$12</f>
        <v>50</v>
      </c>
      <c r="AE160">
        <f>PLANURI!B$12</f>
        <v>60</v>
      </c>
      <c r="AF160">
        <f>PLANURI!D$12</f>
        <v>10</v>
      </c>
      <c r="AG160" t="str">
        <f>PLANURI!BW779</f>
        <v/>
      </c>
    </row>
    <row r="161" spans="1:33" x14ac:dyDescent="0.2">
      <c r="A161" t="str">
        <f>PLANURI!AX780</f>
        <v>codDisciplina</v>
      </c>
      <c r="B161" t="str">
        <f>PLANURI!AY780</f>
        <v>ID</v>
      </c>
      <c r="C161" t="str">
        <f>PLANURI!AZ780</f>
        <v>Disciplina</v>
      </c>
      <c r="D161" t="str">
        <f>PLANURI!BA780</f>
        <v>An</v>
      </c>
      <c r="E161" t="str">
        <f>PLANURI!BB780</f>
        <v>Sem</v>
      </c>
      <c r="F161" t="str">
        <f>PLANURI!BC780</f>
        <v>Tip Ev</v>
      </c>
      <c r="G161" t="str">
        <f>PLANURI!BD780</f>
        <v>Regim Disc</v>
      </c>
      <c r="H161" t="str">
        <f>PLANURI!BE780</f>
        <v>C/sapt</v>
      </c>
      <c r="I161" t="str">
        <f>PLANURI!BF780</f>
        <v>S/L/P/sapt</v>
      </c>
      <c r="J161" t="str">
        <f>PLANURI!BG780</f>
        <v>Total ore integral/sapt</v>
      </c>
      <c r="K161" t="str">
        <f>PLANURI!BH780</f>
        <v>C/sem</v>
      </c>
      <c r="L161" t="str">
        <f>PLANURI!BI780</f>
        <v>S/L/P/sem</v>
      </c>
      <c r="M161" t="str">
        <f>PLANURI!BJ780</f>
        <v>Total ore integral /sem</v>
      </c>
      <c r="N161" t="str">
        <f>PLANURI!BK780</f>
        <v>Practica/sapt</v>
      </c>
      <c r="O161" t="str">
        <f>PLANURI!BL780</f>
        <v>Elab proiect/sapt</v>
      </c>
      <c r="P161" t="str">
        <f>PLANURI!BM780</f>
        <v>Total ore partial /sapt</v>
      </c>
      <c r="Q161" t="str">
        <f>PLANURI!BN780</f>
        <v>Practica/sem</v>
      </c>
      <c r="R161" t="str">
        <f>PLANURI!BO780</f>
        <v>Elab proiect/sem</v>
      </c>
      <c r="S161" t="str">
        <f>PLANURI!BP780</f>
        <v>Total ore partial /sem</v>
      </c>
      <c r="T161" t="str">
        <f>PLANURI!BQ780</f>
        <v>VPI/sapt</v>
      </c>
      <c r="U161" t="str">
        <f>PLANURI!BR780</f>
        <v>VPI/sem</v>
      </c>
      <c r="V161" t="str">
        <f>PLANURI!BS780</f>
        <v>Nr credite</v>
      </c>
      <c r="W161" t="str">
        <f>PLANURI!BT780</f>
        <v>Categorie formativa</v>
      </c>
      <c r="X161" t="str">
        <f>PLANURI!BU780</f>
        <v>Total ore/sapt</v>
      </c>
      <c r="Y161" t="str">
        <f>PLANURI!BV780</f>
        <v>Total ore/sem</v>
      </c>
      <c r="Z161" t="str">
        <f>PLANURI!A$4</f>
        <v xml:space="preserve">Facultatea Arhitectură şi Urbanism </v>
      </c>
      <c r="AA161" t="str">
        <f>PLANURI!H$6</f>
        <v>Ştiinţe umaniste şi arte</v>
      </c>
      <c r="AB161">
        <f>PLANURI!C$12</f>
        <v>10</v>
      </c>
      <c r="AC161" t="str">
        <f>PLANURI!H$9</f>
        <v>Arhitectură</v>
      </c>
      <c r="AD161">
        <f>PLANURI!A$12</f>
        <v>50</v>
      </c>
      <c r="AE161">
        <f>PLANURI!B$12</f>
        <v>60</v>
      </c>
      <c r="AF161">
        <f>PLANURI!D$12</f>
        <v>10</v>
      </c>
      <c r="AG161" t="e">
        <f>PLANURI!BW780</f>
        <v>#VALUE!</v>
      </c>
    </row>
    <row r="162" spans="1:33" x14ac:dyDescent="0.2">
      <c r="A162" t="str">
        <f>PLANURI!AX781</f>
        <v/>
      </c>
      <c r="B162">
        <f>PLANURI!AY781</f>
        <v>1</v>
      </c>
      <c r="C162" t="str">
        <f>PLANURI!AZ781</f>
        <v/>
      </c>
      <c r="D162" t="str">
        <f>PLANURI!BA781</f>
        <v/>
      </c>
      <c r="E162" t="str">
        <f>PLANURI!BB781</f>
        <v/>
      </c>
      <c r="F162" t="str">
        <f>PLANURI!BC781</f>
        <v/>
      </c>
      <c r="G162" t="str">
        <f>PLANURI!BD781</f>
        <v/>
      </c>
      <c r="H162" t="str">
        <f>PLANURI!BE781</f>
        <v/>
      </c>
      <c r="I162" t="str">
        <f>PLANURI!BF781</f>
        <v/>
      </c>
      <c r="J162" t="str">
        <f>PLANURI!BG781</f>
        <v/>
      </c>
      <c r="K162" t="str">
        <f>PLANURI!BH781</f>
        <v/>
      </c>
      <c r="L162" t="str">
        <f>PLANURI!BI781</f>
        <v/>
      </c>
      <c r="M162" t="str">
        <f>PLANURI!BJ781</f>
        <v/>
      </c>
      <c r="N162">
        <f>PLANURI!BK781</f>
        <v>0</v>
      </c>
      <c r="O162">
        <f>PLANURI!BL781</f>
        <v>0</v>
      </c>
      <c r="P162">
        <f>PLANURI!BM781</f>
        <v>0</v>
      </c>
      <c r="Q162">
        <f>PLANURI!BN781</f>
        <v>0</v>
      </c>
      <c r="R162">
        <f>PLANURI!BO781</f>
        <v>0</v>
      </c>
      <c r="S162">
        <f>PLANURI!BP781</f>
        <v>0</v>
      </c>
      <c r="T162" t="str">
        <f>PLANURI!BQ781</f>
        <v/>
      </c>
      <c r="U162" t="str">
        <f>PLANURI!BR781</f>
        <v/>
      </c>
      <c r="V162" t="str">
        <f>PLANURI!BS781</f>
        <v/>
      </c>
      <c r="W162" t="str">
        <f>PLANURI!BT781</f>
        <v/>
      </c>
      <c r="X162" t="str">
        <f>PLANURI!BU781</f>
        <v/>
      </c>
      <c r="Y162" t="str">
        <f>PLANURI!BV781</f>
        <v/>
      </c>
      <c r="Z162" t="str">
        <f>PLANURI!A$4</f>
        <v xml:space="preserve">Facultatea Arhitectură şi Urbanism </v>
      </c>
      <c r="AA162" t="str">
        <f>PLANURI!H$6</f>
        <v>Ştiinţe umaniste şi arte</v>
      </c>
      <c r="AB162">
        <f>PLANURI!C$12</f>
        <v>10</v>
      </c>
      <c r="AC162" t="str">
        <f>PLANURI!H$9</f>
        <v>Arhitectură</v>
      </c>
      <c r="AD162">
        <f>PLANURI!A$12</f>
        <v>50</v>
      </c>
      <c r="AE162">
        <f>PLANURI!B$12</f>
        <v>60</v>
      </c>
      <c r="AF162">
        <f>PLANURI!D$12</f>
        <v>10</v>
      </c>
      <c r="AG162" t="str">
        <f>PLANURI!BW781</f>
        <v/>
      </c>
    </row>
    <row r="163" spans="1:33" x14ac:dyDescent="0.2">
      <c r="A163" t="str">
        <f>PLANURI!AX782</f>
        <v/>
      </c>
      <c r="B163">
        <f>PLANURI!AY782</f>
        <v>2</v>
      </c>
      <c r="C163" t="str">
        <f>PLANURI!AZ782</f>
        <v/>
      </c>
      <c r="D163" t="str">
        <f>PLANURI!BA782</f>
        <v/>
      </c>
      <c r="E163" t="str">
        <f>PLANURI!BB782</f>
        <v/>
      </c>
      <c r="F163" t="str">
        <f>PLANURI!BC782</f>
        <v/>
      </c>
      <c r="G163" t="str">
        <f>PLANURI!BD782</f>
        <v/>
      </c>
      <c r="H163" t="str">
        <f>PLANURI!BE782</f>
        <v/>
      </c>
      <c r="I163" t="str">
        <f>PLANURI!BF782</f>
        <v/>
      </c>
      <c r="J163" t="str">
        <f>PLANURI!BG782</f>
        <v/>
      </c>
      <c r="K163" t="str">
        <f>PLANURI!BH782</f>
        <v/>
      </c>
      <c r="L163" t="str">
        <f>PLANURI!BI782</f>
        <v/>
      </c>
      <c r="M163" t="str">
        <f>PLANURI!BJ782</f>
        <v/>
      </c>
      <c r="N163">
        <f>PLANURI!BK782</f>
        <v>0</v>
      </c>
      <c r="O163">
        <f>PLANURI!BL782</f>
        <v>0</v>
      </c>
      <c r="P163">
        <f>PLANURI!BM782</f>
        <v>0</v>
      </c>
      <c r="Q163">
        <f>PLANURI!BN782</f>
        <v>0</v>
      </c>
      <c r="R163">
        <f>PLANURI!BO782</f>
        <v>0</v>
      </c>
      <c r="S163">
        <f>PLANURI!BP782</f>
        <v>0</v>
      </c>
      <c r="T163" t="str">
        <f>PLANURI!BQ782</f>
        <v/>
      </c>
      <c r="U163" t="str">
        <f>PLANURI!BR782</f>
        <v/>
      </c>
      <c r="V163" t="str">
        <f>PLANURI!BS782</f>
        <v/>
      </c>
      <c r="W163" t="str">
        <f>PLANURI!BT782</f>
        <v/>
      </c>
      <c r="X163" t="str">
        <f>PLANURI!BU782</f>
        <v/>
      </c>
      <c r="Y163" t="str">
        <f>PLANURI!BV782</f>
        <v/>
      </c>
      <c r="Z163" t="str">
        <f>PLANURI!A$4</f>
        <v xml:space="preserve">Facultatea Arhitectură şi Urbanism </v>
      </c>
      <c r="AA163" t="str">
        <f>PLANURI!H$6</f>
        <v>Ştiinţe umaniste şi arte</v>
      </c>
      <c r="AB163">
        <f>PLANURI!C$12</f>
        <v>10</v>
      </c>
      <c r="AC163" t="str">
        <f>PLANURI!H$9</f>
        <v>Arhitectură</v>
      </c>
      <c r="AD163">
        <f>PLANURI!A$12</f>
        <v>50</v>
      </c>
      <c r="AE163">
        <f>PLANURI!B$12</f>
        <v>60</v>
      </c>
      <c r="AF163">
        <f>PLANURI!D$12</f>
        <v>10</v>
      </c>
      <c r="AG163" t="str">
        <f>PLANURI!BW782</f>
        <v/>
      </c>
    </row>
    <row r="164" spans="1:33" x14ac:dyDescent="0.2">
      <c r="A164" t="str">
        <f>PLANURI!AX783</f>
        <v/>
      </c>
      <c r="B164">
        <f>PLANURI!AY783</f>
        <v>3</v>
      </c>
      <c r="C164" t="str">
        <f>PLANURI!AZ783</f>
        <v/>
      </c>
      <c r="D164" t="str">
        <f>PLANURI!BA783</f>
        <v/>
      </c>
      <c r="E164" t="str">
        <f>PLANURI!BB783</f>
        <v/>
      </c>
      <c r="F164" t="str">
        <f>PLANURI!BC783</f>
        <v/>
      </c>
      <c r="G164" t="str">
        <f>PLANURI!BD783</f>
        <v/>
      </c>
      <c r="H164" t="str">
        <f>PLANURI!BE783</f>
        <v/>
      </c>
      <c r="I164" t="str">
        <f>PLANURI!BF783</f>
        <v/>
      </c>
      <c r="J164" t="str">
        <f>PLANURI!BG783</f>
        <v/>
      </c>
      <c r="K164" t="str">
        <f>PLANURI!BH783</f>
        <v/>
      </c>
      <c r="L164" t="str">
        <f>PLANURI!BI783</f>
        <v/>
      </c>
      <c r="M164" t="str">
        <f>PLANURI!BJ783</f>
        <v/>
      </c>
      <c r="N164">
        <f>PLANURI!BK783</f>
        <v>0</v>
      </c>
      <c r="O164">
        <f>PLANURI!BL783</f>
        <v>0</v>
      </c>
      <c r="P164">
        <f>PLANURI!BM783</f>
        <v>0</v>
      </c>
      <c r="Q164">
        <f>PLANURI!BN783</f>
        <v>0</v>
      </c>
      <c r="R164">
        <f>PLANURI!BO783</f>
        <v>0</v>
      </c>
      <c r="S164">
        <f>PLANURI!BP783</f>
        <v>0</v>
      </c>
      <c r="T164" t="str">
        <f>PLANURI!BQ783</f>
        <v/>
      </c>
      <c r="U164" t="str">
        <f>PLANURI!BR783</f>
        <v/>
      </c>
      <c r="V164" t="str">
        <f>PLANURI!BS783</f>
        <v/>
      </c>
      <c r="W164" t="str">
        <f>PLANURI!BT783</f>
        <v/>
      </c>
      <c r="X164" t="str">
        <f>PLANURI!BU783</f>
        <v/>
      </c>
      <c r="Y164" t="str">
        <f>PLANURI!BV783</f>
        <v/>
      </c>
      <c r="Z164" t="str">
        <f>PLANURI!A$4</f>
        <v xml:space="preserve">Facultatea Arhitectură şi Urbanism </v>
      </c>
      <c r="AA164" t="str">
        <f>PLANURI!H$6</f>
        <v>Ştiinţe umaniste şi arte</v>
      </c>
      <c r="AB164">
        <f>PLANURI!C$12</f>
        <v>10</v>
      </c>
      <c r="AC164" t="str">
        <f>PLANURI!H$9</f>
        <v>Arhitectură</v>
      </c>
      <c r="AD164">
        <f>PLANURI!A$12</f>
        <v>50</v>
      </c>
      <c r="AE164">
        <f>PLANURI!B$12</f>
        <v>60</v>
      </c>
      <c r="AF164">
        <f>PLANURI!D$12</f>
        <v>10</v>
      </c>
      <c r="AG164" t="str">
        <f>PLANURI!BW783</f>
        <v/>
      </c>
    </row>
    <row r="165" spans="1:33" x14ac:dyDescent="0.2">
      <c r="A165" t="str">
        <f>PLANURI!AX784</f>
        <v/>
      </c>
      <c r="B165">
        <f>PLANURI!AY784</f>
        <v>4</v>
      </c>
      <c r="C165" t="str">
        <f>PLANURI!AZ784</f>
        <v/>
      </c>
      <c r="D165" t="str">
        <f>PLANURI!BA784</f>
        <v/>
      </c>
      <c r="E165" t="str">
        <f>PLANURI!BB784</f>
        <v/>
      </c>
      <c r="F165" t="str">
        <f>PLANURI!BC784</f>
        <v/>
      </c>
      <c r="G165" t="str">
        <f>PLANURI!BD784</f>
        <v/>
      </c>
      <c r="H165" t="str">
        <f>PLANURI!BE784</f>
        <v/>
      </c>
      <c r="I165" t="str">
        <f>PLANURI!BF784</f>
        <v/>
      </c>
      <c r="J165" t="str">
        <f>PLANURI!BG784</f>
        <v/>
      </c>
      <c r="K165" t="str">
        <f>PLANURI!BH784</f>
        <v/>
      </c>
      <c r="L165" t="str">
        <f>PLANURI!BI784</f>
        <v/>
      </c>
      <c r="M165" t="str">
        <f>PLANURI!BJ784</f>
        <v/>
      </c>
      <c r="N165">
        <f>PLANURI!BK784</f>
        <v>0</v>
      </c>
      <c r="O165">
        <f>PLANURI!BL784</f>
        <v>0</v>
      </c>
      <c r="P165">
        <f>PLANURI!BM784</f>
        <v>0</v>
      </c>
      <c r="Q165">
        <f>PLANURI!BN784</f>
        <v>0</v>
      </c>
      <c r="R165">
        <f>PLANURI!BO784</f>
        <v>0</v>
      </c>
      <c r="S165">
        <f>PLANURI!BP784</f>
        <v>0</v>
      </c>
      <c r="T165" t="str">
        <f>PLANURI!BQ784</f>
        <v/>
      </c>
      <c r="U165" t="str">
        <f>PLANURI!BR784</f>
        <v/>
      </c>
      <c r="V165" t="str">
        <f>PLANURI!BS784</f>
        <v/>
      </c>
      <c r="W165" t="str">
        <f>PLANURI!BT784</f>
        <v/>
      </c>
      <c r="X165" t="str">
        <f>PLANURI!BU784</f>
        <v/>
      </c>
      <c r="Y165" t="str">
        <f>PLANURI!BV784</f>
        <v/>
      </c>
      <c r="Z165" t="str">
        <f>PLANURI!A$4</f>
        <v xml:space="preserve">Facultatea Arhitectură şi Urbanism </v>
      </c>
      <c r="AA165" t="str">
        <f>PLANURI!H$6</f>
        <v>Ştiinţe umaniste şi arte</v>
      </c>
      <c r="AB165">
        <f>PLANURI!C$12</f>
        <v>10</v>
      </c>
      <c r="AC165" t="str">
        <f>PLANURI!H$9</f>
        <v>Arhitectură</v>
      </c>
      <c r="AD165">
        <f>PLANURI!A$12</f>
        <v>50</v>
      </c>
      <c r="AE165">
        <f>PLANURI!B$12</f>
        <v>60</v>
      </c>
      <c r="AF165">
        <f>PLANURI!D$12</f>
        <v>10</v>
      </c>
      <c r="AG165" t="str">
        <f>PLANURI!BW784</f>
        <v/>
      </c>
    </row>
    <row r="166" spans="1:33" x14ac:dyDescent="0.2">
      <c r="A166" t="str">
        <f>PLANURI!AX785</f>
        <v/>
      </c>
      <c r="B166">
        <f>PLANURI!AY785</f>
        <v>5</v>
      </c>
      <c r="C166" t="str">
        <f>PLANURI!AZ785</f>
        <v/>
      </c>
      <c r="D166" t="str">
        <f>PLANURI!BA785</f>
        <v/>
      </c>
      <c r="E166" t="str">
        <f>PLANURI!BB785</f>
        <v/>
      </c>
      <c r="F166" t="str">
        <f>PLANURI!BC785</f>
        <v/>
      </c>
      <c r="G166" t="str">
        <f>PLANURI!BD785</f>
        <v/>
      </c>
      <c r="H166" t="str">
        <f>PLANURI!BE785</f>
        <v/>
      </c>
      <c r="I166" t="str">
        <f>PLANURI!BF785</f>
        <v/>
      </c>
      <c r="J166" t="str">
        <f>PLANURI!BG785</f>
        <v/>
      </c>
      <c r="K166" t="str">
        <f>PLANURI!BH785</f>
        <v/>
      </c>
      <c r="L166" t="str">
        <f>PLANURI!BI785</f>
        <v/>
      </c>
      <c r="M166" t="str">
        <f>PLANURI!BJ785</f>
        <v/>
      </c>
      <c r="N166">
        <f>PLANURI!BK785</f>
        <v>0</v>
      </c>
      <c r="O166">
        <f>PLANURI!BL785</f>
        <v>0</v>
      </c>
      <c r="P166">
        <f>PLANURI!BM785</f>
        <v>0</v>
      </c>
      <c r="Q166">
        <f>PLANURI!BN785</f>
        <v>0</v>
      </c>
      <c r="R166">
        <f>PLANURI!BO785</f>
        <v>0</v>
      </c>
      <c r="S166">
        <f>PLANURI!BP785</f>
        <v>0</v>
      </c>
      <c r="T166" t="str">
        <f>PLANURI!BQ785</f>
        <v/>
      </c>
      <c r="U166" t="str">
        <f>PLANURI!BR785</f>
        <v/>
      </c>
      <c r="V166" t="str">
        <f>PLANURI!BS785</f>
        <v/>
      </c>
      <c r="W166" t="str">
        <f>PLANURI!BT785</f>
        <v/>
      </c>
      <c r="X166" t="str">
        <f>PLANURI!BU785</f>
        <v/>
      </c>
      <c r="Y166" t="str">
        <f>PLANURI!BV785</f>
        <v/>
      </c>
      <c r="Z166" t="str">
        <f>PLANURI!A$4</f>
        <v xml:space="preserve">Facultatea Arhitectură şi Urbanism </v>
      </c>
      <c r="AA166" t="str">
        <f>PLANURI!H$6</f>
        <v>Ştiinţe umaniste şi arte</v>
      </c>
      <c r="AB166">
        <f>PLANURI!C$12</f>
        <v>10</v>
      </c>
      <c r="AC166" t="str">
        <f>PLANURI!H$9</f>
        <v>Arhitectură</v>
      </c>
      <c r="AD166">
        <f>PLANURI!A$12</f>
        <v>50</v>
      </c>
      <c r="AE166">
        <f>PLANURI!B$12</f>
        <v>60</v>
      </c>
      <c r="AF166">
        <f>PLANURI!D$12</f>
        <v>10</v>
      </c>
      <c r="AG166" t="str">
        <f>PLANURI!BW785</f>
        <v/>
      </c>
    </row>
    <row r="167" spans="1:33" x14ac:dyDescent="0.2">
      <c r="A167" t="str">
        <f>PLANURI!AX786</f>
        <v/>
      </c>
      <c r="B167">
        <f>PLANURI!AY786</f>
        <v>6</v>
      </c>
      <c r="C167" t="str">
        <f>PLANURI!AZ786</f>
        <v/>
      </c>
      <c r="D167" t="str">
        <f>PLANURI!BA786</f>
        <v/>
      </c>
      <c r="E167" t="str">
        <f>PLANURI!BB786</f>
        <v/>
      </c>
      <c r="F167" t="str">
        <f>PLANURI!BC786</f>
        <v/>
      </c>
      <c r="G167" t="str">
        <f>PLANURI!BD786</f>
        <v/>
      </c>
      <c r="H167" t="str">
        <f>PLANURI!BE786</f>
        <v/>
      </c>
      <c r="I167" t="str">
        <f>PLANURI!BF786</f>
        <v/>
      </c>
      <c r="J167" t="str">
        <f>PLANURI!BG786</f>
        <v/>
      </c>
      <c r="K167" t="str">
        <f>PLANURI!BH786</f>
        <v/>
      </c>
      <c r="L167" t="str">
        <f>PLANURI!BI786</f>
        <v/>
      </c>
      <c r="M167" t="str">
        <f>PLANURI!BJ786</f>
        <v/>
      </c>
      <c r="N167">
        <f>PLANURI!BK786</f>
        <v>0</v>
      </c>
      <c r="O167">
        <f>PLANURI!BL786</f>
        <v>0</v>
      </c>
      <c r="P167">
        <f>PLANURI!BM786</f>
        <v>0</v>
      </c>
      <c r="Q167">
        <f>PLANURI!BN786</f>
        <v>0</v>
      </c>
      <c r="R167">
        <f>PLANURI!BO786</f>
        <v>0</v>
      </c>
      <c r="S167">
        <f>PLANURI!BP786</f>
        <v>0</v>
      </c>
      <c r="T167" t="str">
        <f>PLANURI!BQ786</f>
        <v/>
      </c>
      <c r="U167" t="str">
        <f>PLANURI!BR786</f>
        <v/>
      </c>
      <c r="V167" t="str">
        <f>PLANURI!BS786</f>
        <v/>
      </c>
      <c r="W167" t="str">
        <f>PLANURI!BT786</f>
        <v/>
      </c>
      <c r="X167" t="str">
        <f>PLANURI!BU786</f>
        <v/>
      </c>
      <c r="Y167" t="str">
        <f>PLANURI!BV786</f>
        <v/>
      </c>
      <c r="Z167" t="str">
        <f>PLANURI!A$4</f>
        <v xml:space="preserve">Facultatea Arhitectură şi Urbanism </v>
      </c>
      <c r="AA167" t="str">
        <f>PLANURI!H$6</f>
        <v>Ştiinţe umaniste şi arte</v>
      </c>
      <c r="AB167">
        <f>PLANURI!C$12</f>
        <v>10</v>
      </c>
      <c r="AC167" t="str">
        <f>PLANURI!H$9</f>
        <v>Arhitectură</v>
      </c>
      <c r="AD167">
        <f>PLANURI!A$12</f>
        <v>50</v>
      </c>
      <c r="AE167">
        <f>PLANURI!B$12</f>
        <v>60</v>
      </c>
      <c r="AF167">
        <f>PLANURI!D$12</f>
        <v>10</v>
      </c>
      <c r="AG167" t="str">
        <f>PLANURI!BW786</f>
        <v/>
      </c>
    </row>
    <row r="168" spans="1:33" x14ac:dyDescent="0.2">
      <c r="A168" t="str">
        <f>PLANURI!AX787</f>
        <v/>
      </c>
      <c r="B168">
        <f>PLANURI!AY787</f>
        <v>7</v>
      </c>
      <c r="C168" t="str">
        <f>PLANURI!AZ787</f>
        <v/>
      </c>
      <c r="D168" t="str">
        <f>PLANURI!BA787</f>
        <v/>
      </c>
      <c r="E168" t="str">
        <f>PLANURI!BB787</f>
        <v/>
      </c>
      <c r="F168" t="str">
        <f>PLANURI!BC787</f>
        <v/>
      </c>
      <c r="G168" t="str">
        <f>PLANURI!BD787</f>
        <v/>
      </c>
      <c r="H168" t="str">
        <f>PLANURI!BE787</f>
        <v/>
      </c>
      <c r="I168" t="str">
        <f>PLANURI!BF787</f>
        <v/>
      </c>
      <c r="J168" t="str">
        <f>PLANURI!BG787</f>
        <v/>
      </c>
      <c r="K168" t="str">
        <f>PLANURI!BH787</f>
        <v/>
      </c>
      <c r="L168" t="str">
        <f>PLANURI!BI787</f>
        <v/>
      </c>
      <c r="M168" t="str">
        <f>PLANURI!BJ787</f>
        <v/>
      </c>
      <c r="N168">
        <f>PLANURI!BK787</f>
        <v>0</v>
      </c>
      <c r="O168">
        <f>PLANURI!BL787</f>
        <v>0</v>
      </c>
      <c r="P168">
        <f>PLANURI!BM787</f>
        <v>0</v>
      </c>
      <c r="Q168">
        <f>PLANURI!BN787</f>
        <v>0</v>
      </c>
      <c r="R168">
        <f>PLANURI!BO787</f>
        <v>0</v>
      </c>
      <c r="S168">
        <f>PLANURI!BP787</f>
        <v>0</v>
      </c>
      <c r="T168" t="str">
        <f>PLANURI!BQ787</f>
        <v/>
      </c>
      <c r="U168" t="str">
        <f>PLANURI!BR787</f>
        <v/>
      </c>
      <c r="V168" t="str">
        <f>PLANURI!BS787</f>
        <v/>
      </c>
      <c r="W168" t="str">
        <f>PLANURI!BT787</f>
        <v/>
      </c>
      <c r="X168" t="str">
        <f>PLANURI!BU787</f>
        <v/>
      </c>
      <c r="Y168" t="str">
        <f>PLANURI!BV787</f>
        <v/>
      </c>
      <c r="Z168" t="str">
        <f>PLANURI!A$4</f>
        <v xml:space="preserve">Facultatea Arhitectură şi Urbanism </v>
      </c>
      <c r="AA168" t="str">
        <f>PLANURI!H$6</f>
        <v>Ştiinţe umaniste şi arte</v>
      </c>
      <c r="AB168">
        <f>PLANURI!C$12</f>
        <v>10</v>
      </c>
      <c r="AC168" t="str">
        <f>PLANURI!H$9</f>
        <v>Arhitectură</v>
      </c>
      <c r="AD168">
        <f>PLANURI!A$12</f>
        <v>50</v>
      </c>
      <c r="AE168">
        <f>PLANURI!B$12</f>
        <v>60</v>
      </c>
      <c r="AF168">
        <f>PLANURI!D$12</f>
        <v>10</v>
      </c>
      <c r="AG168" t="str">
        <f>PLANURI!BW787</f>
        <v/>
      </c>
    </row>
    <row r="169" spans="1:33" x14ac:dyDescent="0.2">
      <c r="A169" t="str">
        <f>PLANURI!AX788</f>
        <v/>
      </c>
      <c r="B169">
        <f>PLANURI!AY788</f>
        <v>8</v>
      </c>
      <c r="C169" t="str">
        <f>PLANURI!AZ788</f>
        <v/>
      </c>
      <c r="D169" t="str">
        <f>PLANURI!BA788</f>
        <v/>
      </c>
      <c r="E169" t="str">
        <f>PLANURI!BB788</f>
        <v/>
      </c>
      <c r="F169" t="str">
        <f>PLANURI!BC788</f>
        <v/>
      </c>
      <c r="G169" t="str">
        <f>PLANURI!BD788</f>
        <v/>
      </c>
      <c r="H169" t="str">
        <f>PLANURI!BE788</f>
        <v/>
      </c>
      <c r="I169" t="str">
        <f>PLANURI!BF788</f>
        <v/>
      </c>
      <c r="J169" t="str">
        <f>PLANURI!BG788</f>
        <v/>
      </c>
      <c r="K169" t="str">
        <f>PLANURI!BH788</f>
        <v/>
      </c>
      <c r="L169" t="str">
        <f>PLANURI!BI788</f>
        <v/>
      </c>
      <c r="M169" t="str">
        <f>PLANURI!BJ788</f>
        <v/>
      </c>
      <c r="N169">
        <f>PLANURI!BK788</f>
        <v>0</v>
      </c>
      <c r="O169">
        <f>PLANURI!BL788</f>
        <v>0</v>
      </c>
      <c r="P169">
        <f>PLANURI!BM788</f>
        <v>0</v>
      </c>
      <c r="Q169">
        <f>PLANURI!BN788</f>
        <v>0</v>
      </c>
      <c r="R169">
        <f>PLANURI!BO788</f>
        <v>0</v>
      </c>
      <c r="S169">
        <f>PLANURI!BP788</f>
        <v>0</v>
      </c>
      <c r="T169" t="str">
        <f>PLANURI!BQ788</f>
        <v/>
      </c>
      <c r="U169" t="str">
        <f>PLANURI!BR788</f>
        <v/>
      </c>
      <c r="V169" t="str">
        <f>PLANURI!BS788</f>
        <v/>
      </c>
      <c r="W169" t="str">
        <f>PLANURI!BT788</f>
        <v/>
      </c>
      <c r="X169" t="str">
        <f>PLANURI!BU788</f>
        <v/>
      </c>
      <c r="Y169" t="str">
        <f>PLANURI!BV788</f>
        <v/>
      </c>
      <c r="Z169" t="str">
        <f>PLANURI!A$4</f>
        <v xml:space="preserve">Facultatea Arhitectură şi Urbanism </v>
      </c>
      <c r="AA169" t="str">
        <f>PLANURI!H$6</f>
        <v>Ştiinţe umaniste şi arte</v>
      </c>
      <c r="AB169">
        <f>PLANURI!C$12</f>
        <v>10</v>
      </c>
      <c r="AC169" t="str">
        <f>PLANURI!H$9</f>
        <v>Arhitectură</v>
      </c>
      <c r="AD169">
        <f>PLANURI!A$12</f>
        <v>50</v>
      </c>
      <c r="AE169">
        <f>PLANURI!B$12</f>
        <v>60</v>
      </c>
      <c r="AF169">
        <f>PLANURI!D$12</f>
        <v>10</v>
      </c>
      <c r="AG169" t="str">
        <f>PLANURI!BW788</f>
        <v/>
      </c>
    </row>
    <row r="170" spans="1:33" x14ac:dyDescent="0.2">
      <c r="A170" t="str">
        <f>PLANURI!AX789</f>
        <v/>
      </c>
      <c r="B170">
        <f>PLANURI!AY789</f>
        <v>9</v>
      </c>
      <c r="C170" t="str">
        <f>PLANURI!AZ789</f>
        <v/>
      </c>
      <c r="D170" t="str">
        <f>PLANURI!BA789</f>
        <v/>
      </c>
      <c r="E170" t="str">
        <f>PLANURI!BB789</f>
        <v/>
      </c>
      <c r="F170" t="str">
        <f>PLANURI!BC789</f>
        <v/>
      </c>
      <c r="G170" t="str">
        <f>PLANURI!BD789</f>
        <v/>
      </c>
      <c r="H170" t="str">
        <f>PLANURI!BE789</f>
        <v/>
      </c>
      <c r="I170" t="str">
        <f>PLANURI!BF789</f>
        <v/>
      </c>
      <c r="J170" t="str">
        <f>PLANURI!BG789</f>
        <v/>
      </c>
      <c r="K170" t="str">
        <f>PLANURI!BH789</f>
        <v/>
      </c>
      <c r="L170" t="str">
        <f>PLANURI!BI789</f>
        <v/>
      </c>
      <c r="M170" t="str">
        <f>PLANURI!BJ789</f>
        <v/>
      </c>
      <c r="N170">
        <f>PLANURI!BK789</f>
        <v>0</v>
      </c>
      <c r="O170">
        <f>PLANURI!BL789</f>
        <v>0</v>
      </c>
      <c r="P170">
        <f>PLANURI!BM789</f>
        <v>0</v>
      </c>
      <c r="Q170">
        <f>PLANURI!BN789</f>
        <v>0</v>
      </c>
      <c r="R170">
        <f>PLANURI!BO789</f>
        <v>0</v>
      </c>
      <c r="S170">
        <f>PLANURI!BP789</f>
        <v>0</v>
      </c>
      <c r="T170" t="str">
        <f>PLANURI!BQ789</f>
        <v/>
      </c>
      <c r="U170" t="str">
        <f>PLANURI!BR789</f>
        <v/>
      </c>
      <c r="V170" t="str">
        <f>PLANURI!BS789</f>
        <v/>
      </c>
      <c r="W170" t="str">
        <f>PLANURI!BT789</f>
        <v/>
      </c>
      <c r="X170" t="str">
        <f>PLANURI!BU789</f>
        <v/>
      </c>
      <c r="Y170" t="str">
        <f>PLANURI!BV789</f>
        <v/>
      </c>
      <c r="Z170" t="str">
        <f>PLANURI!A$4</f>
        <v xml:space="preserve">Facultatea Arhitectură şi Urbanism </v>
      </c>
      <c r="AA170" t="str">
        <f>PLANURI!H$6</f>
        <v>Ştiinţe umaniste şi arte</v>
      </c>
      <c r="AB170">
        <f>PLANURI!C$12</f>
        <v>10</v>
      </c>
      <c r="AC170" t="str">
        <f>PLANURI!H$9</f>
        <v>Arhitectură</v>
      </c>
      <c r="AD170">
        <f>PLANURI!A$12</f>
        <v>50</v>
      </c>
      <c r="AE170">
        <f>PLANURI!B$12</f>
        <v>60</v>
      </c>
      <c r="AF170">
        <f>PLANURI!D$12</f>
        <v>10</v>
      </c>
      <c r="AG170" t="str">
        <f>PLANURI!BW789</f>
        <v/>
      </c>
    </row>
    <row r="171" spans="1:33" x14ac:dyDescent="0.2">
      <c r="A171" t="str">
        <f>PLANURI!AX790</f>
        <v/>
      </c>
      <c r="B171">
        <f>PLANURI!AY790</f>
        <v>10</v>
      </c>
      <c r="C171" t="str">
        <f>PLANURI!AZ790</f>
        <v/>
      </c>
      <c r="D171" t="str">
        <f>PLANURI!BA790</f>
        <v/>
      </c>
      <c r="E171" t="str">
        <f>PLANURI!BB790</f>
        <v/>
      </c>
      <c r="F171" t="str">
        <f>PLANURI!BC790</f>
        <v/>
      </c>
      <c r="G171" t="str">
        <f>PLANURI!BD790</f>
        <v/>
      </c>
      <c r="H171" t="str">
        <f>PLANURI!BE790</f>
        <v/>
      </c>
      <c r="I171" t="str">
        <f>PLANURI!BF790</f>
        <v/>
      </c>
      <c r="J171" t="str">
        <f>PLANURI!BG790</f>
        <v/>
      </c>
      <c r="K171" t="str">
        <f>PLANURI!BH790</f>
        <v/>
      </c>
      <c r="L171" t="str">
        <f>PLANURI!BI790</f>
        <v/>
      </c>
      <c r="M171" t="str">
        <f>PLANURI!BJ790</f>
        <v/>
      </c>
      <c r="N171">
        <f>PLANURI!BK790</f>
        <v>0</v>
      </c>
      <c r="O171">
        <f>PLANURI!BL790</f>
        <v>0</v>
      </c>
      <c r="P171">
        <f>PLANURI!BM790</f>
        <v>0</v>
      </c>
      <c r="Q171">
        <f>PLANURI!BN790</f>
        <v>0</v>
      </c>
      <c r="R171">
        <f>PLANURI!BO790</f>
        <v>0</v>
      </c>
      <c r="S171">
        <f>PLANURI!BP790</f>
        <v>0</v>
      </c>
      <c r="T171" t="str">
        <f>PLANURI!BQ790</f>
        <v/>
      </c>
      <c r="U171" t="str">
        <f>PLANURI!BR790</f>
        <v/>
      </c>
      <c r="V171" t="str">
        <f>PLANURI!BS790</f>
        <v/>
      </c>
      <c r="W171" t="str">
        <f>PLANURI!BT790</f>
        <v/>
      </c>
      <c r="X171" t="str">
        <f>PLANURI!BU790</f>
        <v/>
      </c>
      <c r="Y171" t="str">
        <f>PLANURI!BV790</f>
        <v/>
      </c>
      <c r="Z171" t="str">
        <f>PLANURI!A$4</f>
        <v xml:space="preserve">Facultatea Arhitectură şi Urbanism </v>
      </c>
      <c r="AA171" t="str">
        <f>PLANURI!H$6</f>
        <v>Ştiinţe umaniste şi arte</v>
      </c>
      <c r="AB171">
        <f>PLANURI!C$12</f>
        <v>10</v>
      </c>
      <c r="AC171" t="str">
        <f>PLANURI!H$9</f>
        <v>Arhitectură</v>
      </c>
      <c r="AD171">
        <f>PLANURI!A$12</f>
        <v>50</v>
      </c>
      <c r="AE171">
        <f>PLANURI!B$12</f>
        <v>60</v>
      </c>
      <c r="AF171">
        <f>PLANURI!D$12</f>
        <v>10</v>
      </c>
      <c r="AG171" t="str">
        <f>PLANURI!BW790</f>
        <v/>
      </c>
    </row>
    <row r="172" spans="1:33" x14ac:dyDescent="0.2">
      <c r="A172" t="str">
        <f>PLANURI!AX791</f>
        <v/>
      </c>
      <c r="B172">
        <f>PLANURI!AY791</f>
        <v>11</v>
      </c>
      <c r="C172" t="str">
        <f>PLANURI!AZ791</f>
        <v/>
      </c>
      <c r="D172" t="str">
        <f>PLANURI!BA791</f>
        <v/>
      </c>
      <c r="E172" t="str">
        <f>PLANURI!BB791</f>
        <v/>
      </c>
      <c r="F172" t="str">
        <f>PLANURI!BC791</f>
        <v/>
      </c>
      <c r="G172" t="str">
        <f>PLANURI!BD791</f>
        <v/>
      </c>
      <c r="H172" t="str">
        <f>PLANURI!BE791</f>
        <v/>
      </c>
      <c r="I172" t="str">
        <f>PLANURI!BF791</f>
        <v/>
      </c>
      <c r="J172" t="str">
        <f>PLANURI!BG791</f>
        <v/>
      </c>
      <c r="K172" t="str">
        <f>PLANURI!BH791</f>
        <v/>
      </c>
      <c r="L172" t="str">
        <f>PLANURI!BI791</f>
        <v/>
      </c>
      <c r="M172" t="str">
        <f>PLANURI!BJ791</f>
        <v/>
      </c>
      <c r="N172">
        <f>PLANURI!BK791</f>
        <v>0</v>
      </c>
      <c r="O172">
        <f>PLANURI!BL791</f>
        <v>0</v>
      </c>
      <c r="P172">
        <f>PLANURI!BM791</f>
        <v>0</v>
      </c>
      <c r="Q172">
        <f>PLANURI!BN791</f>
        <v>0</v>
      </c>
      <c r="R172">
        <f>PLANURI!BO791</f>
        <v>0</v>
      </c>
      <c r="S172">
        <f>PLANURI!BP791</f>
        <v>0</v>
      </c>
      <c r="T172" t="str">
        <f>PLANURI!BQ791</f>
        <v/>
      </c>
      <c r="U172" t="str">
        <f>PLANURI!BR791</f>
        <v/>
      </c>
      <c r="V172" t="str">
        <f>PLANURI!BS791</f>
        <v/>
      </c>
      <c r="W172" t="str">
        <f>PLANURI!BT791</f>
        <v/>
      </c>
      <c r="X172" t="str">
        <f>PLANURI!BU791</f>
        <v/>
      </c>
      <c r="Y172" t="str">
        <f>PLANURI!BV791</f>
        <v/>
      </c>
      <c r="Z172" t="str">
        <f>PLANURI!A$4</f>
        <v xml:space="preserve">Facultatea Arhitectură şi Urbanism </v>
      </c>
      <c r="AA172" t="str">
        <f>PLANURI!H$6</f>
        <v>Ştiinţe umaniste şi arte</v>
      </c>
      <c r="AB172">
        <f>PLANURI!C$12</f>
        <v>10</v>
      </c>
      <c r="AC172" t="str">
        <f>PLANURI!H$9</f>
        <v>Arhitectură</v>
      </c>
      <c r="AD172">
        <f>PLANURI!A$12</f>
        <v>50</v>
      </c>
      <c r="AE172">
        <f>PLANURI!B$12</f>
        <v>60</v>
      </c>
      <c r="AF172">
        <f>PLANURI!D$12</f>
        <v>10</v>
      </c>
      <c r="AG172" t="str">
        <f>PLANURI!BW791</f>
        <v/>
      </c>
    </row>
    <row r="173" spans="1:33" x14ac:dyDescent="0.2">
      <c r="A173" t="str">
        <f>PLANURI!AX792</f>
        <v/>
      </c>
      <c r="B173">
        <f>PLANURI!AY792</f>
        <v>12</v>
      </c>
      <c r="C173" t="str">
        <f>PLANURI!AZ792</f>
        <v/>
      </c>
      <c r="D173" t="str">
        <f>PLANURI!BA792</f>
        <v/>
      </c>
      <c r="E173" t="str">
        <f>PLANURI!BB792</f>
        <v/>
      </c>
      <c r="F173" t="str">
        <f>PLANURI!BC792</f>
        <v/>
      </c>
      <c r="G173" t="str">
        <f>PLANURI!BD792</f>
        <v/>
      </c>
      <c r="H173" t="str">
        <f>PLANURI!BE792</f>
        <v/>
      </c>
      <c r="I173" t="str">
        <f>PLANURI!BF792</f>
        <v/>
      </c>
      <c r="J173" t="str">
        <f>PLANURI!BG792</f>
        <v/>
      </c>
      <c r="K173" t="str">
        <f>PLANURI!BH792</f>
        <v/>
      </c>
      <c r="L173" t="str">
        <f>PLANURI!BI792</f>
        <v/>
      </c>
      <c r="M173" t="str">
        <f>PLANURI!BJ792</f>
        <v/>
      </c>
      <c r="N173">
        <f>PLANURI!BK792</f>
        <v>0</v>
      </c>
      <c r="O173">
        <f>PLANURI!BL792</f>
        <v>0</v>
      </c>
      <c r="P173">
        <f>PLANURI!BM792</f>
        <v>0</v>
      </c>
      <c r="Q173">
        <f>PLANURI!BN792</f>
        <v>0</v>
      </c>
      <c r="R173">
        <f>PLANURI!BO792</f>
        <v>0</v>
      </c>
      <c r="S173">
        <f>PLANURI!BP792</f>
        <v>0</v>
      </c>
      <c r="T173" t="str">
        <f>PLANURI!BQ792</f>
        <v/>
      </c>
      <c r="U173" t="str">
        <f>PLANURI!BR792</f>
        <v/>
      </c>
      <c r="V173" t="str">
        <f>PLANURI!BS792</f>
        <v/>
      </c>
      <c r="W173" t="str">
        <f>PLANURI!BT792</f>
        <v/>
      </c>
      <c r="X173" t="str">
        <f>PLANURI!BU792</f>
        <v/>
      </c>
      <c r="Y173" t="str">
        <f>PLANURI!BV792</f>
        <v/>
      </c>
      <c r="Z173" t="str">
        <f>PLANURI!A$4</f>
        <v xml:space="preserve">Facultatea Arhitectură şi Urbanism </v>
      </c>
      <c r="AA173" t="str">
        <f>PLANURI!H$6</f>
        <v>Ştiinţe umaniste şi arte</v>
      </c>
      <c r="AB173">
        <f>PLANURI!C$12</f>
        <v>10</v>
      </c>
      <c r="AC173" t="str">
        <f>PLANURI!H$9</f>
        <v>Arhitectură</v>
      </c>
      <c r="AD173">
        <f>PLANURI!A$12</f>
        <v>50</v>
      </c>
      <c r="AE173">
        <f>PLANURI!B$12</f>
        <v>60</v>
      </c>
      <c r="AF173">
        <f>PLANURI!D$12</f>
        <v>10</v>
      </c>
      <c r="AG173" t="str">
        <f>PLANURI!BW792</f>
        <v/>
      </c>
    </row>
    <row r="174" spans="1:33" x14ac:dyDescent="0.2">
      <c r="A174" t="str">
        <f>PLANURI!AX793</f>
        <v>Semestrul 2</v>
      </c>
      <c r="B174">
        <f>PLANURI!AY793</f>
        <v>0</v>
      </c>
      <c r="C174">
        <f>PLANURI!AZ793</f>
        <v>0</v>
      </c>
      <c r="D174">
        <f>PLANURI!BA793</f>
        <v>0</v>
      </c>
      <c r="E174">
        <f>PLANURI!BB793</f>
        <v>0</v>
      </c>
      <c r="F174">
        <f>PLANURI!BC793</f>
        <v>0</v>
      </c>
      <c r="G174">
        <f>PLANURI!BD793</f>
        <v>0</v>
      </c>
      <c r="H174">
        <f>PLANURI!BE793</f>
        <v>0</v>
      </c>
      <c r="I174">
        <f>PLANURI!BF793</f>
        <v>0</v>
      </c>
      <c r="J174">
        <f>PLANURI!BG793</f>
        <v>0</v>
      </c>
      <c r="K174">
        <f>PLANURI!BH793</f>
        <v>0</v>
      </c>
      <c r="L174">
        <f>PLANURI!BI793</f>
        <v>0</v>
      </c>
      <c r="M174">
        <f>PLANURI!BJ793</f>
        <v>0</v>
      </c>
      <c r="N174">
        <f>PLANURI!BK793</f>
        <v>0</v>
      </c>
      <c r="O174">
        <f>PLANURI!BL793</f>
        <v>0</v>
      </c>
      <c r="P174">
        <f>PLANURI!BM793</f>
        <v>0</v>
      </c>
      <c r="Q174">
        <f>PLANURI!BN793</f>
        <v>0</v>
      </c>
      <c r="R174">
        <f>PLANURI!BO793</f>
        <v>0</v>
      </c>
      <c r="S174">
        <f>PLANURI!BP793</f>
        <v>0</v>
      </c>
      <c r="T174">
        <f>PLANURI!BQ793</f>
        <v>0</v>
      </c>
      <c r="U174">
        <f>PLANURI!BR793</f>
        <v>0</v>
      </c>
      <c r="V174">
        <f>PLANURI!BS793</f>
        <v>0</v>
      </c>
      <c r="W174">
        <f>PLANURI!BT793</f>
        <v>0</v>
      </c>
      <c r="X174">
        <f>PLANURI!BU793</f>
        <v>0</v>
      </c>
      <c r="Y174">
        <f>PLANURI!BV793</f>
        <v>0</v>
      </c>
      <c r="Z174" t="str">
        <f>PLANURI!A$4</f>
        <v xml:space="preserve">Facultatea Arhitectură şi Urbanism </v>
      </c>
      <c r="AA174" t="str">
        <f>PLANURI!H$6</f>
        <v>Ştiinţe umaniste şi arte</v>
      </c>
      <c r="AB174">
        <f>PLANURI!C$12</f>
        <v>10</v>
      </c>
      <c r="AC174" t="str">
        <f>PLANURI!H$9</f>
        <v>Arhitectură</v>
      </c>
      <c r="AD174">
        <f>PLANURI!A$12</f>
        <v>50</v>
      </c>
      <c r="AE174">
        <f>PLANURI!B$12</f>
        <v>60</v>
      </c>
      <c r="AF174">
        <f>PLANURI!D$12</f>
        <v>10</v>
      </c>
      <c r="AG174" t="str">
        <f>PLANURI!BW793</f>
        <v/>
      </c>
    </row>
    <row r="175" spans="1:33" x14ac:dyDescent="0.2">
      <c r="A175" t="str">
        <f>PLANURI!AX794</f>
        <v/>
      </c>
      <c r="B175">
        <f>PLANURI!AY794</f>
        <v>1</v>
      </c>
      <c r="C175" t="str">
        <f>PLANURI!AZ794</f>
        <v/>
      </c>
      <c r="D175" t="str">
        <f>PLANURI!BA794</f>
        <v/>
      </c>
      <c r="E175" t="str">
        <f>PLANURI!BB794</f>
        <v/>
      </c>
      <c r="F175" t="str">
        <f>PLANURI!BC794</f>
        <v/>
      </c>
      <c r="G175" t="str">
        <f>PLANURI!BD794</f>
        <v/>
      </c>
      <c r="H175" t="str">
        <f>PLANURI!BE794</f>
        <v/>
      </c>
      <c r="I175" t="str">
        <f>PLANURI!BF794</f>
        <v/>
      </c>
      <c r="J175" t="str">
        <f>PLANURI!BG794</f>
        <v/>
      </c>
      <c r="K175" t="str">
        <f>PLANURI!BH794</f>
        <v/>
      </c>
      <c r="L175" t="str">
        <f>PLANURI!BI794</f>
        <v/>
      </c>
      <c r="M175" t="str">
        <f>PLANURI!BJ794</f>
        <v/>
      </c>
      <c r="N175">
        <f>PLANURI!BK794</f>
        <v>0</v>
      </c>
      <c r="O175">
        <f>PLANURI!BL794</f>
        <v>0</v>
      </c>
      <c r="P175">
        <f>PLANURI!BM794</f>
        <v>0</v>
      </c>
      <c r="Q175">
        <f>PLANURI!BN794</f>
        <v>0</v>
      </c>
      <c r="R175">
        <f>PLANURI!BO794</f>
        <v>0</v>
      </c>
      <c r="S175">
        <f>PLANURI!BP794</f>
        <v>0</v>
      </c>
      <c r="T175" t="str">
        <f>PLANURI!BQ794</f>
        <v/>
      </c>
      <c r="U175" t="str">
        <f>PLANURI!BR794</f>
        <v/>
      </c>
      <c r="V175" t="str">
        <f>PLANURI!BS794</f>
        <v/>
      </c>
      <c r="W175" t="str">
        <f>PLANURI!BT794</f>
        <v/>
      </c>
      <c r="X175" t="str">
        <f>PLANURI!BU794</f>
        <v/>
      </c>
      <c r="Y175" t="str">
        <f>PLANURI!BV794</f>
        <v/>
      </c>
      <c r="Z175" t="str">
        <f>PLANURI!A$4</f>
        <v xml:space="preserve">Facultatea Arhitectură şi Urbanism </v>
      </c>
      <c r="AA175" t="str">
        <f>PLANURI!H$6</f>
        <v>Ştiinţe umaniste şi arte</v>
      </c>
      <c r="AB175">
        <f>PLANURI!C$12</f>
        <v>10</v>
      </c>
      <c r="AC175" t="str">
        <f>PLANURI!H$9</f>
        <v>Arhitectură</v>
      </c>
      <c r="AD175">
        <f>PLANURI!A$12</f>
        <v>50</v>
      </c>
      <c r="AE175">
        <f>PLANURI!B$12</f>
        <v>60</v>
      </c>
      <c r="AF175">
        <f>PLANURI!D$12</f>
        <v>10</v>
      </c>
      <c r="AG175" t="str">
        <f>PLANURI!BW794</f>
        <v/>
      </c>
    </row>
    <row r="176" spans="1:33" x14ac:dyDescent="0.2">
      <c r="A176" t="str">
        <f>PLANURI!AX795</f>
        <v/>
      </c>
      <c r="B176">
        <f>PLANURI!AY795</f>
        <v>2</v>
      </c>
      <c r="C176" t="str">
        <f>PLANURI!AZ795</f>
        <v/>
      </c>
      <c r="D176" t="str">
        <f>PLANURI!BA795</f>
        <v/>
      </c>
      <c r="E176" t="str">
        <f>PLANURI!BB795</f>
        <v/>
      </c>
      <c r="F176" t="str">
        <f>PLANURI!BC795</f>
        <v/>
      </c>
      <c r="G176" t="str">
        <f>PLANURI!BD795</f>
        <v/>
      </c>
      <c r="H176" t="str">
        <f>PLANURI!BE795</f>
        <v/>
      </c>
      <c r="I176" t="str">
        <f>PLANURI!BF795</f>
        <v/>
      </c>
      <c r="J176" t="str">
        <f>PLANURI!BG795</f>
        <v/>
      </c>
      <c r="K176" t="str">
        <f>PLANURI!BH795</f>
        <v/>
      </c>
      <c r="L176" t="str">
        <f>PLANURI!BI795</f>
        <v/>
      </c>
      <c r="M176" t="str">
        <f>PLANURI!BJ795</f>
        <v/>
      </c>
      <c r="N176">
        <f>PLANURI!BK795</f>
        <v>0</v>
      </c>
      <c r="O176">
        <f>PLANURI!BL795</f>
        <v>0</v>
      </c>
      <c r="P176">
        <f>PLANURI!BM795</f>
        <v>0</v>
      </c>
      <c r="Q176">
        <f>PLANURI!BN795</f>
        <v>0</v>
      </c>
      <c r="R176">
        <f>PLANURI!BO795</f>
        <v>0</v>
      </c>
      <c r="S176">
        <f>PLANURI!BP795</f>
        <v>0</v>
      </c>
      <c r="T176" t="str">
        <f>PLANURI!BQ795</f>
        <v/>
      </c>
      <c r="U176" t="str">
        <f>PLANURI!BR795</f>
        <v/>
      </c>
      <c r="V176" t="str">
        <f>PLANURI!BS795</f>
        <v/>
      </c>
      <c r="W176" t="str">
        <f>PLANURI!BT795</f>
        <v/>
      </c>
      <c r="X176" t="str">
        <f>PLANURI!BU795</f>
        <v/>
      </c>
      <c r="Y176" t="str">
        <f>PLANURI!BV795</f>
        <v/>
      </c>
      <c r="Z176" t="str">
        <f>PLANURI!A$4</f>
        <v xml:space="preserve">Facultatea Arhitectură şi Urbanism </v>
      </c>
      <c r="AA176" t="str">
        <f>PLANURI!H$6</f>
        <v>Ştiinţe umaniste şi arte</v>
      </c>
      <c r="AB176">
        <f>PLANURI!C$12</f>
        <v>10</v>
      </c>
      <c r="AC176" t="str">
        <f>PLANURI!H$9</f>
        <v>Arhitectură</v>
      </c>
      <c r="AD176">
        <f>PLANURI!A$12</f>
        <v>50</v>
      </c>
      <c r="AE176">
        <f>PLANURI!B$12</f>
        <v>60</v>
      </c>
      <c r="AF176">
        <f>PLANURI!D$12</f>
        <v>10</v>
      </c>
      <c r="AG176" t="str">
        <f>PLANURI!BW795</f>
        <v/>
      </c>
    </row>
    <row r="177" spans="1:33" x14ac:dyDescent="0.2">
      <c r="A177" t="str">
        <f>PLANURI!AX796</f>
        <v/>
      </c>
      <c r="B177">
        <f>PLANURI!AY796</f>
        <v>3</v>
      </c>
      <c r="C177" t="str">
        <f>PLANURI!AZ796</f>
        <v/>
      </c>
      <c r="D177" t="str">
        <f>PLANURI!BA796</f>
        <v/>
      </c>
      <c r="E177" t="str">
        <f>PLANURI!BB796</f>
        <v/>
      </c>
      <c r="F177" t="str">
        <f>PLANURI!BC796</f>
        <v/>
      </c>
      <c r="G177" t="str">
        <f>PLANURI!BD796</f>
        <v/>
      </c>
      <c r="H177" t="str">
        <f>PLANURI!BE796</f>
        <v/>
      </c>
      <c r="I177" t="str">
        <f>PLANURI!BF796</f>
        <v/>
      </c>
      <c r="J177" t="str">
        <f>PLANURI!BG796</f>
        <v/>
      </c>
      <c r="K177" t="str">
        <f>PLANURI!BH796</f>
        <v/>
      </c>
      <c r="L177" t="str">
        <f>PLANURI!BI796</f>
        <v/>
      </c>
      <c r="M177" t="str">
        <f>PLANURI!BJ796</f>
        <v/>
      </c>
      <c r="N177">
        <f>PLANURI!BK796</f>
        <v>0</v>
      </c>
      <c r="O177">
        <f>PLANURI!BL796</f>
        <v>0</v>
      </c>
      <c r="P177">
        <f>PLANURI!BM796</f>
        <v>0</v>
      </c>
      <c r="Q177">
        <f>PLANURI!BN796</f>
        <v>0</v>
      </c>
      <c r="R177">
        <f>PLANURI!BO796</f>
        <v>0</v>
      </c>
      <c r="S177">
        <f>PLANURI!BP796</f>
        <v>0</v>
      </c>
      <c r="T177" t="str">
        <f>PLANURI!BQ796</f>
        <v/>
      </c>
      <c r="U177" t="str">
        <f>PLANURI!BR796</f>
        <v/>
      </c>
      <c r="V177" t="str">
        <f>PLANURI!BS796</f>
        <v/>
      </c>
      <c r="W177" t="str">
        <f>PLANURI!BT796</f>
        <v/>
      </c>
      <c r="X177" t="str">
        <f>PLANURI!BU796</f>
        <v/>
      </c>
      <c r="Y177" t="str">
        <f>PLANURI!BV796</f>
        <v/>
      </c>
      <c r="Z177" t="str">
        <f>PLANURI!A$4</f>
        <v xml:space="preserve">Facultatea Arhitectură şi Urbanism </v>
      </c>
      <c r="AA177" t="str">
        <f>PLANURI!H$6</f>
        <v>Ştiinţe umaniste şi arte</v>
      </c>
      <c r="AB177">
        <f>PLANURI!C$12</f>
        <v>10</v>
      </c>
      <c r="AC177" t="str">
        <f>PLANURI!H$9</f>
        <v>Arhitectură</v>
      </c>
      <c r="AD177">
        <f>PLANURI!A$12</f>
        <v>50</v>
      </c>
      <c r="AE177">
        <f>PLANURI!B$12</f>
        <v>60</v>
      </c>
      <c r="AF177">
        <f>PLANURI!D$12</f>
        <v>10</v>
      </c>
      <c r="AG177" t="str">
        <f>PLANURI!BW796</f>
        <v/>
      </c>
    </row>
    <row r="178" spans="1:33" x14ac:dyDescent="0.2">
      <c r="A178" t="str">
        <f>PLANURI!AX797</f>
        <v/>
      </c>
      <c r="B178">
        <f>PLANURI!AY797</f>
        <v>4</v>
      </c>
      <c r="C178" t="str">
        <f>PLANURI!AZ797</f>
        <v/>
      </c>
      <c r="D178" t="str">
        <f>PLANURI!BA797</f>
        <v/>
      </c>
      <c r="E178" t="str">
        <f>PLANURI!BB797</f>
        <v/>
      </c>
      <c r="F178" t="str">
        <f>PLANURI!BC797</f>
        <v/>
      </c>
      <c r="G178" t="str">
        <f>PLANURI!BD797</f>
        <v/>
      </c>
      <c r="H178" t="str">
        <f>PLANURI!BE797</f>
        <v/>
      </c>
      <c r="I178" t="str">
        <f>PLANURI!BF797</f>
        <v/>
      </c>
      <c r="J178" t="str">
        <f>PLANURI!BG797</f>
        <v/>
      </c>
      <c r="K178" t="str">
        <f>PLANURI!BH797</f>
        <v/>
      </c>
      <c r="L178" t="str">
        <f>PLANURI!BI797</f>
        <v/>
      </c>
      <c r="M178" t="str">
        <f>PLANURI!BJ797</f>
        <v/>
      </c>
      <c r="N178">
        <f>PLANURI!BK797</f>
        <v>0</v>
      </c>
      <c r="O178">
        <f>PLANURI!BL797</f>
        <v>0</v>
      </c>
      <c r="P178">
        <f>PLANURI!BM797</f>
        <v>0</v>
      </c>
      <c r="Q178">
        <f>PLANURI!BN797</f>
        <v>0</v>
      </c>
      <c r="R178">
        <f>PLANURI!BO797</f>
        <v>0</v>
      </c>
      <c r="S178">
        <f>PLANURI!BP797</f>
        <v>0</v>
      </c>
      <c r="T178" t="str">
        <f>PLANURI!BQ797</f>
        <v/>
      </c>
      <c r="U178" t="str">
        <f>PLANURI!BR797</f>
        <v/>
      </c>
      <c r="V178" t="str">
        <f>PLANURI!BS797</f>
        <v/>
      </c>
      <c r="W178" t="str">
        <f>PLANURI!BT797</f>
        <v/>
      </c>
      <c r="X178" t="str">
        <f>PLANURI!BU797</f>
        <v/>
      </c>
      <c r="Y178" t="str">
        <f>PLANURI!BV797</f>
        <v/>
      </c>
      <c r="Z178" t="str">
        <f>PLANURI!A$4</f>
        <v xml:space="preserve">Facultatea Arhitectură şi Urbanism </v>
      </c>
      <c r="AA178" t="str">
        <f>PLANURI!H$6</f>
        <v>Ştiinţe umaniste şi arte</v>
      </c>
      <c r="AB178">
        <f>PLANURI!C$12</f>
        <v>10</v>
      </c>
      <c r="AC178" t="str">
        <f>PLANURI!H$9</f>
        <v>Arhitectură</v>
      </c>
      <c r="AD178">
        <f>PLANURI!A$12</f>
        <v>50</v>
      </c>
      <c r="AE178">
        <f>PLANURI!B$12</f>
        <v>60</v>
      </c>
      <c r="AF178">
        <f>PLANURI!D$12</f>
        <v>10</v>
      </c>
      <c r="AG178" t="str">
        <f>PLANURI!BW797</f>
        <v/>
      </c>
    </row>
    <row r="179" spans="1:33" x14ac:dyDescent="0.2">
      <c r="A179" t="str">
        <f>PLANURI!AX798</f>
        <v/>
      </c>
      <c r="B179">
        <f>PLANURI!AY798</f>
        <v>5</v>
      </c>
      <c r="C179" t="str">
        <f>PLANURI!AZ798</f>
        <v/>
      </c>
      <c r="D179" t="str">
        <f>PLANURI!BA798</f>
        <v/>
      </c>
      <c r="E179" t="str">
        <f>PLANURI!BB798</f>
        <v/>
      </c>
      <c r="F179" t="str">
        <f>PLANURI!BC798</f>
        <v/>
      </c>
      <c r="G179" t="str">
        <f>PLANURI!BD798</f>
        <v/>
      </c>
      <c r="H179" t="str">
        <f>PLANURI!BE798</f>
        <v/>
      </c>
      <c r="I179" t="str">
        <f>PLANURI!BF798</f>
        <v/>
      </c>
      <c r="J179" t="str">
        <f>PLANURI!BG798</f>
        <v/>
      </c>
      <c r="K179" t="str">
        <f>PLANURI!BH798</f>
        <v/>
      </c>
      <c r="L179" t="str">
        <f>PLANURI!BI798</f>
        <v/>
      </c>
      <c r="M179" t="str">
        <f>PLANURI!BJ798</f>
        <v/>
      </c>
      <c r="N179">
        <f>PLANURI!BK798</f>
        <v>0</v>
      </c>
      <c r="O179">
        <f>PLANURI!BL798</f>
        <v>0</v>
      </c>
      <c r="P179">
        <f>PLANURI!BM798</f>
        <v>0</v>
      </c>
      <c r="Q179">
        <f>PLANURI!BN798</f>
        <v>0</v>
      </c>
      <c r="R179">
        <f>PLANURI!BO798</f>
        <v>0</v>
      </c>
      <c r="S179">
        <f>PLANURI!BP798</f>
        <v>0</v>
      </c>
      <c r="T179" t="str">
        <f>PLANURI!BQ798</f>
        <v/>
      </c>
      <c r="U179" t="str">
        <f>PLANURI!BR798</f>
        <v/>
      </c>
      <c r="V179" t="str">
        <f>PLANURI!BS798</f>
        <v/>
      </c>
      <c r="W179" t="str">
        <f>PLANURI!BT798</f>
        <v/>
      </c>
      <c r="X179" t="str">
        <f>PLANURI!BU798</f>
        <v/>
      </c>
      <c r="Y179" t="str">
        <f>PLANURI!BV798</f>
        <v/>
      </c>
      <c r="Z179" t="str">
        <f>PLANURI!A$4</f>
        <v xml:space="preserve">Facultatea Arhitectură şi Urbanism </v>
      </c>
      <c r="AA179" t="str">
        <f>PLANURI!H$6</f>
        <v>Ştiinţe umaniste şi arte</v>
      </c>
      <c r="AB179">
        <f>PLANURI!C$12</f>
        <v>10</v>
      </c>
      <c r="AC179" t="str">
        <f>PLANURI!H$9</f>
        <v>Arhitectură</v>
      </c>
      <c r="AD179">
        <f>PLANURI!A$12</f>
        <v>50</v>
      </c>
      <c r="AE179">
        <f>PLANURI!B$12</f>
        <v>60</v>
      </c>
      <c r="AF179">
        <f>PLANURI!D$12</f>
        <v>10</v>
      </c>
      <c r="AG179" t="str">
        <f>PLANURI!BW798</f>
        <v/>
      </c>
    </row>
    <row r="180" spans="1:33" x14ac:dyDescent="0.2">
      <c r="A180" t="str">
        <f>PLANURI!AX799</f>
        <v/>
      </c>
      <c r="B180">
        <f>PLANURI!AY799</f>
        <v>6</v>
      </c>
      <c r="C180" t="str">
        <f>PLANURI!AZ799</f>
        <v/>
      </c>
      <c r="D180" t="str">
        <f>PLANURI!BA799</f>
        <v/>
      </c>
      <c r="E180" t="str">
        <f>PLANURI!BB799</f>
        <v/>
      </c>
      <c r="F180" t="str">
        <f>PLANURI!BC799</f>
        <v/>
      </c>
      <c r="G180" t="str">
        <f>PLANURI!BD799</f>
        <v/>
      </c>
      <c r="H180" t="str">
        <f>PLANURI!BE799</f>
        <v/>
      </c>
      <c r="I180" t="str">
        <f>PLANURI!BF799</f>
        <v/>
      </c>
      <c r="J180" t="str">
        <f>PLANURI!BG799</f>
        <v/>
      </c>
      <c r="K180" t="str">
        <f>PLANURI!BH799</f>
        <v/>
      </c>
      <c r="L180" t="str">
        <f>PLANURI!BI799</f>
        <v/>
      </c>
      <c r="M180" t="str">
        <f>PLANURI!BJ799</f>
        <v/>
      </c>
      <c r="N180">
        <f>PLANURI!BK799</f>
        <v>0</v>
      </c>
      <c r="O180">
        <f>PLANURI!BL799</f>
        <v>0</v>
      </c>
      <c r="P180">
        <f>PLANURI!BM799</f>
        <v>0</v>
      </c>
      <c r="Q180">
        <f>PLANURI!BN799</f>
        <v>0</v>
      </c>
      <c r="R180">
        <f>PLANURI!BO799</f>
        <v>0</v>
      </c>
      <c r="S180">
        <f>PLANURI!BP799</f>
        <v>0</v>
      </c>
      <c r="T180" t="str">
        <f>PLANURI!BQ799</f>
        <v/>
      </c>
      <c r="U180" t="str">
        <f>PLANURI!BR799</f>
        <v/>
      </c>
      <c r="V180" t="str">
        <f>PLANURI!BS799</f>
        <v/>
      </c>
      <c r="W180" t="str">
        <f>PLANURI!BT799</f>
        <v/>
      </c>
      <c r="X180" t="str">
        <f>PLANURI!BU799</f>
        <v/>
      </c>
      <c r="Y180" t="str">
        <f>PLANURI!BV799</f>
        <v/>
      </c>
      <c r="Z180" t="str">
        <f>PLANURI!A$4</f>
        <v xml:space="preserve">Facultatea Arhitectură şi Urbanism </v>
      </c>
      <c r="AA180" t="str">
        <f>PLANURI!H$6</f>
        <v>Ştiinţe umaniste şi arte</v>
      </c>
      <c r="AB180">
        <f>PLANURI!C$12</f>
        <v>10</v>
      </c>
      <c r="AC180" t="str">
        <f>PLANURI!H$9</f>
        <v>Arhitectură</v>
      </c>
      <c r="AD180">
        <f>PLANURI!A$12</f>
        <v>50</v>
      </c>
      <c r="AE180">
        <f>PLANURI!B$12</f>
        <v>60</v>
      </c>
      <c r="AF180">
        <f>PLANURI!D$12</f>
        <v>10</v>
      </c>
      <c r="AG180" t="str">
        <f>PLANURI!BW799</f>
        <v/>
      </c>
    </row>
    <row r="181" spans="1:33" x14ac:dyDescent="0.2">
      <c r="A181" t="str">
        <f>PLANURI!AX800</f>
        <v/>
      </c>
      <c r="B181">
        <f>PLANURI!AY800</f>
        <v>7</v>
      </c>
      <c r="C181" t="str">
        <f>PLANURI!AZ800</f>
        <v/>
      </c>
      <c r="D181" t="str">
        <f>PLANURI!BA800</f>
        <v/>
      </c>
      <c r="E181" t="str">
        <f>PLANURI!BB800</f>
        <v/>
      </c>
      <c r="F181" t="str">
        <f>PLANURI!BC800</f>
        <v/>
      </c>
      <c r="G181" t="str">
        <f>PLANURI!BD800</f>
        <v/>
      </c>
      <c r="H181" t="str">
        <f>PLANURI!BE800</f>
        <v/>
      </c>
      <c r="I181" t="str">
        <f>PLANURI!BF800</f>
        <v/>
      </c>
      <c r="J181" t="str">
        <f>PLANURI!BG800</f>
        <v/>
      </c>
      <c r="K181" t="str">
        <f>PLANURI!BH800</f>
        <v/>
      </c>
      <c r="L181" t="str">
        <f>PLANURI!BI800</f>
        <v/>
      </c>
      <c r="M181" t="str">
        <f>PLANURI!BJ800</f>
        <v/>
      </c>
      <c r="N181">
        <f>PLANURI!BK800</f>
        <v>0</v>
      </c>
      <c r="O181">
        <f>PLANURI!BL800</f>
        <v>0</v>
      </c>
      <c r="P181">
        <f>PLANURI!BM800</f>
        <v>0</v>
      </c>
      <c r="Q181">
        <f>PLANURI!BN800</f>
        <v>0</v>
      </c>
      <c r="R181">
        <f>PLANURI!BO800</f>
        <v>0</v>
      </c>
      <c r="S181">
        <f>PLANURI!BP800</f>
        <v>0</v>
      </c>
      <c r="T181" t="str">
        <f>PLANURI!BQ800</f>
        <v/>
      </c>
      <c r="U181" t="str">
        <f>PLANURI!BR800</f>
        <v/>
      </c>
      <c r="V181" t="str">
        <f>PLANURI!BS800</f>
        <v/>
      </c>
      <c r="W181" t="str">
        <f>PLANURI!BT800</f>
        <v/>
      </c>
      <c r="X181" t="str">
        <f>PLANURI!BU800</f>
        <v/>
      </c>
      <c r="Y181" t="str">
        <f>PLANURI!BV800</f>
        <v/>
      </c>
      <c r="Z181" t="str">
        <f>PLANURI!A$4</f>
        <v xml:space="preserve">Facultatea Arhitectură şi Urbanism </v>
      </c>
      <c r="AA181" t="str">
        <f>PLANURI!H$6</f>
        <v>Ştiinţe umaniste şi arte</v>
      </c>
      <c r="AB181">
        <f>PLANURI!C$12</f>
        <v>10</v>
      </c>
      <c r="AC181" t="str">
        <f>PLANURI!H$9</f>
        <v>Arhitectură</v>
      </c>
      <c r="AD181">
        <f>PLANURI!A$12</f>
        <v>50</v>
      </c>
      <c r="AE181">
        <f>PLANURI!B$12</f>
        <v>60</v>
      </c>
      <c r="AF181">
        <f>PLANURI!D$12</f>
        <v>10</v>
      </c>
      <c r="AG181" t="str">
        <f>PLANURI!BW800</f>
        <v/>
      </c>
    </row>
    <row r="182" spans="1:33" x14ac:dyDescent="0.2">
      <c r="A182" t="str">
        <f>PLANURI!AX801</f>
        <v/>
      </c>
      <c r="B182">
        <f>PLANURI!AY801</f>
        <v>8</v>
      </c>
      <c r="C182" t="str">
        <f>PLANURI!AZ801</f>
        <v/>
      </c>
      <c r="D182" t="str">
        <f>PLANURI!BA801</f>
        <v/>
      </c>
      <c r="E182" t="str">
        <f>PLANURI!BB801</f>
        <v/>
      </c>
      <c r="F182" t="str">
        <f>PLANURI!BC801</f>
        <v/>
      </c>
      <c r="G182" t="str">
        <f>PLANURI!BD801</f>
        <v/>
      </c>
      <c r="H182" t="str">
        <f>PLANURI!BE801</f>
        <v/>
      </c>
      <c r="I182" t="str">
        <f>PLANURI!BF801</f>
        <v/>
      </c>
      <c r="J182" t="str">
        <f>PLANURI!BG801</f>
        <v/>
      </c>
      <c r="K182" t="str">
        <f>PLANURI!BH801</f>
        <v/>
      </c>
      <c r="L182" t="str">
        <f>PLANURI!BI801</f>
        <v/>
      </c>
      <c r="M182" t="str">
        <f>PLANURI!BJ801</f>
        <v/>
      </c>
      <c r="N182">
        <f>PLANURI!BK801</f>
        <v>0</v>
      </c>
      <c r="O182">
        <f>PLANURI!BL801</f>
        <v>0</v>
      </c>
      <c r="P182">
        <f>PLANURI!BM801</f>
        <v>0</v>
      </c>
      <c r="Q182">
        <f>PLANURI!BN801</f>
        <v>0</v>
      </c>
      <c r="R182">
        <f>PLANURI!BO801</f>
        <v>0</v>
      </c>
      <c r="S182">
        <f>PLANURI!BP801</f>
        <v>0</v>
      </c>
      <c r="T182" t="str">
        <f>PLANURI!BQ801</f>
        <v/>
      </c>
      <c r="U182" t="str">
        <f>PLANURI!BR801</f>
        <v/>
      </c>
      <c r="V182" t="str">
        <f>PLANURI!BS801</f>
        <v/>
      </c>
      <c r="W182" t="str">
        <f>PLANURI!BT801</f>
        <v/>
      </c>
      <c r="X182" t="str">
        <f>PLANURI!BU801</f>
        <v/>
      </c>
      <c r="Y182" t="str">
        <f>PLANURI!BV801</f>
        <v/>
      </c>
      <c r="Z182" t="str">
        <f>PLANURI!A$4</f>
        <v xml:space="preserve">Facultatea Arhitectură şi Urbanism </v>
      </c>
      <c r="AA182" t="str">
        <f>PLANURI!H$6</f>
        <v>Ştiinţe umaniste şi arte</v>
      </c>
      <c r="AB182">
        <f>PLANURI!C$12</f>
        <v>10</v>
      </c>
      <c r="AC182" t="str">
        <f>PLANURI!H$9</f>
        <v>Arhitectură</v>
      </c>
      <c r="AD182">
        <f>PLANURI!A$12</f>
        <v>50</v>
      </c>
      <c r="AE182">
        <f>PLANURI!B$12</f>
        <v>60</v>
      </c>
      <c r="AF182">
        <f>PLANURI!D$12</f>
        <v>10</v>
      </c>
      <c r="AG182" t="str">
        <f>PLANURI!BW801</f>
        <v/>
      </c>
    </row>
    <row r="183" spans="1:33" x14ac:dyDescent="0.2">
      <c r="A183" t="str">
        <f>PLANURI!AX802</f>
        <v/>
      </c>
      <c r="B183">
        <f>PLANURI!AY802</f>
        <v>9</v>
      </c>
      <c r="C183" t="str">
        <f>PLANURI!AZ802</f>
        <v/>
      </c>
      <c r="D183" t="str">
        <f>PLANURI!BA802</f>
        <v/>
      </c>
      <c r="E183" t="str">
        <f>PLANURI!BB802</f>
        <v/>
      </c>
      <c r="F183" t="str">
        <f>PLANURI!BC802</f>
        <v/>
      </c>
      <c r="G183" t="str">
        <f>PLANURI!BD802</f>
        <v/>
      </c>
      <c r="H183" t="str">
        <f>PLANURI!BE802</f>
        <v/>
      </c>
      <c r="I183" t="str">
        <f>PLANURI!BF802</f>
        <v/>
      </c>
      <c r="J183" t="str">
        <f>PLANURI!BG802</f>
        <v/>
      </c>
      <c r="K183" t="str">
        <f>PLANURI!BH802</f>
        <v/>
      </c>
      <c r="L183" t="str">
        <f>PLANURI!BI802</f>
        <v/>
      </c>
      <c r="M183" t="str">
        <f>PLANURI!BJ802</f>
        <v/>
      </c>
      <c r="N183">
        <f>PLANURI!BK802</f>
        <v>0</v>
      </c>
      <c r="O183">
        <f>PLANURI!BL802</f>
        <v>0</v>
      </c>
      <c r="P183">
        <f>PLANURI!BM802</f>
        <v>0</v>
      </c>
      <c r="Q183">
        <f>PLANURI!BN802</f>
        <v>0</v>
      </c>
      <c r="R183">
        <f>PLANURI!BO802</f>
        <v>0</v>
      </c>
      <c r="S183">
        <f>PLANURI!BP802</f>
        <v>0</v>
      </c>
      <c r="T183" t="str">
        <f>PLANURI!BQ802</f>
        <v/>
      </c>
      <c r="U183" t="str">
        <f>PLANURI!BR802</f>
        <v/>
      </c>
      <c r="V183" t="str">
        <f>PLANURI!BS802</f>
        <v/>
      </c>
      <c r="W183" t="str">
        <f>PLANURI!BT802</f>
        <v/>
      </c>
      <c r="X183" t="str">
        <f>PLANURI!BU802</f>
        <v/>
      </c>
      <c r="Y183" t="str">
        <f>PLANURI!BV802</f>
        <v/>
      </c>
      <c r="Z183" t="str">
        <f>PLANURI!A$4</f>
        <v xml:space="preserve">Facultatea Arhitectură şi Urbanism </v>
      </c>
      <c r="AA183" t="str">
        <f>PLANURI!H$6</f>
        <v>Ştiinţe umaniste şi arte</v>
      </c>
      <c r="AB183">
        <f>PLANURI!C$12</f>
        <v>10</v>
      </c>
      <c r="AC183" t="str">
        <f>PLANURI!H$9</f>
        <v>Arhitectură</v>
      </c>
      <c r="AD183">
        <f>PLANURI!A$12</f>
        <v>50</v>
      </c>
      <c r="AE183">
        <f>PLANURI!B$12</f>
        <v>60</v>
      </c>
      <c r="AF183">
        <f>PLANURI!D$12</f>
        <v>10</v>
      </c>
      <c r="AG183" t="str">
        <f>PLANURI!BW802</f>
        <v/>
      </c>
    </row>
    <row r="184" spans="1:33" x14ac:dyDescent="0.2">
      <c r="A184" t="str">
        <f>PLANURI!AX803</f>
        <v/>
      </c>
      <c r="B184">
        <f>PLANURI!AY803</f>
        <v>10</v>
      </c>
      <c r="C184" t="str">
        <f>PLANURI!AZ803</f>
        <v/>
      </c>
      <c r="D184" t="str">
        <f>PLANURI!BA803</f>
        <v/>
      </c>
      <c r="E184" t="str">
        <f>PLANURI!BB803</f>
        <v/>
      </c>
      <c r="F184" t="str">
        <f>PLANURI!BC803</f>
        <v/>
      </c>
      <c r="G184" t="str">
        <f>PLANURI!BD803</f>
        <v/>
      </c>
      <c r="H184" t="str">
        <f>PLANURI!BE803</f>
        <v/>
      </c>
      <c r="I184" t="str">
        <f>PLANURI!BF803</f>
        <v/>
      </c>
      <c r="J184" t="str">
        <f>PLANURI!BG803</f>
        <v/>
      </c>
      <c r="K184" t="str">
        <f>PLANURI!BH803</f>
        <v/>
      </c>
      <c r="L184" t="str">
        <f>PLANURI!BI803</f>
        <v/>
      </c>
      <c r="M184" t="str">
        <f>PLANURI!BJ803</f>
        <v/>
      </c>
      <c r="N184">
        <f>PLANURI!BK803</f>
        <v>0</v>
      </c>
      <c r="O184">
        <f>PLANURI!BL803</f>
        <v>0</v>
      </c>
      <c r="P184">
        <f>PLANURI!BM803</f>
        <v>0</v>
      </c>
      <c r="Q184">
        <f>PLANURI!BN803</f>
        <v>0</v>
      </c>
      <c r="R184">
        <f>PLANURI!BO803</f>
        <v>0</v>
      </c>
      <c r="S184">
        <f>PLANURI!BP803</f>
        <v>0</v>
      </c>
      <c r="T184" t="str">
        <f>PLANURI!BQ803</f>
        <v/>
      </c>
      <c r="U184" t="str">
        <f>PLANURI!BR803</f>
        <v/>
      </c>
      <c r="V184" t="str">
        <f>PLANURI!BS803</f>
        <v/>
      </c>
      <c r="W184" t="str">
        <f>PLANURI!BT803</f>
        <v/>
      </c>
      <c r="X184" t="str">
        <f>PLANURI!BU803</f>
        <v/>
      </c>
      <c r="Y184" t="str">
        <f>PLANURI!BV803</f>
        <v/>
      </c>
      <c r="Z184" t="str">
        <f>PLANURI!A$4</f>
        <v xml:space="preserve">Facultatea Arhitectură şi Urbanism </v>
      </c>
      <c r="AA184" t="str">
        <f>PLANURI!H$6</f>
        <v>Ştiinţe umaniste şi arte</v>
      </c>
      <c r="AB184">
        <f>PLANURI!C$12</f>
        <v>10</v>
      </c>
      <c r="AC184" t="str">
        <f>PLANURI!H$9</f>
        <v>Arhitectură</v>
      </c>
      <c r="AD184">
        <f>PLANURI!A$12</f>
        <v>50</v>
      </c>
      <c r="AE184">
        <f>PLANURI!B$12</f>
        <v>60</v>
      </c>
      <c r="AF184">
        <f>PLANURI!D$12</f>
        <v>10</v>
      </c>
      <c r="AG184" t="str">
        <f>PLANURI!BW803</f>
        <v/>
      </c>
    </row>
    <row r="185" spans="1:33" x14ac:dyDescent="0.2">
      <c r="A185" t="str">
        <f>PLANURI!AX804</f>
        <v/>
      </c>
      <c r="B185">
        <f>PLANURI!AY804</f>
        <v>11</v>
      </c>
      <c r="C185" t="str">
        <f>PLANURI!AZ804</f>
        <v/>
      </c>
      <c r="D185" t="str">
        <f>PLANURI!BA804</f>
        <v/>
      </c>
      <c r="E185" t="str">
        <f>PLANURI!BB804</f>
        <v/>
      </c>
      <c r="F185" t="str">
        <f>PLANURI!BC804</f>
        <v/>
      </c>
      <c r="G185" t="str">
        <f>PLANURI!BD804</f>
        <v/>
      </c>
      <c r="H185" t="str">
        <f>PLANURI!BE804</f>
        <v/>
      </c>
      <c r="I185" t="str">
        <f>PLANURI!BF804</f>
        <v/>
      </c>
      <c r="J185" t="str">
        <f>PLANURI!BG804</f>
        <v/>
      </c>
      <c r="K185" t="str">
        <f>PLANURI!BH804</f>
        <v/>
      </c>
      <c r="L185" t="str">
        <f>PLANURI!BI804</f>
        <v/>
      </c>
      <c r="M185" t="str">
        <f>PLANURI!BJ804</f>
        <v/>
      </c>
      <c r="N185">
        <f>PLANURI!BK804</f>
        <v>0</v>
      </c>
      <c r="O185">
        <f>PLANURI!BL804</f>
        <v>0</v>
      </c>
      <c r="P185">
        <f>PLANURI!BM804</f>
        <v>0</v>
      </c>
      <c r="Q185">
        <f>PLANURI!BN804</f>
        <v>0</v>
      </c>
      <c r="R185">
        <f>PLANURI!BO804</f>
        <v>0</v>
      </c>
      <c r="S185">
        <f>PLANURI!BP804</f>
        <v>0</v>
      </c>
      <c r="T185" t="str">
        <f>PLANURI!BQ804</f>
        <v/>
      </c>
      <c r="U185" t="str">
        <f>PLANURI!BR804</f>
        <v/>
      </c>
      <c r="V185" t="str">
        <f>PLANURI!BS804</f>
        <v/>
      </c>
      <c r="W185" t="str">
        <f>PLANURI!BT804</f>
        <v/>
      </c>
      <c r="X185" t="str">
        <f>PLANURI!BU804</f>
        <v/>
      </c>
      <c r="Y185" t="str">
        <f>PLANURI!BV804</f>
        <v/>
      </c>
      <c r="Z185" t="str">
        <f>PLANURI!A$4</f>
        <v xml:space="preserve">Facultatea Arhitectură şi Urbanism </v>
      </c>
      <c r="AA185" t="str">
        <f>PLANURI!H$6</f>
        <v>Ştiinţe umaniste şi arte</v>
      </c>
      <c r="AB185">
        <f>PLANURI!C$12</f>
        <v>10</v>
      </c>
      <c r="AC185" t="str">
        <f>PLANURI!H$9</f>
        <v>Arhitectură</v>
      </c>
      <c r="AD185">
        <f>PLANURI!A$12</f>
        <v>50</v>
      </c>
      <c r="AE185">
        <f>PLANURI!B$12</f>
        <v>60</v>
      </c>
      <c r="AF185">
        <f>PLANURI!D$12</f>
        <v>10</v>
      </c>
      <c r="AG185" t="str">
        <f>PLANURI!BW804</f>
        <v/>
      </c>
    </row>
    <row r="186" spans="1:33" x14ac:dyDescent="0.2">
      <c r="A186" t="str">
        <f>PLANURI!AX805</f>
        <v/>
      </c>
      <c r="B186">
        <f>PLANURI!AY805</f>
        <v>12</v>
      </c>
      <c r="C186" t="str">
        <f>PLANURI!AZ805</f>
        <v/>
      </c>
      <c r="D186" t="str">
        <f>PLANURI!BA805</f>
        <v/>
      </c>
      <c r="E186" t="str">
        <f>PLANURI!BB805</f>
        <v/>
      </c>
      <c r="F186" t="str">
        <f>PLANURI!BC805</f>
        <v/>
      </c>
      <c r="G186" t="str">
        <f>PLANURI!BD805</f>
        <v/>
      </c>
      <c r="H186" t="str">
        <f>PLANURI!BE805</f>
        <v/>
      </c>
      <c r="I186" t="str">
        <f>PLANURI!BF805</f>
        <v/>
      </c>
      <c r="J186" t="str">
        <f>PLANURI!BG805</f>
        <v/>
      </c>
      <c r="K186" t="str">
        <f>PLANURI!BH805</f>
        <v/>
      </c>
      <c r="L186" t="str">
        <f>PLANURI!BI805</f>
        <v/>
      </c>
      <c r="M186" t="str">
        <f>PLANURI!BJ805</f>
        <v/>
      </c>
      <c r="N186">
        <f>PLANURI!BK805</f>
        <v>0</v>
      </c>
      <c r="O186">
        <f>PLANURI!BL805</f>
        <v>0</v>
      </c>
      <c r="P186">
        <f>PLANURI!BM805</f>
        <v>0</v>
      </c>
      <c r="Q186">
        <f>PLANURI!BN805</f>
        <v>0</v>
      </c>
      <c r="R186">
        <f>PLANURI!BO805</f>
        <v>0</v>
      </c>
      <c r="S186">
        <f>PLANURI!BP805</f>
        <v>0</v>
      </c>
      <c r="T186" t="str">
        <f>PLANURI!BQ805</f>
        <v/>
      </c>
      <c r="U186" t="str">
        <f>PLANURI!BR805</f>
        <v/>
      </c>
      <c r="V186" t="str">
        <f>PLANURI!BS805</f>
        <v/>
      </c>
      <c r="W186" t="str">
        <f>PLANURI!BT805</f>
        <v/>
      </c>
      <c r="X186" t="str">
        <f>PLANURI!BU805</f>
        <v/>
      </c>
      <c r="Y186" t="str">
        <f>PLANURI!BV805</f>
        <v/>
      </c>
      <c r="Z186" t="str">
        <f>PLANURI!A$4</f>
        <v xml:space="preserve">Facultatea Arhitectură şi Urbanism </v>
      </c>
      <c r="AA186" t="str">
        <f>PLANURI!H$6</f>
        <v>Ştiinţe umaniste şi arte</v>
      </c>
      <c r="AB186">
        <f>PLANURI!C$12</f>
        <v>10</v>
      </c>
      <c r="AC186" t="str">
        <f>PLANURI!H$9</f>
        <v>Arhitectură</v>
      </c>
      <c r="AD186">
        <f>PLANURI!A$12</f>
        <v>50</v>
      </c>
      <c r="AE186">
        <f>PLANURI!B$12</f>
        <v>60</v>
      </c>
      <c r="AF186">
        <f>PLANURI!D$12</f>
        <v>10</v>
      </c>
      <c r="AG186" t="str">
        <f>PLANURI!BW805</f>
        <v/>
      </c>
    </row>
    <row r="187" spans="1:33" x14ac:dyDescent="0.2">
      <c r="A187" t="str">
        <f>PLANURI!AX806</f>
        <v>Semestrul 3</v>
      </c>
      <c r="B187">
        <f>PLANURI!AY806</f>
        <v>0</v>
      </c>
      <c r="C187">
        <f>PLANURI!AZ806</f>
        <v>0</v>
      </c>
      <c r="D187">
        <f>PLANURI!BA806</f>
        <v>0</v>
      </c>
      <c r="E187">
        <f>PLANURI!BB806</f>
        <v>0</v>
      </c>
      <c r="F187">
        <f>PLANURI!BC806</f>
        <v>0</v>
      </c>
      <c r="G187">
        <f>PLANURI!BD806</f>
        <v>0</v>
      </c>
      <c r="H187">
        <f>PLANURI!BE806</f>
        <v>0</v>
      </c>
      <c r="I187">
        <f>PLANURI!BF806</f>
        <v>0</v>
      </c>
      <c r="J187">
        <f>PLANURI!BG806</f>
        <v>0</v>
      </c>
      <c r="K187">
        <f>PLANURI!BH806</f>
        <v>0</v>
      </c>
      <c r="L187">
        <f>PLANURI!BI806</f>
        <v>0</v>
      </c>
      <c r="M187">
        <f>PLANURI!BJ806</f>
        <v>0</v>
      </c>
      <c r="N187">
        <f>PLANURI!BK806</f>
        <v>0</v>
      </c>
      <c r="O187">
        <f>PLANURI!BL806</f>
        <v>0</v>
      </c>
      <c r="P187">
        <f>PLANURI!BM806</f>
        <v>0</v>
      </c>
      <c r="Q187">
        <f>PLANURI!BN806</f>
        <v>0</v>
      </c>
      <c r="R187">
        <f>PLANURI!BO806</f>
        <v>0</v>
      </c>
      <c r="S187">
        <f>PLANURI!BP806</f>
        <v>0</v>
      </c>
      <c r="T187">
        <f>PLANURI!BQ806</f>
        <v>0</v>
      </c>
      <c r="U187">
        <f>PLANURI!BR806</f>
        <v>0</v>
      </c>
      <c r="V187">
        <f>PLANURI!BS806</f>
        <v>0</v>
      </c>
      <c r="W187">
        <f>PLANURI!BT806</f>
        <v>0</v>
      </c>
      <c r="X187">
        <f>PLANURI!BU806</f>
        <v>0</v>
      </c>
      <c r="Y187">
        <f>PLANURI!BV806</f>
        <v>0</v>
      </c>
      <c r="Z187" t="str">
        <f>PLANURI!A$4</f>
        <v xml:space="preserve">Facultatea Arhitectură şi Urbanism </v>
      </c>
      <c r="AA187" t="str">
        <f>PLANURI!H$6</f>
        <v>Ştiinţe umaniste şi arte</v>
      </c>
      <c r="AB187">
        <f>PLANURI!C$12</f>
        <v>10</v>
      </c>
      <c r="AC187" t="str">
        <f>PLANURI!H$9</f>
        <v>Arhitectură</v>
      </c>
      <c r="AD187">
        <f>PLANURI!A$12</f>
        <v>50</v>
      </c>
      <c r="AE187">
        <f>PLANURI!B$12</f>
        <v>60</v>
      </c>
      <c r="AF187">
        <f>PLANURI!D$12</f>
        <v>10</v>
      </c>
      <c r="AG187" t="str">
        <f>PLANURI!BW806</f>
        <v/>
      </c>
    </row>
    <row r="188" spans="1:33" x14ac:dyDescent="0.2">
      <c r="A188" t="str">
        <f>PLANURI!AX807</f>
        <v/>
      </c>
      <c r="B188">
        <f>PLANURI!AY807</f>
        <v>1</v>
      </c>
      <c r="C188" t="str">
        <f>PLANURI!AZ807</f>
        <v/>
      </c>
      <c r="D188" t="str">
        <f>PLANURI!BA807</f>
        <v/>
      </c>
      <c r="E188" t="str">
        <f>PLANURI!BB807</f>
        <v/>
      </c>
      <c r="F188" t="str">
        <f>PLANURI!BC807</f>
        <v/>
      </c>
      <c r="G188" t="str">
        <f>PLANURI!BD807</f>
        <v/>
      </c>
      <c r="H188" t="str">
        <f>PLANURI!BE807</f>
        <v/>
      </c>
      <c r="I188" t="str">
        <f>PLANURI!BF807</f>
        <v/>
      </c>
      <c r="J188" t="str">
        <f>PLANURI!BG807</f>
        <v/>
      </c>
      <c r="K188" t="str">
        <f>PLANURI!BH807</f>
        <v/>
      </c>
      <c r="L188" t="str">
        <f>PLANURI!BI807</f>
        <v/>
      </c>
      <c r="M188" t="str">
        <f>PLANURI!BJ807</f>
        <v/>
      </c>
      <c r="N188">
        <f>PLANURI!BK807</f>
        <v>0</v>
      </c>
      <c r="O188">
        <f>PLANURI!BL807</f>
        <v>0</v>
      </c>
      <c r="P188">
        <f>PLANURI!BM807</f>
        <v>0</v>
      </c>
      <c r="Q188">
        <f>PLANURI!BN807</f>
        <v>0</v>
      </c>
      <c r="R188">
        <f>PLANURI!BO807</f>
        <v>0</v>
      </c>
      <c r="S188">
        <f>PLANURI!BP807</f>
        <v>0</v>
      </c>
      <c r="T188" t="str">
        <f>PLANURI!BQ807</f>
        <v/>
      </c>
      <c r="U188" t="str">
        <f>PLANURI!BR807</f>
        <v/>
      </c>
      <c r="V188" t="str">
        <f>PLANURI!BS807</f>
        <v/>
      </c>
      <c r="W188" t="str">
        <f>PLANURI!BT807</f>
        <v/>
      </c>
      <c r="X188" t="str">
        <f>PLANURI!BU807</f>
        <v/>
      </c>
      <c r="Y188" t="str">
        <f>PLANURI!BV807</f>
        <v/>
      </c>
      <c r="Z188" t="str">
        <f>PLANURI!A$4</f>
        <v xml:space="preserve">Facultatea Arhitectură şi Urbanism </v>
      </c>
      <c r="AA188" t="str">
        <f>PLANURI!H$6</f>
        <v>Ştiinţe umaniste şi arte</v>
      </c>
      <c r="AB188">
        <f>PLANURI!C$12</f>
        <v>10</v>
      </c>
      <c r="AC188" t="str">
        <f>PLANURI!H$9</f>
        <v>Arhitectură</v>
      </c>
      <c r="AD188">
        <f>PLANURI!A$12</f>
        <v>50</v>
      </c>
      <c r="AE188">
        <f>PLANURI!B$12</f>
        <v>60</v>
      </c>
      <c r="AF188">
        <f>PLANURI!D$12</f>
        <v>10</v>
      </c>
      <c r="AG188" t="str">
        <f>PLANURI!BW807</f>
        <v/>
      </c>
    </row>
    <row r="189" spans="1:33" x14ac:dyDescent="0.2">
      <c r="A189" t="str">
        <f>PLANURI!AX808</f>
        <v/>
      </c>
      <c r="B189">
        <f>PLANURI!AY808</f>
        <v>2</v>
      </c>
      <c r="C189" t="str">
        <f>PLANURI!AZ808</f>
        <v/>
      </c>
      <c r="D189" t="str">
        <f>PLANURI!BA808</f>
        <v/>
      </c>
      <c r="E189" t="str">
        <f>PLANURI!BB808</f>
        <v/>
      </c>
      <c r="F189" t="str">
        <f>PLANURI!BC808</f>
        <v/>
      </c>
      <c r="G189" t="str">
        <f>PLANURI!BD808</f>
        <v/>
      </c>
      <c r="H189" t="str">
        <f>PLANURI!BE808</f>
        <v/>
      </c>
      <c r="I189" t="str">
        <f>PLANURI!BF808</f>
        <v/>
      </c>
      <c r="J189" t="str">
        <f>PLANURI!BG808</f>
        <v/>
      </c>
      <c r="K189" t="str">
        <f>PLANURI!BH808</f>
        <v/>
      </c>
      <c r="L189" t="str">
        <f>PLANURI!BI808</f>
        <v/>
      </c>
      <c r="M189" t="str">
        <f>PLANURI!BJ808</f>
        <v/>
      </c>
      <c r="N189">
        <f>PLANURI!BK808</f>
        <v>0</v>
      </c>
      <c r="O189">
        <f>PLANURI!BL808</f>
        <v>0</v>
      </c>
      <c r="P189">
        <f>PLANURI!BM808</f>
        <v>0</v>
      </c>
      <c r="Q189">
        <f>PLANURI!BN808</f>
        <v>0</v>
      </c>
      <c r="R189">
        <f>PLANURI!BO808</f>
        <v>0</v>
      </c>
      <c r="S189">
        <f>PLANURI!BP808</f>
        <v>0</v>
      </c>
      <c r="T189" t="str">
        <f>PLANURI!BQ808</f>
        <v/>
      </c>
      <c r="U189" t="str">
        <f>PLANURI!BR808</f>
        <v/>
      </c>
      <c r="V189" t="str">
        <f>PLANURI!BS808</f>
        <v/>
      </c>
      <c r="W189" t="str">
        <f>PLANURI!BT808</f>
        <v/>
      </c>
      <c r="X189" t="str">
        <f>PLANURI!BU808</f>
        <v/>
      </c>
      <c r="Y189" t="str">
        <f>PLANURI!BV808</f>
        <v/>
      </c>
      <c r="Z189" t="str">
        <f>PLANURI!A$4</f>
        <v xml:space="preserve">Facultatea Arhitectură şi Urbanism </v>
      </c>
      <c r="AA189" t="str">
        <f>PLANURI!H$6</f>
        <v>Ştiinţe umaniste şi arte</v>
      </c>
      <c r="AB189">
        <f>PLANURI!C$12</f>
        <v>10</v>
      </c>
      <c r="AC189" t="str">
        <f>PLANURI!H$9</f>
        <v>Arhitectură</v>
      </c>
      <c r="AD189">
        <f>PLANURI!A$12</f>
        <v>50</v>
      </c>
      <c r="AE189">
        <f>PLANURI!B$12</f>
        <v>60</v>
      </c>
      <c r="AF189">
        <f>PLANURI!D$12</f>
        <v>10</v>
      </c>
      <c r="AG189" t="str">
        <f>PLANURI!BW808</f>
        <v/>
      </c>
    </row>
    <row r="190" spans="1:33" x14ac:dyDescent="0.2">
      <c r="A190" t="str">
        <f>PLANURI!AX809</f>
        <v/>
      </c>
      <c r="B190">
        <f>PLANURI!AY809</f>
        <v>3</v>
      </c>
      <c r="C190" t="str">
        <f>PLANURI!AZ809</f>
        <v/>
      </c>
      <c r="D190" t="str">
        <f>PLANURI!BA809</f>
        <v/>
      </c>
      <c r="E190" t="str">
        <f>PLANURI!BB809</f>
        <v/>
      </c>
      <c r="F190" t="str">
        <f>PLANURI!BC809</f>
        <v/>
      </c>
      <c r="G190" t="str">
        <f>PLANURI!BD809</f>
        <v/>
      </c>
      <c r="H190" t="str">
        <f>PLANURI!BE809</f>
        <v/>
      </c>
      <c r="I190" t="str">
        <f>PLANURI!BF809</f>
        <v/>
      </c>
      <c r="J190" t="str">
        <f>PLANURI!BG809</f>
        <v/>
      </c>
      <c r="K190" t="str">
        <f>PLANURI!BH809</f>
        <v/>
      </c>
      <c r="L190" t="str">
        <f>PLANURI!BI809</f>
        <v/>
      </c>
      <c r="M190" t="str">
        <f>PLANURI!BJ809</f>
        <v/>
      </c>
      <c r="N190">
        <f>PLANURI!BK809</f>
        <v>0</v>
      </c>
      <c r="O190">
        <f>PLANURI!BL809</f>
        <v>0</v>
      </c>
      <c r="P190">
        <f>PLANURI!BM809</f>
        <v>0</v>
      </c>
      <c r="Q190">
        <f>PLANURI!BN809</f>
        <v>0</v>
      </c>
      <c r="R190">
        <f>PLANURI!BO809</f>
        <v>0</v>
      </c>
      <c r="S190">
        <f>PLANURI!BP809</f>
        <v>0</v>
      </c>
      <c r="T190" t="str">
        <f>PLANURI!BQ809</f>
        <v/>
      </c>
      <c r="U190" t="str">
        <f>PLANURI!BR809</f>
        <v/>
      </c>
      <c r="V190" t="str">
        <f>PLANURI!BS809</f>
        <v/>
      </c>
      <c r="W190" t="str">
        <f>PLANURI!BT809</f>
        <v/>
      </c>
      <c r="X190" t="str">
        <f>PLANURI!BU809</f>
        <v/>
      </c>
      <c r="Y190" t="str">
        <f>PLANURI!BV809</f>
        <v/>
      </c>
      <c r="Z190" t="str">
        <f>PLANURI!A$4</f>
        <v xml:space="preserve">Facultatea Arhitectură şi Urbanism </v>
      </c>
      <c r="AA190" t="str">
        <f>PLANURI!H$6</f>
        <v>Ştiinţe umaniste şi arte</v>
      </c>
      <c r="AB190">
        <f>PLANURI!C$12</f>
        <v>10</v>
      </c>
      <c r="AC190" t="str">
        <f>PLANURI!H$9</f>
        <v>Arhitectură</v>
      </c>
      <c r="AD190">
        <f>PLANURI!A$12</f>
        <v>50</v>
      </c>
      <c r="AE190">
        <f>PLANURI!B$12</f>
        <v>60</v>
      </c>
      <c r="AF190">
        <f>PLANURI!D$12</f>
        <v>10</v>
      </c>
      <c r="AG190" t="str">
        <f>PLANURI!BW809</f>
        <v/>
      </c>
    </row>
    <row r="191" spans="1:33" x14ac:dyDescent="0.2">
      <c r="A191" t="str">
        <f>PLANURI!AX810</f>
        <v/>
      </c>
      <c r="B191">
        <f>PLANURI!AY810</f>
        <v>4</v>
      </c>
      <c r="C191" t="str">
        <f>PLANURI!AZ810</f>
        <v/>
      </c>
      <c r="D191" t="str">
        <f>PLANURI!BA810</f>
        <v/>
      </c>
      <c r="E191" t="str">
        <f>PLANURI!BB810</f>
        <v/>
      </c>
      <c r="F191" t="str">
        <f>PLANURI!BC810</f>
        <v/>
      </c>
      <c r="G191" t="str">
        <f>PLANURI!BD810</f>
        <v/>
      </c>
      <c r="H191" t="str">
        <f>PLANURI!BE810</f>
        <v/>
      </c>
      <c r="I191" t="str">
        <f>PLANURI!BF810</f>
        <v/>
      </c>
      <c r="J191" t="str">
        <f>PLANURI!BG810</f>
        <v/>
      </c>
      <c r="K191" t="str">
        <f>PLANURI!BH810</f>
        <v/>
      </c>
      <c r="L191" t="str">
        <f>PLANURI!BI810</f>
        <v/>
      </c>
      <c r="M191" t="str">
        <f>PLANURI!BJ810</f>
        <v/>
      </c>
      <c r="N191">
        <f>PLANURI!BK810</f>
        <v>0</v>
      </c>
      <c r="O191">
        <f>PLANURI!BL810</f>
        <v>0</v>
      </c>
      <c r="P191">
        <f>PLANURI!BM810</f>
        <v>0</v>
      </c>
      <c r="Q191">
        <f>PLANURI!BN810</f>
        <v>0</v>
      </c>
      <c r="R191">
        <f>PLANURI!BO810</f>
        <v>0</v>
      </c>
      <c r="S191">
        <f>PLANURI!BP810</f>
        <v>0</v>
      </c>
      <c r="T191" t="str">
        <f>PLANURI!BQ810</f>
        <v/>
      </c>
      <c r="U191" t="str">
        <f>PLANURI!BR810</f>
        <v/>
      </c>
      <c r="V191" t="str">
        <f>PLANURI!BS810</f>
        <v/>
      </c>
      <c r="W191" t="str">
        <f>PLANURI!BT810</f>
        <v/>
      </c>
      <c r="X191" t="str">
        <f>PLANURI!BU810</f>
        <v/>
      </c>
      <c r="Y191" t="str">
        <f>PLANURI!BV810</f>
        <v/>
      </c>
      <c r="Z191" t="str">
        <f>PLANURI!A$4</f>
        <v xml:space="preserve">Facultatea Arhitectură şi Urbanism </v>
      </c>
      <c r="AA191" t="str">
        <f>PLANURI!H$6</f>
        <v>Ştiinţe umaniste şi arte</v>
      </c>
      <c r="AB191">
        <f>PLANURI!C$12</f>
        <v>10</v>
      </c>
      <c r="AC191" t="str">
        <f>PLANURI!H$9</f>
        <v>Arhitectură</v>
      </c>
      <c r="AD191">
        <f>PLANURI!A$12</f>
        <v>50</v>
      </c>
      <c r="AE191">
        <f>PLANURI!B$12</f>
        <v>60</v>
      </c>
      <c r="AF191">
        <f>PLANURI!D$12</f>
        <v>10</v>
      </c>
      <c r="AG191" t="str">
        <f>PLANURI!BW810</f>
        <v/>
      </c>
    </row>
    <row r="192" spans="1:33" x14ac:dyDescent="0.2">
      <c r="A192" t="str">
        <f>PLANURI!AX811</f>
        <v/>
      </c>
      <c r="B192">
        <f>PLANURI!AY811</f>
        <v>5</v>
      </c>
      <c r="C192" t="str">
        <f>PLANURI!AZ811</f>
        <v/>
      </c>
      <c r="D192" t="str">
        <f>PLANURI!BA811</f>
        <v/>
      </c>
      <c r="E192" t="str">
        <f>PLANURI!BB811</f>
        <v/>
      </c>
      <c r="F192" t="str">
        <f>PLANURI!BC811</f>
        <v/>
      </c>
      <c r="G192" t="str">
        <f>PLANURI!BD811</f>
        <v/>
      </c>
      <c r="H192" t="str">
        <f>PLANURI!BE811</f>
        <v/>
      </c>
      <c r="I192" t="str">
        <f>PLANURI!BF811</f>
        <v/>
      </c>
      <c r="J192" t="str">
        <f>PLANURI!BG811</f>
        <v/>
      </c>
      <c r="K192" t="str">
        <f>PLANURI!BH811</f>
        <v/>
      </c>
      <c r="L192" t="str">
        <f>PLANURI!BI811</f>
        <v/>
      </c>
      <c r="M192" t="str">
        <f>PLANURI!BJ811</f>
        <v/>
      </c>
      <c r="N192">
        <f>PLANURI!BK811</f>
        <v>0</v>
      </c>
      <c r="O192">
        <f>PLANURI!BL811</f>
        <v>0</v>
      </c>
      <c r="P192">
        <f>PLANURI!BM811</f>
        <v>0</v>
      </c>
      <c r="Q192">
        <f>PLANURI!BN811</f>
        <v>0</v>
      </c>
      <c r="R192">
        <f>PLANURI!BO811</f>
        <v>0</v>
      </c>
      <c r="S192">
        <f>PLANURI!BP811</f>
        <v>0</v>
      </c>
      <c r="T192" t="str">
        <f>PLANURI!BQ811</f>
        <v/>
      </c>
      <c r="U192" t="str">
        <f>PLANURI!BR811</f>
        <v/>
      </c>
      <c r="V192" t="str">
        <f>PLANURI!BS811</f>
        <v/>
      </c>
      <c r="W192" t="str">
        <f>PLANURI!BT811</f>
        <v/>
      </c>
      <c r="X192" t="str">
        <f>PLANURI!BU811</f>
        <v/>
      </c>
      <c r="Y192" t="str">
        <f>PLANURI!BV811</f>
        <v/>
      </c>
      <c r="Z192" t="str">
        <f>PLANURI!A$4</f>
        <v xml:space="preserve">Facultatea Arhitectură şi Urbanism </v>
      </c>
      <c r="AA192" t="str">
        <f>PLANURI!H$6</f>
        <v>Ştiinţe umaniste şi arte</v>
      </c>
      <c r="AB192">
        <f>PLANURI!C$12</f>
        <v>10</v>
      </c>
      <c r="AC192" t="str">
        <f>PLANURI!H$9</f>
        <v>Arhitectură</v>
      </c>
      <c r="AD192">
        <f>PLANURI!A$12</f>
        <v>50</v>
      </c>
      <c r="AE192">
        <f>PLANURI!B$12</f>
        <v>60</v>
      </c>
      <c r="AF192">
        <f>PLANURI!D$12</f>
        <v>10</v>
      </c>
      <c r="AG192" t="str">
        <f>PLANURI!BW811</f>
        <v/>
      </c>
    </row>
    <row r="193" spans="1:33" x14ac:dyDescent="0.2">
      <c r="A193" t="str">
        <f>PLANURI!AX812</f>
        <v/>
      </c>
      <c r="B193">
        <f>PLANURI!AY812</f>
        <v>6</v>
      </c>
      <c r="C193" t="str">
        <f>PLANURI!AZ812</f>
        <v/>
      </c>
      <c r="D193" t="str">
        <f>PLANURI!BA812</f>
        <v/>
      </c>
      <c r="E193" t="str">
        <f>PLANURI!BB812</f>
        <v/>
      </c>
      <c r="F193" t="str">
        <f>PLANURI!BC812</f>
        <v/>
      </c>
      <c r="G193" t="str">
        <f>PLANURI!BD812</f>
        <v/>
      </c>
      <c r="H193" t="str">
        <f>PLANURI!BE812</f>
        <v/>
      </c>
      <c r="I193" t="str">
        <f>PLANURI!BF812</f>
        <v/>
      </c>
      <c r="J193" t="str">
        <f>PLANURI!BG812</f>
        <v/>
      </c>
      <c r="K193" t="str">
        <f>PLANURI!BH812</f>
        <v/>
      </c>
      <c r="L193" t="str">
        <f>PLANURI!BI812</f>
        <v/>
      </c>
      <c r="M193" t="str">
        <f>PLANURI!BJ812</f>
        <v/>
      </c>
      <c r="N193">
        <f>PLANURI!BK812</f>
        <v>0</v>
      </c>
      <c r="O193">
        <f>PLANURI!BL812</f>
        <v>0</v>
      </c>
      <c r="P193">
        <f>PLANURI!BM812</f>
        <v>0</v>
      </c>
      <c r="Q193">
        <f>PLANURI!BN812</f>
        <v>0</v>
      </c>
      <c r="R193">
        <f>PLANURI!BO812</f>
        <v>0</v>
      </c>
      <c r="S193">
        <f>PLANURI!BP812</f>
        <v>0</v>
      </c>
      <c r="T193" t="str">
        <f>PLANURI!BQ812</f>
        <v/>
      </c>
      <c r="U193" t="str">
        <f>PLANURI!BR812</f>
        <v/>
      </c>
      <c r="V193" t="str">
        <f>PLANURI!BS812</f>
        <v/>
      </c>
      <c r="W193" t="str">
        <f>PLANURI!BT812</f>
        <v/>
      </c>
      <c r="X193" t="str">
        <f>PLANURI!BU812</f>
        <v/>
      </c>
      <c r="Y193" t="str">
        <f>PLANURI!BV812</f>
        <v/>
      </c>
      <c r="Z193" t="str">
        <f>PLANURI!A$4</f>
        <v xml:space="preserve">Facultatea Arhitectură şi Urbanism </v>
      </c>
      <c r="AA193" t="str">
        <f>PLANURI!H$6</f>
        <v>Ştiinţe umaniste şi arte</v>
      </c>
      <c r="AB193">
        <f>PLANURI!C$12</f>
        <v>10</v>
      </c>
      <c r="AC193" t="str">
        <f>PLANURI!H$9</f>
        <v>Arhitectură</v>
      </c>
      <c r="AD193">
        <f>PLANURI!A$12</f>
        <v>50</v>
      </c>
      <c r="AE193">
        <f>PLANURI!B$12</f>
        <v>60</v>
      </c>
      <c r="AF193">
        <f>PLANURI!D$12</f>
        <v>10</v>
      </c>
      <c r="AG193" t="str">
        <f>PLANURI!BW812</f>
        <v/>
      </c>
    </row>
    <row r="194" spans="1:33" x14ac:dyDescent="0.2">
      <c r="A194" t="str">
        <f>PLANURI!AX813</f>
        <v/>
      </c>
      <c r="B194">
        <f>PLANURI!AY813</f>
        <v>7</v>
      </c>
      <c r="C194" t="str">
        <f>PLANURI!AZ813</f>
        <v/>
      </c>
      <c r="D194" t="str">
        <f>PLANURI!BA813</f>
        <v/>
      </c>
      <c r="E194" t="str">
        <f>PLANURI!BB813</f>
        <v/>
      </c>
      <c r="F194" t="str">
        <f>PLANURI!BC813</f>
        <v/>
      </c>
      <c r="G194" t="str">
        <f>PLANURI!BD813</f>
        <v/>
      </c>
      <c r="H194" t="str">
        <f>PLANURI!BE813</f>
        <v/>
      </c>
      <c r="I194" t="str">
        <f>PLANURI!BF813</f>
        <v/>
      </c>
      <c r="J194" t="str">
        <f>PLANURI!BG813</f>
        <v/>
      </c>
      <c r="K194" t="str">
        <f>PLANURI!BH813</f>
        <v/>
      </c>
      <c r="L194" t="str">
        <f>PLANURI!BI813</f>
        <v/>
      </c>
      <c r="M194" t="str">
        <f>PLANURI!BJ813</f>
        <v/>
      </c>
      <c r="N194">
        <f>PLANURI!BK813</f>
        <v>0</v>
      </c>
      <c r="O194">
        <f>PLANURI!BL813</f>
        <v>0</v>
      </c>
      <c r="P194">
        <f>PLANURI!BM813</f>
        <v>0</v>
      </c>
      <c r="Q194">
        <f>PLANURI!BN813</f>
        <v>0</v>
      </c>
      <c r="R194">
        <f>PLANURI!BO813</f>
        <v>0</v>
      </c>
      <c r="S194">
        <f>PLANURI!BP813</f>
        <v>0</v>
      </c>
      <c r="T194" t="str">
        <f>PLANURI!BQ813</f>
        <v/>
      </c>
      <c r="U194" t="str">
        <f>PLANURI!BR813</f>
        <v/>
      </c>
      <c r="V194" t="str">
        <f>PLANURI!BS813</f>
        <v/>
      </c>
      <c r="W194" t="str">
        <f>PLANURI!BT813</f>
        <v/>
      </c>
      <c r="X194" t="str">
        <f>PLANURI!BU813</f>
        <v/>
      </c>
      <c r="Y194" t="str">
        <f>PLANURI!BV813</f>
        <v/>
      </c>
      <c r="Z194" t="str">
        <f>PLANURI!A$4</f>
        <v xml:space="preserve">Facultatea Arhitectură şi Urbanism </v>
      </c>
      <c r="AA194" t="str">
        <f>PLANURI!H$6</f>
        <v>Ştiinţe umaniste şi arte</v>
      </c>
      <c r="AB194">
        <f>PLANURI!C$12</f>
        <v>10</v>
      </c>
      <c r="AC194" t="str">
        <f>PLANURI!H$9</f>
        <v>Arhitectură</v>
      </c>
      <c r="AD194">
        <f>PLANURI!A$12</f>
        <v>50</v>
      </c>
      <c r="AE194">
        <f>PLANURI!B$12</f>
        <v>60</v>
      </c>
      <c r="AF194">
        <f>PLANURI!D$12</f>
        <v>10</v>
      </c>
      <c r="AG194" t="str">
        <f>PLANURI!BW813</f>
        <v/>
      </c>
    </row>
    <row r="195" spans="1:33" x14ac:dyDescent="0.2">
      <c r="A195" t="str">
        <f>PLANURI!AX814</f>
        <v/>
      </c>
      <c r="B195">
        <f>PLANURI!AY814</f>
        <v>8</v>
      </c>
      <c r="C195" t="str">
        <f>PLANURI!AZ814</f>
        <v/>
      </c>
      <c r="D195" t="str">
        <f>PLANURI!BA814</f>
        <v/>
      </c>
      <c r="E195" t="str">
        <f>PLANURI!BB814</f>
        <v/>
      </c>
      <c r="F195" t="str">
        <f>PLANURI!BC814</f>
        <v/>
      </c>
      <c r="G195" t="str">
        <f>PLANURI!BD814</f>
        <v/>
      </c>
      <c r="H195" t="str">
        <f>PLANURI!BE814</f>
        <v/>
      </c>
      <c r="I195" t="str">
        <f>PLANURI!BF814</f>
        <v/>
      </c>
      <c r="J195" t="str">
        <f>PLANURI!BG814</f>
        <v/>
      </c>
      <c r="K195" t="str">
        <f>PLANURI!BH814</f>
        <v/>
      </c>
      <c r="L195" t="str">
        <f>PLANURI!BI814</f>
        <v/>
      </c>
      <c r="M195" t="str">
        <f>PLANURI!BJ814</f>
        <v/>
      </c>
      <c r="N195">
        <f>PLANURI!BK814</f>
        <v>0</v>
      </c>
      <c r="O195">
        <f>PLANURI!BL814</f>
        <v>0</v>
      </c>
      <c r="P195">
        <f>PLANURI!BM814</f>
        <v>0</v>
      </c>
      <c r="Q195">
        <f>PLANURI!BN814</f>
        <v>0</v>
      </c>
      <c r="R195">
        <f>PLANURI!BO814</f>
        <v>0</v>
      </c>
      <c r="S195">
        <f>PLANURI!BP814</f>
        <v>0</v>
      </c>
      <c r="T195" t="str">
        <f>PLANURI!BQ814</f>
        <v/>
      </c>
      <c r="U195" t="str">
        <f>PLANURI!BR814</f>
        <v/>
      </c>
      <c r="V195" t="str">
        <f>PLANURI!BS814</f>
        <v/>
      </c>
      <c r="W195" t="str">
        <f>PLANURI!BT814</f>
        <v/>
      </c>
      <c r="X195" t="str">
        <f>PLANURI!BU814</f>
        <v/>
      </c>
      <c r="Y195" t="str">
        <f>PLANURI!BV814</f>
        <v/>
      </c>
      <c r="Z195" t="str">
        <f>PLANURI!A$4</f>
        <v xml:space="preserve">Facultatea Arhitectură şi Urbanism </v>
      </c>
      <c r="AA195" t="str">
        <f>PLANURI!H$6</f>
        <v>Ştiinţe umaniste şi arte</v>
      </c>
      <c r="AB195">
        <f>PLANURI!C$12</f>
        <v>10</v>
      </c>
      <c r="AC195" t="str">
        <f>PLANURI!H$9</f>
        <v>Arhitectură</v>
      </c>
      <c r="AD195">
        <f>PLANURI!A$12</f>
        <v>50</v>
      </c>
      <c r="AE195">
        <f>PLANURI!B$12</f>
        <v>60</v>
      </c>
      <c r="AF195">
        <f>PLANURI!D$12</f>
        <v>10</v>
      </c>
      <c r="AG195" t="str">
        <f>PLANURI!BW814</f>
        <v/>
      </c>
    </row>
    <row r="196" spans="1:33" x14ac:dyDescent="0.2">
      <c r="A196" t="str">
        <f>PLANURI!AX815</f>
        <v/>
      </c>
      <c r="B196">
        <f>PLANURI!AY815</f>
        <v>9</v>
      </c>
      <c r="C196" t="str">
        <f>PLANURI!AZ815</f>
        <v/>
      </c>
      <c r="D196" t="str">
        <f>PLANURI!BA815</f>
        <v/>
      </c>
      <c r="E196" t="str">
        <f>PLANURI!BB815</f>
        <v/>
      </c>
      <c r="F196" t="str">
        <f>PLANURI!BC815</f>
        <v/>
      </c>
      <c r="G196" t="str">
        <f>PLANURI!BD815</f>
        <v/>
      </c>
      <c r="H196" t="str">
        <f>PLANURI!BE815</f>
        <v/>
      </c>
      <c r="I196" t="str">
        <f>PLANURI!BF815</f>
        <v/>
      </c>
      <c r="J196" t="str">
        <f>PLANURI!BG815</f>
        <v/>
      </c>
      <c r="K196" t="str">
        <f>PLANURI!BH815</f>
        <v/>
      </c>
      <c r="L196" t="str">
        <f>PLANURI!BI815</f>
        <v/>
      </c>
      <c r="M196" t="str">
        <f>PLANURI!BJ815</f>
        <v/>
      </c>
      <c r="N196">
        <f>PLANURI!BK815</f>
        <v>0</v>
      </c>
      <c r="O196">
        <f>PLANURI!BL815</f>
        <v>0</v>
      </c>
      <c r="P196">
        <f>PLANURI!BM815</f>
        <v>0</v>
      </c>
      <c r="Q196">
        <f>PLANURI!BN815</f>
        <v>0</v>
      </c>
      <c r="R196">
        <f>PLANURI!BO815</f>
        <v>0</v>
      </c>
      <c r="S196">
        <f>PLANURI!BP815</f>
        <v>0</v>
      </c>
      <c r="T196" t="str">
        <f>PLANURI!BQ815</f>
        <v/>
      </c>
      <c r="U196" t="str">
        <f>PLANURI!BR815</f>
        <v/>
      </c>
      <c r="V196" t="str">
        <f>PLANURI!BS815</f>
        <v/>
      </c>
      <c r="W196" t="str">
        <f>PLANURI!BT815</f>
        <v/>
      </c>
      <c r="X196" t="str">
        <f>PLANURI!BU815</f>
        <v/>
      </c>
      <c r="Y196" t="str">
        <f>PLANURI!BV815</f>
        <v/>
      </c>
      <c r="Z196" t="str">
        <f>PLANURI!A$4</f>
        <v xml:space="preserve">Facultatea Arhitectură şi Urbanism </v>
      </c>
      <c r="AA196" t="str">
        <f>PLANURI!H$6</f>
        <v>Ştiinţe umaniste şi arte</v>
      </c>
      <c r="AB196">
        <f>PLANURI!C$12</f>
        <v>10</v>
      </c>
      <c r="AC196" t="str">
        <f>PLANURI!H$9</f>
        <v>Arhitectură</v>
      </c>
      <c r="AD196">
        <f>PLANURI!A$12</f>
        <v>50</v>
      </c>
      <c r="AE196">
        <f>PLANURI!B$12</f>
        <v>60</v>
      </c>
      <c r="AF196">
        <f>PLANURI!D$12</f>
        <v>10</v>
      </c>
      <c r="AG196" t="str">
        <f>PLANURI!BW815</f>
        <v/>
      </c>
    </row>
    <row r="197" spans="1:33" x14ac:dyDescent="0.2">
      <c r="A197" t="str">
        <f>PLANURI!AX816</f>
        <v/>
      </c>
      <c r="B197">
        <f>PLANURI!AY816</f>
        <v>10</v>
      </c>
      <c r="C197" t="str">
        <f>PLANURI!AZ816</f>
        <v/>
      </c>
      <c r="D197" t="str">
        <f>PLANURI!BA816</f>
        <v/>
      </c>
      <c r="E197" t="str">
        <f>PLANURI!BB816</f>
        <v/>
      </c>
      <c r="F197" t="str">
        <f>PLANURI!BC816</f>
        <v/>
      </c>
      <c r="G197" t="str">
        <f>PLANURI!BD816</f>
        <v/>
      </c>
      <c r="H197" t="str">
        <f>PLANURI!BE816</f>
        <v/>
      </c>
      <c r="I197" t="str">
        <f>PLANURI!BF816</f>
        <v/>
      </c>
      <c r="J197" t="str">
        <f>PLANURI!BG816</f>
        <v/>
      </c>
      <c r="K197" t="str">
        <f>PLANURI!BH816</f>
        <v/>
      </c>
      <c r="L197" t="str">
        <f>PLANURI!BI816</f>
        <v/>
      </c>
      <c r="M197" t="str">
        <f>PLANURI!BJ816</f>
        <v/>
      </c>
      <c r="N197">
        <f>PLANURI!BK816</f>
        <v>0</v>
      </c>
      <c r="O197">
        <f>PLANURI!BL816</f>
        <v>0</v>
      </c>
      <c r="P197">
        <f>PLANURI!BM816</f>
        <v>0</v>
      </c>
      <c r="Q197">
        <f>PLANURI!BN816</f>
        <v>0</v>
      </c>
      <c r="R197">
        <f>PLANURI!BO816</f>
        <v>0</v>
      </c>
      <c r="S197">
        <f>PLANURI!BP816</f>
        <v>0</v>
      </c>
      <c r="T197" t="str">
        <f>PLANURI!BQ816</f>
        <v/>
      </c>
      <c r="U197" t="str">
        <f>PLANURI!BR816</f>
        <v/>
      </c>
      <c r="V197" t="str">
        <f>PLANURI!BS816</f>
        <v/>
      </c>
      <c r="W197" t="str">
        <f>PLANURI!BT816</f>
        <v/>
      </c>
      <c r="X197" t="str">
        <f>PLANURI!BU816</f>
        <v/>
      </c>
      <c r="Y197" t="str">
        <f>PLANURI!BV816</f>
        <v/>
      </c>
      <c r="Z197" t="str">
        <f>PLANURI!A$4</f>
        <v xml:space="preserve">Facultatea Arhitectură şi Urbanism </v>
      </c>
      <c r="AA197" t="str">
        <f>PLANURI!H$6</f>
        <v>Ştiinţe umaniste şi arte</v>
      </c>
      <c r="AB197">
        <f>PLANURI!C$12</f>
        <v>10</v>
      </c>
      <c r="AC197" t="str">
        <f>PLANURI!H$9</f>
        <v>Arhitectură</v>
      </c>
      <c r="AD197">
        <f>PLANURI!A$12</f>
        <v>50</v>
      </c>
      <c r="AE197">
        <f>PLANURI!B$12</f>
        <v>60</v>
      </c>
      <c r="AF197">
        <f>PLANURI!D$12</f>
        <v>10</v>
      </c>
      <c r="AG197" t="str">
        <f>PLANURI!BW816</f>
        <v/>
      </c>
    </row>
    <row r="198" spans="1:33" x14ac:dyDescent="0.2">
      <c r="A198" t="str">
        <f>PLANURI!AX817</f>
        <v/>
      </c>
      <c r="B198">
        <f>PLANURI!AY817</f>
        <v>11</v>
      </c>
      <c r="C198" t="str">
        <f>PLANURI!AZ817</f>
        <v/>
      </c>
      <c r="D198" t="str">
        <f>PLANURI!BA817</f>
        <v/>
      </c>
      <c r="E198" t="str">
        <f>PLANURI!BB817</f>
        <v/>
      </c>
      <c r="F198" t="str">
        <f>PLANURI!BC817</f>
        <v/>
      </c>
      <c r="G198" t="str">
        <f>PLANURI!BD817</f>
        <v/>
      </c>
      <c r="H198" t="str">
        <f>PLANURI!BE817</f>
        <v/>
      </c>
      <c r="I198" t="str">
        <f>PLANURI!BF817</f>
        <v/>
      </c>
      <c r="J198" t="str">
        <f>PLANURI!BG817</f>
        <v/>
      </c>
      <c r="K198" t="str">
        <f>PLANURI!BH817</f>
        <v/>
      </c>
      <c r="L198" t="str">
        <f>PLANURI!BI817</f>
        <v/>
      </c>
      <c r="M198" t="str">
        <f>PLANURI!BJ817</f>
        <v/>
      </c>
      <c r="N198">
        <f>PLANURI!BK817</f>
        <v>0</v>
      </c>
      <c r="O198">
        <f>PLANURI!BL817</f>
        <v>0</v>
      </c>
      <c r="P198">
        <f>PLANURI!BM817</f>
        <v>0</v>
      </c>
      <c r="Q198">
        <f>PLANURI!BN817</f>
        <v>0</v>
      </c>
      <c r="R198">
        <f>PLANURI!BO817</f>
        <v>0</v>
      </c>
      <c r="S198">
        <f>PLANURI!BP817</f>
        <v>0</v>
      </c>
      <c r="T198" t="str">
        <f>PLANURI!BQ817</f>
        <v/>
      </c>
      <c r="U198" t="str">
        <f>PLANURI!BR817</f>
        <v/>
      </c>
      <c r="V198" t="str">
        <f>PLANURI!BS817</f>
        <v/>
      </c>
      <c r="W198" t="str">
        <f>PLANURI!BT817</f>
        <v/>
      </c>
      <c r="X198" t="str">
        <f>PLANURI!BU817</f>
        <v/>
      </c>
      <c r="Y198" t="str">
        <f>PLANURI!BV817</f>
        <v/>
      </c>
      <c r="Z198" t="str">
        <f>PLANURI!A$4</f>
        <v xml:space="preserve">Facultatea Arhitectură şi Urbanism </v>
      </c>
      <c r="AA198" t="str">
        <f>PLANURI!H$6</f>
        <v>Ştiinţe umaniste şi arte</v>
      </c>
      <c r="AB198">
        <f>PLANURI!C$12</f>
        <v>10</v>
      </c>
      <c r="AC198" t="str">
        <f>PLANURI!H$9</f>
        <v>Arhitectură</v>
      </c>
      <c r="AD198">
        <f>PLANURI!A$12</f>
        <v>50</v>
      </c>
      <c r="AE198">
        <f>PLANURI!B$12</f>
        <v>60</v>
      </c>
      <c r="AF198">
        <f>PLANURI!D$12</f>
        <v>10</v>
      </c>
      <c r="AG198" t="str">
        <f>PLANURI!BW817</f>
        <v/>
      </c>
    </row>
    <row r="199" spans="1:33" x14ac:dyDescent="0.2">
      <c r="A199" t="str">
        <f>PLANURI!AX818</f>
        <v/>
      </c>
      <c r="B199">
        <f>PLANURI!AY818</f>
        <v>12</v>
      </c>
      <c r="C199" t="str">
        <f>PLANURI!AZ818</f>
        <v/>
      </c>
      <c r="D199" t="str">
        <f>PLANURI!BA818</f>
        <v/>
      </c>
      <c r="E199" t="str">
        <f>PLANURI!BB818</f>
        <v/>
      </c>
      <c r="F199" t="str">
        <f>PLANURI!BC818</f>
        <v/>
      </c>
      <c r="G199" t="str">
        <f>PLANURI!BD818</f>
        <v/>
      </c>
      <c r="H199" t="str">
        <f>PLANURI!BE818</f>
        <v/>
      </c>
      <c r="I199" t="str">
        <f>PLANURI!BF818</f>
        <v/>
      </c>
      <c r="J199" t="str">
        <f>PLANURI!BG818</f>
        <v/>
      </c>
      <c r="K199" t="str">
        <f>PLANURI!BH818</f>
        <v/>
      </c>
      <c r="L199" t="str">
        <f>PLANURI!BI818</f>
        <v/>
      </c>
      <c r="M199" t="str">
        <f>PLANURI!BJ818</f>
        <v/>
      </c>
      <c r="N199">
        <f>PLANURI!BK818</f>
        <v>0</v>
      </c>
      <c r="O199">
        <f>PLANURI!BL818</f>
        <v>0</v>
      </c>
      <c r="P199">
        <f>PLANURI!BM818</f>
        <v>0</v>
      </c>
      <c r="Q199">
        <f>PLANURI!BN818</f>
        <v>0</v>
      </c>
      <c r="R199">
        <f>PLANURI!BO818</f>
        <v>0</v>
      </c>
      <c r="S199">
        <f>PLANURI!BP818</f>
        <v>0</v>
      </c>
      <c r="T199" t="str">
        <f>PLANURI!BQ818</f>
        <v/>
      </c>
      <c r="U199" t="str">
        <f>PLANURI!BR818</f>
        <v/>
      </c>
      <c r="V199" t="str">
        <f>PLANURI!BS818</f>
        <v/>
      </c>
      <c r="W199" t="str">
        <f>PLANURI!BT818</f>
        <v/>
      </c>
      <c r="X199" t="str">
        <f>PLANURI!BU818</f>
        <v/>
      </c>
      <c r="Y199" t="str">
        <f>PLANURI!BV818</f>
        <v/>
      </c>
      <c r="Z199" t="str">
        <f>PLANURI!A$4</f>
        <v xml:space="preserve">Facultatea Arhitectură şi Urbanism </v>
      </c>
      <c r="AA199" t="str">
        <f>PLANURI!H$6</f>
        <v>Ştiinţe umaniste şi arte</v>
      </c>
      <c r="AB199">
        <f>PLANURI!C$12</f>
        <v>10</v>
      </c>
      <c r="AC199" t="str">
        <f>PLANURI!H$9</f>
        <v>Arhitectură</v>
      </c>
      <c r="AD199">
        <f>PLANURI!A$12</f>
        <v>50</v>
      </c>
      <c r="AE199">
        <f>PLANURI!B$12</f>
        <v>60</v>
      </c>
      <c r="AF199">
        <f>PLANURI!D$12</f>
        <v>10</v>
      </c>
      <c r="AG199" t="str">
        <f>PLANURI!BW818</f>
        <v/>
      </c>
    </row>
    <row r="200" spans="1:33" x14ac:dyDescent="0.2">
      <c r="A200" t="str">
        <f>PLANURI!AX819</f>
        <v>Semestrul 4</v>
      </c>
      <c r="B200">
        <f>PLANURI!AY819</f>
        <v>0</v>
      </c>
      <c r="C200">
        <f>PLANURI!AZ819</f>
        <v>0</v>
      </c>
      <c r="D200">
        <f>PLANURI!BA819</f>
        <v>0</v>
      </c>
      <c r="E200">
        <f>PLANURI!BB819</f>
        <v>0</v>
      </c>
      <c r="F200">
        <f>PLANURI!BC819</f>
        <v>0</v>
      </c>
      <c r="G200">
        <f>PLANURI!BD819</f>
        <v>0</v>
      </c>
      <c r="H200">
        <f>PLANURI!BE819</f>
        <v>0</v>
      </c>
      <c r="I200">
        <f>PLANURI!BF819</f>
        <v>0</v>
      </c>
      <c r="J200">
        <f>PLANURI!BG819</f>
        <v>0</v>
      </c>
      <c r="K200">
        <f>PLANURI!BH819</f>
        <v>0</v>
      </c>
      <c r="L200">
        <f>PLANURI!BI819</f>
        <v>0</v>
      </c>
      <c r="M200">
        <f>PLANURI!BJ819</f>
        <v>0</v>
      </c>
      <c r="N200">
        <f>PLANURI!BK819</f>
        <v>0</v>
      </c>
      <c r="O200">
        <f>PLANURI!BL819</f>
        <v>0</v>
      </c>
      <c r="P200">
        <f>PLANURI!BM819</f>
        <v>0</v>
      </c>
      <c r="Q200">
        <f>PLANURI!BN819</f>
        <v>0</v>
      </c>
      <c r="R200">
        <f>PLANURI!BO819</f>
        <v>0</v>
      </c>
      <c r="S200">
        <f>PLANURI!BP819</f>
        <v>0</v>
      </c>
      <c r="T200">
        <f>PLANURI!BQ819</f>
        <v>0</v>
      </c>
      <c r="U200">
        <f>PLANURI!BR819</f>
        <v>0</v>
      </c>
      <c r="V200">
        <f>PLANURI!BS819</f>
        <v>0</v>
      </c>
      <c r="W200">
        <f>PLANURI!BT819</f>
        <v>0</v>
      </c>
      <c r="X200">
        <f>PLANURI!BU819</f>
        <v>0</v>
      </c>
      <c r="Y200">
        <f>PLANURI!BV819</f>
        <v>0</v>
      </c>
      <c r="Z200" t="str">
        <f>PLANURI!A$4</f>
        <v xml:space="preserve">Facultatea Arhitectură şi Urbanism </v>
      </c>
      <c r="AA200" t="str">
        <f>PLANURI!H$6</f>
        <v>Ştiinţe umaniste şi arte</v>
      </c>
      <c r="AB200">
        <f>PLANURI!C$12</f>
        <v>10</v>
      </c>
      <c r="AC200" t="str">
        <f>PLANURI!H$9</f>
        <v>Arhitectură</v>
      </c>
      <c r="AD200">
        <f>PLANURI!A$12</f>
        <v>50</v>
      </c>
      <c r="AE200">
        <f>PLANURI!B$12</f>
        <v>60</v>
      </c>
      <c r="AF200">
        <f>PLANURI!D$12</f>
        <v>10</v>
      </c>
      <c r="AG200" t="str">
        <f>PLANURI!BW819</f>
        <v/>
      </c>
    </row>
    <row r="201" spans="1:33" x14ac:dyDescent="0.2">
      <c r="A201" t="str">
        <f>PLANURI!AX820</f>
        <v/>
      </c>
      <c r="B201">
        <f>PLANURI!AY820</f>
        <v>1</v>
      </c>
      <c r="C201" t="str">
        <f>PLANURI!AZ820</f>
        <v/>
      </c>
      <c r="D201" t="str">
        <f>PLANURI!BA820</f>
        <v/>
      </c>
      <c r="E201" t="str">
        <f>PLANURI!BB820</f>
        <v/>
      </c>
      <c r="F201" t="str">
        <f>PLANURI!BC820</f>
        <v/>
      </c>
      <c r="G201" t="str">
        <f>PLANURI!BD820</f>
        <v/>
      </c>
      <c r="H201" t="str">
        <f>PLANURI!BE820</f>
        <v/>
      </c>
      <c r="I201" t="str">
        <f>PLANURI!BF820</f>
        <v/>
      </c>
      <c r="J201" t="str">
        <f>PLANURI!BG820</f>
        <v/>
      </c>
      <c r="K201" t="str">
        <f>PLANURI!BH820</f>
        <v/>
      </c>
      <c r="L201" t="str">
        <f>PLANURI!BI820</f>
        <v/>
      </c>
      <c r="M201" t="str">
        <f>PLANURI!BJ820</f>
        <v/>
      </c>
      <c r="N201">
        <f>PLANURI!BK820</f>
        <v>0</v>
      </c>
      <c r="O201">
        <f>PLANURI!BL820</f>
        <v>0</v>
      </c>
      <c r="P201">
        <f>PLANURI!BM820</f>
        <v>0</v>
      </c>
      <c r="Q201">
        <f>PLANURI!BN820</f>
        <v>0</v>
      </c>
      <c r="R201">
        <f>PLANURI!BO820</f>
        <v>0</v>
      </c>
      <c r="S201">
        <f>PLANURI!BP820</f>
        <v>0</v>
      </c>
      <c r="T201" t="str">
        <f>PLANURI!BQ820</f>
        <v/>
      </c>
      <c r="U201" t="str">
        <f>PLANURI!BR820</f>
        <v/>
      </c>
      <c r="V201" t="str">
        <f>PLANURI!BS820</f>
        <v/>
      </c>
      <c r="W201" t="str">
        <f>PLANURI!BT820</f>
        <v/>
      </c>
      <c r="X201" t="str">
        <f>PLANURI!BU820</f>
        <v/>
      </c>
      <c r="Y201" t="str">
        <f>PLANURI!BV820</f>
        <v/>
      </c>
      <c r="Z201" t="str">
        <f>PLANURI!A$4</f>
        <v xml:space="preserve">Facultatea Arhitectură şi Urbanism </v>
      </c>
      <c r="AA201" t="str">
        <f>PLANURI!H$6</f>
        <v>Ştiinţe umaniste şi arte</v>
      </c>
      <c r="AB201">
        <f>PLANURI!C$12</f>
        <v>10</v>
      </c>
      <c r="AC201" t="str">
        <f>PLANURI!H$9</f>
        <v>Arhitectură</v>
      </c>
      <c r="AD201">
        <f>PLANURI!A$12</f>
        <v>50</v>
      </c>
      <c r="AE201">
        <f>PLANURI!B$12</f>
        <v>60</v>
      </c>
      <c r="AF201">
        <f>PLANURI!D$12</f>
        <v>10</v>
      </c>
      <c r="AG201" t="str">
        <f>PLANURI!BW820</f>
        <v/>
      </c>
    </row>
    <row r="202" spans="1:33" x14ac:dyDescent="0.2">
      <c r="A202" t="str">
        <f>PLANURI!AX821</f>
        <v/>
      </c>
      <c r="B202">
        <f>PLANURI!AY821</f>
        <v>2</v>
      </c>
      <c r="C202" t="str">
        <f>PLANURI!AZ821</f>
        <v/>
      </c>
      <c r="D202" t="str">
        <f>PLANURI!BA821</f>
        <v/>
      </c>
      <c r="E202" t="str">
        <f>PLANURI!BB821</f>
        <v/>
      </c>
      <c r="F202" t="str">
        <f>PLANURI!BC821</f>
        <v/>
      </c>
      <c r="G202" t="str">
        <f>PLANURI!BD821</f>
        <v/>
      </c>
      <c r="H202" t="str">
        <f>PLANURI!BE821</f>
        <v/>
      </c>
      <c r="I202" t="str">
        <f>PLANURI!BF821</f>
        <v/>
      </c>
      <c r="J202" t="str">
        <f>PLANURI!BG821</f>
        <v/>
      </c>
      <c r="K202" t="str">
        <f>PLANURI!BH821</f>
        <v/>
      </c>
      <c r="L202" t="str">
        <f>PLANURI!BI821</f>
        <v/>
      </c>
      <c r="M202" t="str">
        <f>PLANURI!BJ821</f>
        <v/>
      </c>
      <c r="N202">
        <f>PLANURI!BK821</f>
        <v>0</v>
      </c>
      <c r="O202">
        <f>PLANURI!BL821</f>
        <v>0</v>
      </c>
      <c r="P202">
        <f>PLANURI!BM821</f>
        <v>0</v>
      </c>
      <c r="Q202">
        <f>PLANURI!BN821</f>
        <v>0</v>
      </c>
      <c r="R202">
        <f>PLANURI!BO821</f>
        <v>0</v>
      </c>
      <c r="S202">
        <f>PLANURI!BP821</f>
        <v>0</v>
      </c>
      <c r="T202" t="str">
        <f>PLANURI!BQ821</f>
        <v/>
      </c>
      <c r="U202" t="str">
        <f>PLANURI!BR821</f>
        <v/>
      </c>
      <c r="V202" t="str">
        <f>PLANURI!BS821</f>
        <v/>
      </c>
      <c r="W202" t="str">
        <f>PLANURI!BT821</f>
        <v/>
      </c>
      <c r="X202" t="str">
        <f>PLANURI!BU821</f>
        <v/>
      </c>
      <c r="Y202" t="str">
        <f>PLANURI!BV821</f>
        <v/>
      </c>
      <c r="Z202" t="str">
        <f>PLANURI!A$4</f>
        <v xml:space="preserve">Facultatea Arhitectură şi Urbanism </v>
      </c>
      <c r="AA202" t="str">
        <f>PLANURI!H$6</f>
        <v>Ştiinţe umaniste şi arte</v>
      </c>
      <c r="AB202">
        <f>PLANURI!C$12</f>
        <v>10</v>
      </c>
      <c r="AC202" t="str">
        <f>PLANURI!H$9</f>
        <v>Arhitectură</v>
      </c>
      <c r="AD202">
        <f>PLANURI!A$12</f>
        <v>50</v>
      </c>
      <c r="AE202">
        <f>PLANURI!B$12</f>
        <v>60</v>
      </c>
      <c r="AF202">
        <f>PLANURI!D$12</f>
        <v>10</v>
      </c>
      <c r="AG202" t="str">
        <f>PLANURI!BW821</f>
        <v/>
      </c>
    </row>
    <row r="203" spans="1:33" x14ac:dyDescent="0.2">
      <c r="A203" t="str">
        <f>PLANURI!AX822</f>
        <v/>
      </c>
      <c r="B203">
        <f>PLANURI!AY822</f>
        <v>3</v>
      </c>
      <c r="C203" t="str">
        <f>PLANURI!AZ822</f>
        <v/>
      </c>
      <c r="D203" t="str">
        <f>PLANURI!BA822</f>
        <v/>
      </c>
      <c r="E203" t="str">
        <f>PLANURI!BB822</f>
        <v/>
      </c>
      <c r="F203" t="str">
        <f>PLANURI!BC822</f>
        <v/>
      </c>
      <c r="G203" t="str">
        <f>PLANURI!BD822</f>
        <v/>
      </c>
      <c r="H203" t="str">
        <f>PLANURI!BE822</f>
        <v/>
      </c>
      <c r="I203" t="str">
        <f>PLANURI!BF822</f>
        <v/>
      </c>
      <c r="J203" t="str">
        <f>PLANURI!BG822</f>
        <v/>
      </c>
      <c r="K203" t="str">
        <f>PLANURI!BH822</f>
        <v/>
      </c>
      <c r="L203" t="str">
        <f>PLANURI!BI822</f>
        <v/>
      </c>
      <c r="M203" t="str">
        <f>PLANURI!BJ822</f>
        <v/>
      </c>
      <c r="N203">
        <f>PLANURI!BK822</f>
        <v>0</v>
      </c>
      <c r="O203">
        <f>PLANURI!BL822</f>
        <v>0</v>
      </c>
      <c r="P203">
        <f>PLANURI!BM822</f>
        <v>0</v>
      </c>
      <c r="Q203">
        <f>PLANURI!BN822</f>
        <v>0</v>
      </c>
      <c r="R203">
        <f>PLANURI!BO822</f>
        <v>0</v>
      </c>
      <c r="S203">
        <f>PLANURI!BP822</f>
        <v>0</v>
      </c>
      <c r="T203" t="str">
        <f>PLANURI!BQ822</f>
        <v/>
      </c>
      <c r="U203" t="str">
        <f>PLANURI!BR822</f>
        <v/>
      </c>
      <c r="V203" t="str">
        <f>PLANURI!BS822</f>
        <v/>
      </c>
      <c r="W203" t="str">
        <f>PLANURI!BT822</f>
        <v/>
      </c>
      <c r="X203" t="str">
        <f>PLANURI!BU822</f>
        <v/>
      </c>
      <c r="Y203" t="str">
        <f>PLANURI!BV822</f>
        <v/>
      </c>
      <c r="Z203" t="str">
        <f>PLANURI!A$4</f>
        <v xml:space="preserve">Facultatea Arhitectură şi Urbanism </v>
      </c>
      <c r="AA203" t="str">
        <f>PLANURI!H$6</f>
        <v>Ştiinţe umaniste şi arte</v>
      </c>
      <c r="AB203">
        <f>PLANURI!C$12</f>
        <v>10</v>
      </c>
      <c r="AC203" t="str">
        <f>PLANURI!H$9</f>
        <v>Arhitectură</v>
      </c>
      <c r="AD203">
        <f>PLANURI!A$12</f>
        <v>50</v>
      </c>
      <c r="AE203">
        <f>PLANURI!B$12</f>
        <v>60</v>
      </c>
      <c r="AF203">
        <f>PLANURI!D$12</f>
        <v>10</v>
      </c>
      <c r="AG203" t="str">
        <f>PLANURI!BW822</f>
        <v/>
      </c>
    </row>
    <row r="204" spans="1:33" x14ac:dyDescent="0.2">
      <c r="A204" t="str">
        <f>PLANURI!AX823</f>
        <v/>
      </c>
      <c r="B204">
        <f>PLANURI!AY823</f>
        <v>4</v>
      </c>
      <c r="C204" t="str">
        <f>PLANURI!AZ823</f>
        <v/>
      </c>
      <c r="D204" t="str">
        <f>PLANURI!BA823</f>
        <v/>
      </c>
      <c r="E204" t="str">
        <f>PLANURI!BB823</f>
        <v/>
      </c>
      <c r="F204" t="str">
        <f>PLANURI!BC823</f>
        <v/>
      </c>
      <c r="G204" t="str">
        <f>PLANURI!BD823</f>
        <v/>
      </c>
      <c r="H204" t="str">
        <f>PLANURI!BE823</f>
        <v/>
      </c>
      <c r="I204" t="str">
        <f>PLANURI!BF823</f>
        <v/>
      </c>
      <c r="J204" t="str">
        <f>PLANURI!BG823</f>
        <v/>
      </c>
      <c r="K204" t="str">
        <f>PLANURI!BH823</f>
        <v/>
      </c>
      <c r="L204" t="str">
        <f>PLANURI!BI823</f>
        <v/>
      </c>
      <c r="M204" t="str">
        <f>PLANURI!BJ823</f>
        <v/>
      </c>
      <c r="N204">
        <f>PLANURI!BK823</f>
        <v>0</v>
      </c>
      <c r="O204">
        <f>PLANURI!BL823</f>
        <v>0</v>
      </c>
      <c r="P204">
        <f>PLANURI!BM823</f>
        <v>0</v>
      </c>
      <c r="Q204">
        <f>PLANURI!BN823</f>
        <v>0</v>
      </c>
      <c r="R204">
        <f>PLANURI!BO823</f>
        <v>0</v>
      </c>
      <c r="S204">
        <f>PLANURI!BP823</f>
        <v>0</v>
      </c>
      <c r="T204" t="str">
        <f>PLANURI!BQ823</f>
        <v/>
      </c>
      <c r="U204" t="str">
        <f>PLANURI!BR823</f>
        <v/>
      </c>
      <c r="V204" t="str">
        <f>PLANURI!BS823</f>
        <v/>
      </c>
      <c r="W204" t="str">
        <f>PLANURI!BT823</f>
        <v/>
      </c>
      <c r="X204" t="str">
        <f>PLANURI!BU823</f>
        <v/>
      </c>
      <c r="Y204" t="str">
        <f>PLANURI!BV823</f>
        <v/>
      </c>
      <c r="Z204" t="str">
        <f>PLANURI!A$4</f>
        <v xml:space="preserve">Facultatea Arhitectură şi Urbanism </v>
      </c>
      <c r="AA204" t="str">
        <f>PLANURI!H$6</f>
        <v>Ştiinţe umaniste şi arte</v>
      </c>
      <c r="AB204">
        <f>PLANURI!C$12</f>
        <v>10</v>
      </c>
      <c r="AC204" t="str">
        <f>PLANURI!H$9</f>
        <v>Arhitectură</v>
      </c>
      <c r="AD204">
        <f>PLANURI!A$12</f>
        <v>50</v>
      </c>
      <c r="AE204">
        <f>PLANURI!B$12</f>
        <v>60</v>
      </c>
      <c r="AF204">
        <f>PLANURI!D$12</f>
        <v>10</v>
      </c>
      <c r="AG204" t="str">
        <f>PLANURI!BW823</f>
        <v/>
      </c>
    </row>
    <row r="205" spans="1:33" x14ac:dyDescent="0.2">
      <c r="A205" t="str">
        <f>PLANURI!AX824</f>
        <v/>
      </c>
      <c r="B205">
        <f>PLANURI!AY824</f>
        <v>5</v>
      </c>
      <c r="C205" t="str">
        <f>PLANURI!AZ824</f>
        <v/>
      </c>
      <c r="D205" t="str">
        <f>PLANURI!BA824</f>
        <v/>
      </c>
      <c r="E205" t="str">
        <f>PLANURI!BB824</f>
        <v/>
      </c>
      <c r="F205" t="str">
        <f>PLANURI!BC824</f>
        <v/>
      </c>
      <c r="G205" t="str">
        <f>PLANURI!BD824</f>
        <v/>
      </c>
      <c r="H205" t="str">
        <f>PLANURI!BE824</f>
        <v/>
      </c>
      <c r="I205" t="str">
        <f>PLANURI!BF824</f>
        <v/>
      </c>
      <c r="J205" t="str">
        <f>PLANURI!BG824</f>
        <v/>
      </c>
      <c r="K205" t="str">
        <f>PLANURI!BH824</f>
        <v/>
      </c>
      <c r="L205" t="str">
        <f>PLANURI!BI824</f>
        <v/>
      </c>
      <c r="M205" t="str">
        <f>PLANURI!BJ824</f>
        <v/>
      </c>
      <c r="N205">
        <f>PLANURI!BK824</f>
        <v>0</v>
      </c>
      <c r="O205">
        <f>PLANURI!BL824</f>
        <v>0</v>
      </c>
      <c r="P205">
        <f>PLANURI!BM824</f>
        <v>0</v>
      </c>
      <c r="Q205">
        <f>PLANURI!BN824</f>
        <v>0</v>
      </c>
      <c r="R205">
        <f>PLANURI!BO824</f>
        <v>0</v>
      </c>
      <c r="S205">
        <f>PLANURI!BP824</f>
        <v>0</v>
      </c>
      <c r="T205" t="str">
        <f>PLANURI!BQ824</f>
        <v/>
      </c>
      <c r="U205" t="str">
        <f>PLANURI!BR824</f>
        <v/>
      </c>
      <c r="V205" t="str">
        <f>PLANURI!BS824</f>
        <v/>
      </c>
      <c r="W205" t="str">
        <f>PLANURI!BT824</f>
        <v/>
      </c>
      <c r="X205" t="str">
        <f>PLANURI!BU824</f>
        <v/>
      </c>
      <c r="Y205" t="str">
        <f>PLANURI!BV824</f>
        <v/>
      </c>
      <c r="Z205" t="str">
        <f>PLANURI!A$4</f>
        <v xml:space="preserve">Facultatea Arhitectură şi Urbanism </v>
      </c>
      <c r="AA205" t="str">
        <f>PLANURI!H$6</f>
        <v>Ştiinţe umaniste şi arte</v>
      </c>
      <c r="AB205">
        <f>PLANURI!C$12</f>
        <v>10</v>
      </c>
      <c r="AC205" t="str">
        <f>PLANURI!H$9</f>
        <v>Arhitectură</v>
      </c>
      <c r="AD205">
        <f>PLANURI!A$12</f>
        <v>50</v>
      </c>
      <c r="AE205">
        <f>PLANURI!B$12</f>
        <v>60</v>
      </c>
      <c r="AF205">
        <f>PLANURI!D$12</f>
        <v>10</v>
      </c>
      <c r="AG205" t="str">
        <f>PLANURI!BW824</f>
        <v/>
      </c>
    </row>
    <row r="206" spans="1:33" x14ac:dyDescent="0.2">
      <c r="A206" t="str">
        <f>PLANURI!AX825</f>
        <v/>
      </c>
      <c r="B206">
        <f>PLANURI!AY825</f>
        <v>6</v>
      </c>
      <c r="C206" t="str">
        <f>PLANURI!AZ825</f>
        <v/>
      </c>
      <c r="D206" t="str">
        <f>PLANURI!BA825</f>
        <v/>
      </c>
      <c r="E206" t="str">
        <f>PLANURI!BB825</f>
        <v/>
      </c>
      <c r="F206" t="str">
        <f>PLANURI!BC825</f>
        <v/>
      </c>
      <c r="G206" t="str">
        <f>PLANURI!BD825</f>
        <v/>
      </c>
      <c r="H206" t="str">
        <f>PLANURI!BE825</f>
        <v/>
      </c>
      <c r="I206" t="str">
        <f>PLANURI!BF825</f>
        <v/>
      </c>
      <c r="J206" t="str">
        <f>PLANURI!BG825</f>
        <v/>
      </c>
      <c r="K206" t="str">
        <f>PLANURI!BH825</f>
        <v/>
      </c>
      <c r="L206" t="str">
        <f>PLANURI!BI825</f>
        <v/>
      </c>
      <c r="M206" t="str">
        <f>PLANURI!BJ825</f>
        <v/>
      </c>
      <c r="N206">
        <f>PLANURI!BK825</f>
        <v>0</v>
      </c>
      <c r="O206">
        <f>PLANURI!BL825</f>
        <v>0</v>
      </c>
      <c r="P206">
        <f>PLANURI!BM825</f>
        <v>0</v>
      </c>
      <c r="Q206">
        <f>PLANURI!BN825</f>
        <v>0</v>
      </c>
      <c r="R206">
        <f>PLANURI!BO825</f>
        <v>0</v>
      </c>
      <c r="S206">
        <f>PLANURI!BP825</f>
        <v>0</v>
      </c>
      <c r="T206" t="str">
        <f>PLANURI!BQ825</f>
        <v/>
      </c>
      <c r="U206" t="str">
        <f>PLANURI!BR825</f>
        <v/>
      </c>
      <c r="V206" t="str">
        <f>PLANURI!BS825</f>
        <v/>
      </c>
      <c r="W206" t="str">
        <f>PLANURI!BT825</f>
        <v/>
      </c>
      <c r="X206" t="str">
        <f>PLANURI!BU825</f>
        <v/>
      </c>
      <c r="Y206" t="str">
        <f>PLANURI!BV825</f>
        <v/>
      </c>
      <c r="Z206" t="str">
        <f>PLANURI!A$4</f>
        <v xml:space="preserve">Facultatea Arhitectură şi Urbanism </v>
      </c>
      <c r="AA206" t="str">
        <f>PLANURI!H$6</f>
        <v>Ştiinţe umaniste şi arte</v>
      </c>
      <c r="AB206">
        <f>PLANURI!C$12</f>
        <v>10</v>
      </c>
      <c r="AC206" t="str">
        <f>PLANURI!H$9</f>
        <v>Arhitectură</v>
      </c>
      <c r="AD206">
        <f>PLANURI!A$12</f>
        <v>50</v>
      </c>
      <c r="AE206">
        <f>PLANURI!B$12</f>
        <v>60</v>
      </c>
      <c r="AF206">
        <f>PLANURI!D$12</f>
        <v>10</v>
      </c>
      <c r="AG206" t="str">
        <f>PLANURI!BW825</f>
        <v/>
      </c>
    </row>
    <row r="207" spans="1:33" x14ac:dyDescent="0.2">
      <c r="A207" t="str">
        <f>PLANURI!AX826</f>
        <v/>
      </c>
      <c r="B207">
        <f>PLANURI!AY826</f>
        <v>7</v>
      </c>
      <c r="C207" t="str">
        <f>PLANURI!AZ826</f>
        <v/>
      </c>
      <c r="D207" t="str">
        <f>PLANURI!BA826</f>
        <v/>
      </c>
      <c r="E207" t="str">
        <f>PLANURI!BB826</f>
        <v/>
      </c>
      <c r="F207" t="str">
        <f>PLANURI!BC826</f>
        <v/>
      </c>
      <c r="G207" t="str">
        <f>PLANURI!BD826</f>
        <v/>
      </c>
      <c r="H207" t="str">
        <f>PLANURI!BE826</f>
        <v/>
      </c>
      <c r="I207" t="str">
        <f>PLANURI!BF826</f>
        <v/>
      </c>
      <c r="J207" t="str">
        <f>PLANURI!BG826</f>
        <v/>
      </c>
      <c r="K207" t="str">
        <f>PLANURI!BH826</f>
        <v/>
      </c>
      <c r="L207" t="str">
        <f>PLANURI!BI826</f>
        <v/>
      </c>
      <c r="M207" t="str">
        <f>PLANURI!BJ826</f>
        <v/>
      </c>
      <c r="N207">
        <f>PLANURI!BK826</f>
        <v>0</v>
      </c>
      <c r="O207">
        <f>PLANURI!BL826</f>
        <v>0</v>
      </c>
      <c r="P207">
        <f>PLANURI!BM826</f>
        <v>0</v>
      </c>
      <c r="Q207">
        <f>PLANURI!BN826</f>
        <v>0</v>
      </c>
      <c r="R207">
        <f>PLANURI!BO826</f>
        <v>0</v>
      </c>
      <c r="S207">
        <f>PLANURI!BP826</f>
        <v>0</v>
      </c>
      <c r="T207" t="str">
        <f>PLANURI!BQ826</f>
        <v/>
      </c>
      <c r="U207" t="str">
        <f>PLANURI!BR826</f>
        <v/>
      </c>
      <c r="V207" t="str">
        <f>PLANURI!BS826</f>
        <v/>
      </c>
      <c r="W207" t="str">
        <f>PLANURI!BT826</f>
        <v/>
      </c>
      <c r="X207" t="str">
        <f>PLANURI!BU826</f>
        <v/>
      </c>
      <c r="Y207" t="str">
        <f>PLANURI!BV826</f>
        <v/>
      </c>
      <c r="Z207" t="str">
        <f>PLANURI!A$4</f>
        <v xml:space="preserve">Facultatea Arhitectură şi Urbanism </v>
      </c>
      <c r="AA207" t="str">
        <f>PLANURI!H$6</f>
        <v>Ştiinţe umaniste şi arte</v>
      </c>
      <c r="AB207">
        <f>PLANURI!C$12</f>
        <v>10</v>
      </c>
      <c r="AC207" t="str">
        <f>PLANURI!H$9</f>
        <v>Arhitectură</v>
      </c>
      <c r="AD207">
        <f>PLANURI!A$12</f>
        <v>50</v>
      </c>
      <c r="AE207">
        <f>PLANURI!B$12</f>
        <v>60</v>
      </c>
      <c r="AF207">
        <f>PLANURI!D$12</f>
        <v>10</v>
      </c>
      <c r="AG207" t="str">
        <f>PLANURI!BW826</f>
        <v/>
      </c>
    </row>
    <row r="208" spans="1:33" x14ac:dyDescent="0.2">
      <c r="A208" t="str">
        <f>PLANURI!AX827</f>
        <v/>
      </c>
      <c r="B208">
        <f>PLANURI!AY827</f>
        <v>8</v>
      </c>
      <c r="C208" t="str">
        <f>PLANURI!AZ827</f>
        <v/>
      </c>
      <c r="D208" t="str">
        <f>PLANURI!BA827</f>
        <v/>
      </c>
      <c r="E208" t="str">
        <f>PLANURI!BB827</f>
        <v/>
      </c>
      <c r="F208" t="str">
        <f>PLANURI!BC827</f>
        <v/>
      </c>
      <c r="G208" t="str">
        <f>PLANURI!BD827</f>
        <v/>
      </c>
      <c r="H208" t="str">
        <f>PLANURI!BE827</f>
        <v/>
      </c>
      <c r="I208" t="str">
        <f>PLANURI!BF827</f>
        <v/>
      </c>
      <c r="J208" t="str">
        <f>PLANURI!BG827</f>
        <v/>
      </c>
      <c r="K208" t="str">
        <f>PLANURI!BH827</f>
        <v/>
      </c>
      <c r="L208" t="str">
        <f>PLANURI!BI827</f>
        <v/>
      </c>
      <c r="M208" t="str">
        <f>PLANURI!BJ827</f>
        <v/>
      </c>
      <c r="N208">
        <f>PLANURI!BK827</f>
        <v>0</v>
      </c>
      <c r="O208">
        <f>PLANURI!BL827</f>
        <v>0</v>
      </c>
      <c r="P208">
        <f>PLANURI!BM827</f>
        <v>0</v>
      </c>
      <c r="Q208">
        <f>PLANURI!BN827</f>
        <v>0</v>
      </c>
      <c r="R208">
        <f>PLANURI!BO827</f>
        <v>0</v>
      </c>
      <c r="S208">
        <f>PLANURI!BP827</f>
        <v>0</v>
      </c>
      <c r="T208" t="str">
        <f>PLANURI!BQ827</f>
        <v/>
      </c>
      <c r="U208" t="str">
        <f>PLANURI!BR827</f>
        <v/>
      </c>
      <c r="V208" t="str">
        <f>PLANURI!BS827</f>
        <v/>
      </c>
      <c r="W208" t="str">
        <f>PLANURI!BT827</f>
        <v/>
      </c>
      <c r="X208" t="str">
        <f>PLANURI!BU827</f>
        <v/>
      </c>
      <c r="Y208" t="str">
        <f>PLANURI!BV827</f>
        <v/>
      </c>
      <c r="Z208" t="str">
        <f>PLANURI!A$4</f>
        <v xml:space="preserve">Facultatea Arhitectură şi Urbanism </v>
      </c>
      <c r="AA208" t="str">
        <f>PLANURI!H$6</f>
        <v>Ştiinţe umaniste şi arte</v>
      </c>
      <c r="AB208">
        <f>PLANURI!C$12</f>
        <v>10</v>
      </c>
      <c r="AC208" t="str">
        <f>PLANURI!H$9</f>
        <v>Arhitectură</v>
      </c>
      <c r="AD208">
        <f>PLANURI!A$12</f>
        <v>50</v>
      </c>
      <c r="AE208">
        <f>PLANURI!B$12</f>
        <v>60</v>
      </c>
      <c r="AF208">
        <f>PLANURI!D$12</f>
        <v>10</v>
      </c>
      <c r="AG208" t="str">
        <f>PLANURI!BW827</f>
        <v/>
      </c>
    </row>
    <row r="209" spans="1:33" x14ac:dyDescent="0.2">
      <c r="A209" t="str">
        <f>PLANURI!AX828</f>
        <v/>
      </c>
      <c r="B209">
        <f>PLANURI!AY828</f>
        <v>9</v>
      </c>
      <c r="C209" t="str">
        <f>PLANURI!AZ828</f>
        <v/>
      </c>
      <c r="D209" t="str">
        <f>PLANURI!BA828</f>
        <v/>
      </c>
      <c r="E209" t="str">
        <f>PLANURI!BB828</f>
        <v/>
      </c>
      <c r="F209" t="str">
        <f>PLANURI!BC828</f>
        <v/>
      </c>
      <c r="G209" t="str">
        <f>PLANURI!BD828</f>
        <v/>
      </c>
      <c r="H209" t="str">
        <f>PLANURI!BE828</f>
        <v/>
      </c>
      <c r="I209" t="str">
        <f>PLANURI!BF828</f>
        <v/>
      </c>
      <c r="J209" t="str">
        <f>PLANURI!BG828</f>
        <v/>
      </c>
      <c r="K209" t="str">
        <f>PLANURI!BH828</f>
        <v/>
      </c>
      <c r="L209" t="str">
        <f>PLANURI!BI828</f>
        <v/>
      </c>
      <c r="M209" t="str">
        <f>PLANURI!BJ828</f>
        <v/>
      </c>
      <c r="N209">
        <f>PLANURI!BK828</f>
        <v>0</v>
      </c>
      <c r="O209">
        <f>PLANURI!BL828</f>
        <v>0</v>
      </c>
      <c r="P209">
        <f>PLANURI!BM828</f>
        <v>0</v>
      </c>
      <c r="Q209">
        <f>PLANURI!BN828</f>
        <v>0</v>
      </c>
      <c r="R209">
        <f>PLANURI!BO828</f>
        <v>0</v>
      </c>
      <c r="S209">
        <f>PLANURI!BP828</f>
        <v>0</v>
      </c>
      <c r="T209" t="str">
        <f>PLANURI!BQ828</f>
        <v/>
      </c>
      <c r="U209" t="str">
        <f>PLANURI!BR828</f>
        <v/>
      </c>
      <c r="V209" t="str">
        <f>PLANURI!BS828</f>
        <v/>
      </c>
      <c r="W209" t="str">
        <f>PLANURI!BT828</f>
        <v/>
      </c>
      <c r="X209" t="str">
        <f>PLANURI!BU828</f>
        <v/>
      </c>
      <c r="Y209" t="str">
        <f>PLANURI!BV828</f>
        <v/>
      </c>
      <c r="Z209" t="str">
        <f>PLANURI!A$4</f>
        <v xml:space="preserve">Facultatea Arhitectură şi Urbanism </v>
      </c>
      <c r="AA209" t="str">
        <f>PLANURI!H$6</f>
        <v>Ştiinţe umaniste şi arte</v>
      </c>
      <c r="AB209">
        <f>PLANURI!C$12</f>
        <v>10</v>
      </c>
      <c r="AC209" t="str">
        <f>PLANURI!H$9</f>
        <v>Arhitectură</v>
      </c>
      <c r="AD209">
        <f>PLANURI!A$12</f>
        <v>50</v>
      </c>
      <c r="AE209">
        <f>PLANURI!B$12</f>
        <v>60</v>
      </c>
      <c r="AF209">
        <f>PLANURI!D$12</f>
        <v>10</v>
      </c>
      <c r="AG209" t="str">
        <f>PLANURI!BW828</f>
        <v/>
      </c>
    </row>
    <row r="210" spans="1:33" x14ac:dyDescent="0.2">
      <c r="A210" t="str">
        <f>PLANURI!AX829</f>
        <v/>
      </c>
      <c r="B210">
        <f>PLANURI!AY829</f>
        <v>10</v>
      </c>
      <c r="C210" t="str">
        <f>PLANURI!AZ829</f>
        <v/>
      </c>
      <c r="D210" t="str">
        <f>PLANURI!BA829</f>
        <v/>
      </c>
      <c r="E210" t="str">
        <f>PLANURI!BB829</f>
        <v/>
      </c>
      <c r="F210" t="str">
        <f>PLANURI!BC829</f>
        <v/>
      </c>
      <c r="G210" t="str">
        <f>PLANURI!BD829</f>
        <v/>
      </c>
      <c r="H210" t="str">
        <f>PLANURI!BE829</f>
        <v/>
      </c>
      <c r="I210" t="str">
        <f>PLANURI!BF829</f>
        <v/>
      </c>
      <c r="J210" t="str">
        <f>PLANURI!BG829</f>
        <v/>
      </c>
      <c r="K210" t="str">
        <f>PLANURI!BH829</f>
        <v/>
      </c>
      <c r="L210" t="str">
        <f>PLANURI!BI829</f>
        <v/>
      </c>
      <c r="M210" t="str">
        <f>PLANURI!BJ829</f>
        <v/>
      </c>
      <c r="N210">
        <f>PLANURI!BK829</f>
        <v>0</v>
      </c>
      <c r="O210">
        <f>PLANURI!BL829</f>
        <v>0</v>
      </c>
      <c r="P210">
        <f>PLANURI!BM829</f>
        <v>0</v>
      </c>
      <c r="Q210">
        <f>PLANURI!BN829</f>
        <v>0</v>
      </c>
      <c r="R210">
        <f>PLANURI!BO829</f>
        <v>0</v>
      </c>
      <c r="S210">
        <f>PLANURI!BP829</f>
        <v>0</v>
      </c>
      <c r="T210" t="str">
        <f>PLANURI!BQ829</f>
        <v/>
      </c>
      <c r="U210" t="str">
        <f>PLANURI!BR829</f>
        <v/>
      </c>
      <c r="V210" t="str">
        <f>PLANURI!BS829</f>
        <v/>
      </c>
      <c r="W210" t="str">
        <f>PLANURI!BT829</f>
        <v/>
      </c>
      <c r="X210" t="str">
        <f>PLANURI!BU829</f>
        <v/>
      </c>
      <c r="Y210" t="str">
        <f>PLANURI!BV829</f>
        <v/>
      </c>
      <c r="Z210" t="str">
        <f>PLANURI!A$4</f>
        <v xml:space="preserve">Facultatea Arhitectură şi Urbanism </v>
      </c>
      <c r="AA210" t="str">
        <f>PLANURI!H$6</f>
        <v>Ştiinţe umaniste şi arte</v>
      </c>
      <c r="AB210">
        <f>PLANURI!C$12</f>
        <v>10</v>
      </c>
      <c r="AC210" t="str">
        <f>PLANURI!H$9</f>
        <v>Arhitectură</v>
      </c>
      <c r="AD210">
        <f>PLANURI!A$12</f>
        <v>50</v>
      </c>
      <c r="AE210">
        <f>PLANURI!B$12</f>
        <v>60</v>
      </c>
      <c r="AF210">
        <f>PLANURI!D$12</f>
        <v>10</v>
      </c>
      <c r="AG210" t="str">
        <f>PLANURI!BW829</f>
        <v/>
      </c>
    </row>
    <row r="211" spans="1:33" x14ac:dyDescent="0.2">
      <c r="A211" t="str">
        <f>PLANURI!AX830</f>
        <v/>
      </c>
      <c r="B211">
        <f>PLANURI!AY830</f>
        <v>11</v>
      </c>
      <c r="C211" t="str">
        <f>PLANURI!AZ830</f>
        <v/>
      </c>
      <c r="D211" t="str">
        <f>PLANURI!BA830</f>
        <v/>
      </c>
      <c r="E211" t="str">
        <f>PLANURI!BB830</f>
        <v/>
      </c>
      <c r="F211" t="str">
        <f>PLANURI!BC830</f>
        <v/>
      </c>
      <c r="G211" t="str">
        <f>PLANURI!BD830</f>
        <v/>
      </c>
      <c r="H211" t="str">
        <f>PLANURI!BE830</f>
        <v/>
      </c>
      <c r="I211" t="str">
        <f>PLANURI!BF830</f>
        <v/>
      </c>
      <c r="J211" t="str">
        <f>PLANURI!BG830</f>
        <v/>
      </c>
      <c r="K211" t="str">
        <f>PLANURI!BH830</f>
        <v/>
      </c>
      <c r="L211" t="str">
        <f>PLANURI!BI830</f>
        <v/>
      </c>
      <c r="M211" t="str">
        <f>PLANURI!BJ830</f>
        <v/>
      </c>
      <c r="N211">
        <f>PLANURI!BK830</f>
        <v>0</v>
      </c>
      <c r="O211">
        <f>PLANURI!BL830</f>
        <v>0</v>
      </c>
      <c r="P211">
        <f>PLANURI!BM830</f>
        <v>0</v>
      </c>
      <c r="Q211">
        <f>PLANURI!BN830</f>
        <v>0</v>
      </c>
      <c r="R211">
        <f>PLANURI!BO830</f>
        <v>0</v>
      </c>
      <c r="S211">
        <f>PLANURI!BP830</f>
        <v>0</v>
      </c>
      <c r="T211" t="str">
        <f>PLANURI!BQ830</f>
        <v/>
      </c>
      <c r="U211" t="str">
        <f>PLANURI!BR830</f>
        <v/>
      </c>
      <c r="V211" t="str">
        <f>PLANURI!BS830</f>
        <v/>
      </c>
      <c r="W211" t="str">
        <f>PLANURI!BT830</f>
        <v/>
      </c>
      <c r="X211" t="str">
        <f>PLANURI!BU830</f>
        <v/>
      </c>
      <c r="Y211" t="str">
        <f>PLANURI!BV830</f>
        <v/>
      </c>
      <c r="Z211" t="str">
        <f>PLANURI!A$4</f>
        <v xml:space="preserve">Facultatea Arhitectură şi Urbanism </v>
      </c>
      <c r="AA211" t="str">
        <f>PLANURI!H$6</f>
        <v>Ştiinţe umaniste şi arte</v>
      </c>
      <c r="AB211">
        <f>PLANURI!C$12</f>
        <v>10</v>
      </c>
      <c r="AC211" t="str">
        <f>PLANURI!H$9</f>
        <v>Arhitectură</v>
      </c>
      <c r="AD211">
        <f>PLANURI!A$12</f>
        <v>50</v>
      </c>
      <c r="AE211">
        <f>PLANURI!B$12</f>
        <v>60</v>
      </c>
      <c r="AF211">
        <f>PLANURI!D$12</f>
        <v>10</v>
      </c>
      <c r="AG211" t="str">
        <f>PLANURI!BW830</f>
        <v/>
      </c>
    </row>
    <row r="212" spans="1:33" x14ac:dyDescent="0.2">
      <c r="A212" t="str">
        <f>PLANURI!AX831</f>
        <v/>
      </c>
      <c r="B212">
        <f>PLANURI!AY831</f>
        <v>12</v>
      </c>
      <c r="C212" t="str">
        <f>PLANURI!AZ831</f>
        <v/>
      </c>
      <c r="D212" t="str">
        <f>PLANURI!BA831</f>
        <v/>
      </c>
      <c r="E212" t="str">
        <f>PLANURI!BB831</f>
        <v/>
      </c>
      <c r="F212" t="str">
        <f>PLANURI!BC831</f>
        <v/>
      </c>
      <c r="G212" t="str">
        <f>PLANURI!BD831</f>
        <v/>
      </c>
      <c r="H212" t="str">
        <f>PLANURI!BE831</f>
        <v/>
      </c>
      <c r="I212" t="str">
        <f>PLANURI!BF831</f>
        <v/>
      </c>
      <c r="J212" t="str">
        <f>PLANURI!BG831</f>
        <v/>
      </c>
      <c r="K212" t="str">
        <f>PLANURI!BH831</f>
        <v/>
      </c>
      <c r="L212" t="str">
        <f>PLANURI!BI831</f>
        <v/>
      </c>
      <c r="M212" t="str">
        <f>PLANURI!BJ831</f>
        <v/>
      </c>
      <c r="N212">
        <f>PLANURI!BK831</f>
        <v>0</v>
      </c>
      <c r="O212">
        <f>PLANURI!BL831</f>
        <v>0</v>
      </c>
      <c r="P212">
        <f>PLANURI!BM831</f>
        <v>0</v>
      </c>
      <c r="Q212">
        <f>PLANURI!BN831</f>
        <v>0</v>
      </c>
      <c r="R212">
        <f>PLANURI!BO831</f>
        <v>0</v>
      </c>
      <c r="S212">
        <f>PLANURI!BP831</f>
        <v>0</v>
      </c>
      <c r="T212" t="str">
        <f>PLANURI!BQ831</f>
        <v/>
      </c>
      <c r="U212" t="str">
        <f>PLANURI!BR831</f>
        <v/>
      </c>
      <c r="V212" t="str">
        <f>PLANURI!BS831</f>
        <v/>
      </c>
      <c r="W212" t="str">
        <f>PLANURI!BT831</f>
        <v/>
      </c>
      <c r="X212" t="str">
        <f>PLANURI!BU831</f>
        <v/>
      </c>
      <c r="Y212" t="str">
        <f>PLANURI!BV831</f>
        <v/>
      </c>
      <c r="Z212" t="str">
        <f>PLANURI!A$4</f>
        <v xml:space="preserve">Facultatea Arhitectură şi Urbanism </v>
      </c>
      <c r="AA212" t="str">
        <f>PLANURI!H$6</f>
        <v>Ştiinţe umaniste şi arte</v>
      </c>
      <c r="AB212">
        <f>PLANURI!C$12</f>
        <v>10</v>
      </c>
      <c r="AC212" t="str">
        <f>PLANURI!H$9</f>
        <v>Arhitectură</v>
      </c>
      <c r="AD212">
        <f>PLANURI!A$12</f>
        <v>50</v>
      </c>
      <c r="AE212">
        <f>PLANURI!B$12</f>
        <v>60</v>
      </c>
      <c r="AF212">
        <f>PLANURI!D$12</f>
        <v>10</v>
      </c>
      <c r="AG212" t="str">
        <f>PLANURI!BW831</f>
        <v/>
      </c>
    </row>
    <row r="213" spans="1:33" x14ac:dyDescent="0.2">
      <c r="A213" t="str">
        <f>PLANURI!AX832</f>
        <v>Semestrul 5</v>
      </c>
      <c r="B213">
        <f>PLANURI!AY832</f>
        <v>0</v>
      </c>
      <c r="C213">
        <f>PLANURI!AZ832</f>
        <v>0</v>
      </c>
      <c r="D213">
        <f>PLANURI!BA832</f>
        <v>0</v>
      </c>
      <c r="E213">
        <f>PLANURI!BB832</f>
        <v>0</v>
      </c>
      <c r="F213">
        <f>PLANURI!BC832</f>
        <v>0</v>
      </c>
      <c r="G213">
        <f>PLANURI!BD832</f>
        <v>0</v>
      </c>
      <c r="H213">
        <f>PLANURI!BE832</f>
        <v>0</v>
      </c>
      <c r="I213">
        <f>PLANURI!BF832</f>
        <v>0</v>
      </c>
      <c r="J213">
        <f>PLANURI!BG832</f>
        <v>0</v>
      </c>
      <c r="K213">
        <f>PLANURI!BH832</f>
        <v>0</v>
      </c>
      <c r="L213">
        <f>PLANURI!BI832</f>
        <v>0</v>
      </c>
      <c r="M213">
        <f>PLANURI!BJ832</f>
        <v>0</v>
      </c>
      <c r="N213">
        <f>PLANURI!BK832</f>
        <v>0</v>
      </c>
      <c r="O213">
        <f>PLANURI!BL832</f>
        <v>0</v>
      </c>
      <c r="P213">
        <f>PLANURI!BM832</f>
        <v>0</v>
      </c>
      <c r="Q213">
        <f>PLANURI!BN832</f>
        <v>0</v>
      </c>
      <c r="R213">
        <f>PLANURI!BO832</f>
        <v>0</v>
      </c>
      <c r="S213">
        <f>PLANURI!BP832</f>
        <v>0</v>
      </c>
      <c r="T213">
        <f>PLANURI!BQ832</f>
        <v>0</v>
      </c>
      <c r="U213">
        <f>PLANURI!BR832</f>
        <v>0</v>
      </c>
      <c r="V213">
        <f>PLANURI!BS832</f>
        <v>0</v>
      </c>
      <c r="W213">
        <f>PLANURI!BT832</f>
        <v>0</v>
      </c>
      <c r="X213">
        <f>PLANURI!BU832</f>
        <v>0</v>
      </c>
      <c r="Y213">
        <f>PLANURI!BV832</f>
        <v>0</v>
      </c>
      <c r="Z213" t="str">
        <f>PLANURI!A$4</f>
        <v xml:space="preserve">Facultatea Arhitectură şi Urbanism </v>
      </c>
      <c r="AA213" t="str">
        <f>PLANURI!H$6</f>
        <v>Ştiinţe umaniste şi arte</v>
      </c>
      <c r="AB213">
        <f>PLANURI!C$12</f>
        <v>10</v>
      </c>
      <c r="AC213" t="str">
        <f>PLANURI!H$9</f>
        <v>Arhitectură</v>
      </c>
      <c r="AD213">
        <f>PLANURI!A$12</f>
        <v>50</v>
      </c>
      <c r="AE213">
        <f>PLANURI!B$12</f>
        <v>60</v>
      </c>
      <c r="AF213">
        <f>PLANURI!D$12</f>
        <v>10</v>
      </c>
      <c r="AG213" t="str">
        <f>PLANURI!BW832</f>
        <v/>
      </c>
    </row>
    <row r="214" spans="1:33" x14ac:dyDescent="0.2">
      <c r="A214" t="str">
        <f>PLANURI!AX833</f>
        <v>L061.24.05.C9-01</v>
      </c>
      <c r="B214">
        <f>PLANURI!AY833</f>
        <v>1</v>
      </c>
      <c r="C214" t="str">
        <f>PLANURI!AZ833</f>
        <v>Optional 1 Etica și integritate academică</v>
      </c>
      <c r="D214">
        <f>PLANURI!BA833</f>
        <v>3</v>
      </c>
      <c r="E214" t="str">
        <f>PLANURI!BB833</f>
        <v>5</v>
      </c>
      <c r="F214" t="str">
        <f>PLANURI!BC833</f>
        <v>E</v>
      </c>
      <c r="G214" t="str">
        <f>PLANURI!BD833</f>
        <v>DO</v>
      </c>
      <c r="H214">
        <f>PLANURI!BE833</f>
        <v>1</v>
      </c>
      <c r="I214">
        <f>PLANURI!BF833</f>
        <v>0</v>
      </c>
      <c r="J214">
        <f>PLANURI!BG833</f>
        <v>1</v>
      </c>
      <c r="K214">
        <f>PLANURI!BH833</f>
        <v>14</v>
      </c>
      <c r="L214">
        <f>PLANURI!BI833</f>
        <v>0</v>
      </c>
      <c r="M214">
        <f>PLANURI!BJ833</f>
        <v>14</v>
      </c>
      <c r="N214">
        <f>PLANURI!BK833</f>
        <v>0</v>
      </c>
      <c r="O214">
        <f>PLANURI!BL833</f>
        <v>0</v>
      </c>
      <c r="P214">
        <f>PLANURI!BM833</f>
        <v>0</v>
      </c>
      <c r="Q214">
        <f>PLANURI!BN833</f>
        <v>0</v>
      </c>
      <c r="R214">
        <f>PLANURI!BO833</f>
        <v>0</v>
      </c>
      <c r="S214">
        <f>PLANURI!BP833</f>
        <v>0</v>
      </c>
      <c r="T214">
        <f>PLANURI!BQ833</f>
        <v>2.6</v>
      </c>
      <c r="U214">
        <f>PLANURI!BR833</f>
        <v>36</v>
      </c>
      <c r="V214">
        <f>PLANURI!BS833</f>
        <v>2</v>
      </c>
      <c r="W214" t="str">
        <f>PLANURI!BT833</f>
        <v>DC</v>
      </c>
      <c r="X214">
        <f>PLANURI!BU833</f>
        <v>3.6</v>
      </c>
      <c r="Y214">
        <f>PLANURI!BV833</f>
        <v>50</v>
      </c>
      <c r="Z214" t="str">
        <f>PLANURI!A$4</f>
        <v xml:space="preserve">Facultatea Arhitectură şi Urbanism </v>
      </c>
      <c r="AA214" t="str">
        <f>PLANURI!H$6</f>
        <v>Ştiinţe umaniste şi arte</v>
      </c>
      <c r="AB214">
        <f>PLANURI!C$12</f>
        <v>10</v>
      </c>
      <c r="AC214" t="str">
        <f>PLANURI!H$9</f>
        <v>Arhitectură</v>
      </c>
      <c r="AD214">
        <f>PLANURI!A$12</f>
        <v>50</v>
      </c>
      <c r="AE214">
        <f>PLANURI!B$12</f>
        <v>60</v>
      </c>
      <c r="AF214">
        <f>PLANURI!D$12</f>
        <v>10</v>
      </c>
      <c r="AG214" t="str">
        <f>PLANURI!BW833</f>
        <v>2026</v>
      </c>
    </row>
    <row r="215" spans="1:33" x14ac:dyDescent="0.2">
      <c r="A215" t="str">
        <f>PLANURI!AX834</f>
        <v>L061.24.05.C9-02</v>
      </c>
      <c r="B215">
        <f>PLANURI!AY834</f>
        <v>2</v>
      </c>
      <c r="C215" t="str">
        <f>PLANURI!AZ834</f>
        <v>Optional 1 Psihologie enviromentală</v>
      </c>
      <c r="D215">
        <f>PLANURI!BA834</f>
        <v>3</v>
      </c>
      <c r="E215" t="str">
        <f>PLANURI!BB834</f>
        <v>5</v>
      </c>
      <c r="F215" t="str">
        <f>PLANURI!BC834</f>
        <v>E</v>
      </c>
      <c r="G215" t="str">
        <f>PLANURI!BD834</f>
        <v>DO</v>
      </c>
      <c r="H215">
        <f>PLANURI!BE834</f>
        <v>1</v>
      </c>
      <c r="I215">
        <f>PLANURI!BF834</f>
        <v>0</v>
      </c>
      <c r="J215">
        <f>PLANURI!BG834</f>
        <v>1</v>
      </c>
      <c r="K215">
        <f>PLANURI!BH834</f>
        <v>14</v>
      </c>
      <c r="L215">
        <f>PLANURI!BI834</f>
        <v>0</v>
      </c>
      <c r="M215">
        <f>PLANURI!BJ834</f>
        <v>14</v>
      </c>
      <c r="N215">
        <f>PLANURI!BK834</f>
        <v>0</v>
      </c>
      <c r="O215">
        <f>PLANURI!BL834</f>
        <v>0</v>
      </c>
      <c r="P215">
        <f>PLANURI!BM834</f>
        <v>0</v>
      </c>
      <c r="Q215">
        <f>PLANURI!BN834</f>
        <v>0</v>
      </c>
      <c r="R215">
        <f>PLANURI!BO834</f>
        <v>0</v>
      </c>
      <c r="S215">
        <f>PLANURI!BP834</f>
        <v>0</v>
      </c>
      <c r="T215">
        <f>PLANURI!BQ834</f>
        <v>2.6</v>
      </c>
      <c r="U215">
        <f>PLANURI!BR834</f>
        <v>36</v>
      </c>
      <c r="V215">
        <f>PLANURI!BS834</f>
        <v>2</v>
      </c>
      <c r="W215" t="str">
        <f>PLANURI!BT834</f>
        <v>DC</v>
      </c>
      <c r="X215">
        <f>PLANURI!BU834</f>
        <v>3.6</v>
      </c>
      <c r="Y215">
        <f>PLANURI!BV834</f>
        <v>50</v>
      </c>
      <c r="Z215" t="str">
        <f>PLANURI!A$4</f>
        <v xml:space="preserve">Facultatea Arhitectură şi Urbanism </v>
      </c>
      <c r="AA215" t="str">
        <f>PLANURI!H$6</f>
        <v>Ştiinţe umaniste şi arte</v>
      </c>
      <c r="AB215">
        <f>PLANURI!C$12</f>
        <v>10</v>
      </c>
      <c r="AC215" t="str">
        <f>PLANURI!H$9</f>
        <v>Arhitectură</v>
      </c>
      <c r="AD215">
        <f>PLANURI!A$12</f>
        <v>50</v>
      </c>
      <c r="AE215">
        <f>PLANURI!B$12</f>
        <v>60</v>
      </c>
      <c r="AF215">
        <f>PLANURI!D$12</f>
        <v>10</v>
      </c>
      <c r="AG215" t="str">
        <f>PLANURI!BW834</f>
        <v>2026</v>
      </c>
    </row>
    <row r="216" spans="1:33" x14ac:dyDescent="0.2">
      <c r="A216" t="str">
        <f>PLANURI!AX835</f>
        <v/>
      </c>
      <c r="B216">
        <f>PLANURI!AY835</f>
        <v>3</v>
      </c>
      <c r="C216" t="str">
        <f>PLANURI!AZ835</f>
        <v/>
      </c>
      <c r="D216" t="str">
        <f>PLANURI!BA835</f>
        <v/>
      </c>
      <c r="E216" t="str">
        <f>PLANURI!BB835</f>
        <v/>
      </c>
      <c r="F216" t="str">
        <f>PLANURI!BC835</f>
        <v/>
      </c>
      <c r="G216" t="str">
        <f>PLANURI!BD835</f>
        <v/>
      </c>
      <c r="H216" t="str">
        <f>PLANURI!BE835</f>
        <v/>
      </c>
      <c r="I216" t="str">
        <f>PLANURI!BF835</f>
        <v/>
      </c>
      <c r="J216" t="str">
        <f>PLANURI!BG835</f>
        <v/>
      </c>
      <c r="K216" t="str">
        <f>PLANURI!BH835</f>
        <v/>
      </c>
      <c r="L216" t="str">
        <f>PLANURI!BI835</f>
        <v/>
      </c>
      <c r="M216" t="str">
        <f>PLANURI!BJ835</f>
        <v/>
      </c>
      <c r="N216">
        <f>PLANURI!BK835</f>
        <v>0</v>
      </c>
      <c r="O216">
        <f>PLANURI!BL835</f>
        <v>0</v>
      </c>
      <c r="P216">
        <f>PLANURI!BM835</f>
        <v>0</v>
      </c>
      <c r="Q216">
        <f>PLANURI!BN835</f>
        <v>0</v>
      </c>
      <c r="R216">
        <f>PLANURI!BO835</f>
        <v>0</v>
      </c>
      <c r="S216">
        <f>PLANURI!BP835</f>
        <v>0</v>
      </c>
      <c r="T216" t="str">
        <f>PLANURI!BQ835</f>
        <v/>
      </c>
      <c r="U216" t="str">
        <f>PLANURI!BR835</f>
        <v/>
      </c>
      <c r="V216" t="str">
        <f>PLANURI!BS835</f>
        <v/>
      </c>
      <c r="W216" t="str">
        <f>PLANURI!BT835</f>
        <v/>
      </c>
      <c r="X216" t="str">
        <f>PLANURI!BU835</f>
        <v/>
      </c>
      <c r="Y216" t="str">
        <f>PLANURI!BV835</f>
        <v/>
      </c>
      <c r="Z216" t="str">
        <f>PLANURI!A$4</f>
        <v xml:space="preserve">Facultatea Arhitectură şi Urbanism </v>
      </c>
      <c r="AA216" t="str">
        <f>PLANURI!H$6</f>
        <v>Ştiinţe umaniste şi arte</v>
      </c>
      <c r="AB216">
        <f>PLANURI!C$12</f>
        <v>10</v>
      </c>
      <c r="AC216" t="str">
        <f>PLANURI!H$9</f>
        <v>Arhitectură</v>
      </c>
      <c r="AD216">
        <f>PLANURI!A$12</f>
        <v>50</v>
      </c>
      <c r="AE216">
        <f>PLANURI!B$12</f>
        <v>60</v>
      </c>
      <c r="AF216">
        <f>PLANURI!D$12</f>
        <v>10</v>
      </c>
      <c r="AG216" t="str">
        <f>PLANURI!BW835</f>
        <v/>
      </c>
    </row>
    <row r="217" spans="1:33" x14ac:dyDescent="0.2">
      <c r="A217" t="str">
        <f>PLANURI!AX836</f>
        <v/>
      </c>
      <c r="B217">
        <f>PLANURI!AY836</f>
        <v>4</v>
      </c>
      <c r="C217" t="str">
        <f>PLANURI!AZ836</f>
        <v/>
      </c>
      <c r="D217" t="str">
        <f>PLANURI!BA836</f>
        <v/>
      </c>
      <c r="E217" t="str">
        <f>PLANURI!BB836</f>
        <v/>
      </c>
      <c r="F217" t="str">
        <f>PLANURI!BC836</f>
        <v/>
      </c>
      <c r="G217" t="str">
        <f>PLANURI!BD836</f>
        <v/>
      </c>
      <c r="H217" t="str">
        <f>PLANURI!BE836</f>
        <v/>
      </c>
      <c r="I217" t="str">
        <f>PLANURI!BF836</f>
        <v/>
      </c>
      <c r="J217" t="str">
        <f>PLANURI!BG836</f>
        <v/>
      </c>
      <c r="K217" t="str">
        <f>PLANURI!BH836</f>
        <v/>
      </c>
      <c r="L217" t="str">
        <f>PLANURI!BI836</f>
        <v/>
      </c>
      <c r="M217" t="str">
        <f>PLANURI!BJ836</f>
        <v/>
      </c>
      <c r="N217">
        <f>PLANURI!BK836</f>
        <v>0</v>
      </c>
      <c r="O217">
        <f>PLANURI!BL836</f>
        <v>0</v>
      </c>
      <c r="P217">
        <f>PLANURI!BM836</f>
        <v>0</v>
      </c>
      <c r="Q217">
        <f>PLANURI!BN836</f>
        <v>0</v>
      </c>
      <c r="R217">
        <f>PLANURI!BO836</f>
        <v>0</v>
      </c>
      <c r="S217">
        <f>PLANURI!BP836</f>
        <v>0</v>
      </c>
      <c r="T217" t="str">
        <f>PLANURI!BQ836</f>
        <v/>
      </c>
      <c r="U217" t="str">
        <f>PLANURI!BR836</f>
        <v/>
      </c>
      <c r="V217" t="str">
        <f>PLANURI!BS836</f>
        <v/>
      </c>
      <c r="W217" t="str">
        <f>PLANURI!BT836</f>
        <v/>
      </c>
      <c r="X217" t="str">
        <f>PLANURI!BU836</f>
        <v/>
      </c>
      <c r="Y217" t="str">
        <f>PLANURI!BV836</f>
        <v/>
      </c>
      <c r="Z217" t="str">
        <f>PLANURI!A$4</f>
        <v xml:space="preserve">Facultatea Arhitectură şi Urbanism </v>
      </c>
      <c r="AA217" t="str">
        <f>PLANURI!H$6</f>
        <v>Ştiinţe umaniste şi arte</v>
      </c>
      <c r="AB217">
        <f>PLANURI!C$12</f>
        <v>10</v>
      </c>
      <c r="AC217" t="str">
        <f>PLANURI!H$9</f>
        <v>Arhitectură</v>
      </c>
      <c r="AD217">
        <f>PLANURI!A$12</f>
        <v>50</v>
      </c>
      <c r="AE217">
        <f>PLANURI!B$12</f>
        <v>60</v>
      </c>
      <c r="AF217">
        <f>PLANURI!D$12</f>
        <v>10</v>
      </c>
      <c r="AG217" t="str">
        <f>PLANURI!BW836</f>
        <v/>
      </c>
    </row>
    <row r="218" spans="1:33" x14ac:dyDescent="0.2">
      <c r="A218" t="str">
        <f>PLANURI!AX837</f>
        <v/>
      </c>
      <c r="B218">
        <f>PLANURI!AY837</f>
        <v>5</v>
      </c>
      <c r="C218" t="str">
        <f>PLANURI!AZ837</f>
        <v/>
      </c>
      <c r="D218" t="str">
        <f>PLANURI!BA837</f>
        <v/>
      </c>
      <c r="E218" t="str">
        <f>PLANURI!BB837</f>
        <v/>
      </c>
      <c r="F218" t="str">
        <f>PLANURI!BC837</f>
        <v/>
      </c>
      <c r="G218" t="str">
        <f>PLANURI!BD837</f>
        <v/>
      </c>
      <c r="H218" t="str">
        <f>PLANURI!BE837</f>
        <v/>
      </c>
      <c r="I218" t="str">
        <f>PLANURI!BF837</f>
        <v/>
      </c>
      <c r="J218" t="str">
        <f>PLANURI!BG837</f>
        <v/>
      </c>
      <c r="K218" t="str">
        <f>PLANURI!BH837</f>
        <v/>
      </c>
      <c r="L218" t="str">
        <f>PLANURI!BI837</f>
        <v/>
      </c>
      <c r="M218" t="str">
        <f>PLANURI!BJ837</f>
        <v/>
      </c>
      <c r="N218">
        <f>PLANURI!BK837</f>
        <v>0</v>
      </c>
      <c r="O218">
        <f>PLANURI!BL837</f>
        <v>0</v>
      </c>
      <c r="P218">
        <f>PLANURI!BM837</f>
        <v>0</v>
      </c>
      <c r="Q218">
        <f>PLANURI!BN837</f>
        <v>0</v>
      </c>
      <c r="R218">
        <f>PLANURI!BO837</f>
        <v>0</v>
      </c>
      <c r="S218">
        <f>PLANURI!BP837</f>
        <v>0</v>
      </c>
      <c r="T218" t="str">
        <f>PLANURI!BQ837</f>
        <v/>
      </c>
      <c r="U218" t="str">
        <f>PLANURI!BR837</f>
        <v/>
      </c>
      <c r="V218" t="str">
        <f>PLANURI!BS837</f>
        <v/>
      </c>
      <c r="W218" t="str">
        <f>PLANURI!BT837</f>
        <v/>
      </c>
      <c r="X218" t="str">
        <f>PLANURI!BU837</f>
        <v/>
      </c>
      <c r="Y218" t="str">
        <f>PLANURI!BV837</f>
        <v/>
      </c>
      <c r="Z218" t="str">
        <f>PLANURI!A$4</f>
        <v xml:space="preserve">Facultatea Arhitectură şi Urbanism </v>
      </c>
      <c r="AA218" t="str">
        <f>PLANURI!H$6</f>
        <v>Ştiinţe umaniste şi arte</v>
      </c>
      <c r="AB218">
        <f>PLANURI!C$12</f>
        <v>10</v>
      </c>
      <c r="AC218" t="str">
        <f>PLANURI!H$9</f>
        <v>Arhitectură</v>
      </c>
      <c r="AD218">
        <f>PLANURI!A$12</f>
        <v>50</v>
      </c>
      <c r="AE218">
        <f>PLANURI!B$12</f>
        <v>60</v>
      </c>
      <c r="AF218">
        <f>PLANURI!D$12</f>
        <v>10</v>
      </c>
      <c r="AG218" t="str">
        <f>PLANURI!BW837</f>
        <v/>
      </c>
    </row>
    <row r="219" spans="1:33" x14ac:dyDescent="0.2">
      <c r="A219" t="str">
        <f>PLANURI!AX838</f>
        <v/>
      </c>
      <c r="B219">
        <f>PLANURI!AY838</f>
        <v>6</v>
      </c>
      <c r="C219" t="str">
        <f>PLANURI!AZ838</f>
        <v/>
      </c>
      <c r="D219" t="str">
        <f>PLANURI!BA838</f>
        <v/>
      </c>
      <c r="E219" t="str">
        <f>PLANURI!BB838</f>
        <v/>
      </c>
      <c r="F219" t="str">
        <f>PLANURI!BC838</f>
        <v/>
      </c>
      <c r="G219" t="str">
        <f>PLANURI!BD838</f>
        <v/>
      </c>
      <c r="H219" t="str">
        <f>PLANURI!BE838</f>
        <v/>
      </c>
      <c r="I219" t="str">
        <f>PLANURI!BF838</f>
        <v/>
      </c>
      <c r="J219" t="str">
        <f>PLANURI!BG838</f>
        <v/>
      </c>
      <c r="K219" t="str">
        <f>PLANURI!BH838</f>
        <v/>
      </c>
      <c r="L219" t="str">
        <f>PLANURI!BI838</f>
        <v/>
      </c>
      <c r="M219" t="str">
        <f>PLANURI!BJ838</f>
        <v/>
      </c>
      <c r="N219">
        <f>PLANURI!BK838</f>
        <v>0</v>
      </c>
      <c r="O219">
        <f>PLANURI!BL838</f>
        <v>0</v>
      </c>
      <c r="P219">
        <f>PLANURI!BM838</f>
        <v>0</v>
      </c>
      <c r="Q219">
        <f>PLANURI!BN838</f>
        <v>0</v>
      </c>
      <c r="R219">
        <f>PLANURI!BO838</f>
        <v>0</v>
      </c>
      <c r="S219">
        <f>PLANURI!BP838</f>
        <v>0</v>
      </c>
      <c r="T219" t="str">
        <f>PLANURI!BQ838</f>
        <v/>
      </c>
      <c r="U219" t="str">
        <f>PLANURI!BR838</f>
        <v/>
      </c>
      <c r="V219" t="str">
        <f>PLANURI!BS838</f>
        <v/>
      </c>
      <c r="W219" t="str">
        <f>PLANURI!BT838</f>
        <v/>
      </c>
      <c r="X219" t="str">
        <f>PLANURI!BU838</f>
        <v/>
      </c>
      <c r="Y219" t="str">
        <f>PLANURI!BV838</f>
        <v/>
      </c>
      <c r="Z219" t="str">
        <f>PLANURI!A$4</f>
        <v xml:space="preserve">Facultatea Arhitectură şi Urbanism </v>
      </c>
      <c r="AA219" t="str">
        <f>PLANURI!H$6</f>
        <v>Ştiinţe umaniste şi arte</v>
      </c>
      <c r="AB219">
        <f>PLANURI!C$12</f>
        <v>10</v>
      </c>
      <c r="AC219" t="str">
        <f>PLANURI!H$9</f>
        <v>Arhitectură</v>
      </c>
      <c r="AD219">
        <f>PLANURI!A$12</f>
        <v>50</v>
      </c>
      <c r="AE219">
        <f>PLANURI!B$12</f>
        <v>60</v>
      </c>
      <c r="AF219">
        <f>PLANURI!D$12</f>
        <v>10</v>
      </c>
      <c r="AG219" t="str">
        <f>PLANURI!BW838</f>
        <v/>
      </c>
    </row>
    <row r="220" spans="1:33" x14ac:dyDescent="0.2">
      <c r="A220" t="str">
        <f>PLANURI!AX839</f>
        <v/>
      </c>
      <c r="B220">
        <f>PLANURI!AY839</f>
        <v>7</v>
      </c>
      <c r="C220" t="str">
        <f>PLANURI!AZ839</f>
        <v/>
      </c>
      <c r="D220" t="str">
        <f>PLANURI!BA839</f>
        <v/>
      </c>
      <c r="E220" t="str">
        <f>PLANURI!BB839</f>
        <v/>
      </c>
      <c r="F220" t="str">
        <f>PLANURI!BC839</f>
        <v/>
      </c>
      <c r="G220" t="str">
        <f>PLANURI!BD839</f>
        <v/>
      </c>
      <c r="H220" t="str">
        <f>PLANURI!BE839</f>
        <v/>
      </c>
      <c r="I220" t="str">
        <f>PLANURI!BF839</f>
        <v/>
      </c>
      <c r="J220" t="str">
        <f>PLANURI!BG839</f>
        <v/>
      </c>
      <c r="K220" t="str">
        <f>PLANURI!BH839</f>
        <v/>
      </c>
      <c r="L220" t="str">
        <f>PLANURI!BI839</f>
        <v/>
      </c>
      <c r="M220" t="str">
        <f>PLANURI!BJ839</f>
        <v/>
      </c>
      <c r="N220">
        <f>PLANURI!BK839</f>
        <v>0</v>
      </c>
      <c r="O220">
        <f>PLANURI!BL839</f>
        <v>0</v>
      </c>
      <c r="P220">
        <f>PLANURI!BM839</f>
        <v>0</v>
      </c>
      <c r="Q220">
        <f>PLANURI!BN839</f>
        <v>0</v>
      </c>
      <c r="R220">
        <f>PLANURI!BO839</f>
        <v>0</v>
      </c>
      <c r="S220">
        <f>PLANURI!BP839</f>
        <v>0</v>
      </c>
      <c r="T220" t="str">
        <f>PLANURI!BQ839</f>
        <v/>
      </c>
      <c r="U220" t="str">
        <f>PLANURI!BR839</f>
        <v/>
      </c>
      <c r="V220" t="str">
        <f>PLANURI!BS839</f>
        <v/>
      </c>
      <c r="W220" t="str">
        <f>PLANURI!BT839</f>
        <v/>
      </c>
      <c r="X220" t="str">
        <f>PLANURI!BU839</f>
        <v/>
      </c>
      <c r="Y220" t="str">
        <f>PLANURI!BV839</f>
        <v/>
      </c>
      <c r="Z220" t="str">
        <f>PLANURI!A$4</f>
        <v xml:space="preserve">Facultatea Arhitectură şi Urbanism </v>
      </c>
      <c r="AA220" t="str">
        <f>PLANURI!H$6</f>
        <v>Ştiinţe umaniste şi arte</v>
      </c>
      <c r="AB220">
        <f>PLANURI!C$12</f>
        <v>10</v>
      </c>
      <c r="AC220" t="str">
        <f>PLANURI!H$9</f>
        <v>Arhitectură</v>
      </c>
      <c r="AD220">
        <f>PLANURI!A$12</f>
        <v>50</v>
      </c>
      <c r="AE220">
        <f>PLANURI!B$12</f>
        <v>60</v>
      </c>
      <c r="AF220">
        <f>PLANURI!D$12</f>
        <v>10</v>
      </c>
      <c r="AG220" t="str">
        <f>PLANURI!BW839</f>
        <v/>
      </c>
    </row>
    <row r="221" spans="1:33" x14ac:dyDescent="0.2">
      <c r="A221" t="str">
        <f>PLANURI!AX840</f>
        <v/>
      </c>
      <c r="B221">
        <f>PLANURI!AY840</f>
        <v>8</v>
      </c>
      <c r="C221" t="str">
        <f>PLANURI!AZ840</f>
        <v/>
      </c>
      <c r="D221" t="str">
        <f>PLANURI!BA840</f>
        <v/>
      </c>
      <c r="E221" t="str">
        <f>PLANURI!BB840</f>
        <v/>
      </c>
      <c r="F221" t="str">
        <f>PLANURI!BC840</f>
        <v/>
      </c>
      <c r="G221" t="str">
        <f>PLANURI!BD840</f>
        <v/>
      </c>
      <c r="H221" t="str">
        <f>PLANURI!BE840</f>
        <v/>
      </c>
      <c r="I221" t="str">
        <f>PLANURI!BF840</f>
        <v/>
      </c>
      <c r="J221" t="str">
        <f>PLANURI!BG840</f>
        <v/>
      </c>
      <c r="K221" t="str">
        <f>PLANURI!BH840</f>
        <v/>
      </c>
      <c r="L221" t="str">
        <f>PLANURI!BI840</f>
        <v/>
      </c>
      <c r="M221" t="str">
        <f>PLANURI!BJ840</f>
        <v/>
      </c>
      <c r="N221">
        <f>PLANURI!BK840</f>
        <v>0</v>
      </c>
      <c r="O221">
        <f>PLANURI!BL840</f>
        <v>0</v>
      </c>
      <c r="P221">
        <f>PLANURI!BM840</f>
        <v>0</v>
      </c>
      <c r="Q221">
        <f>PLANURI!BN840</f>
        <v>0</v>
      </c>
      <c r="R221">
        <f>PLANURI!BO840</f>
        <v>0</v>
      </c>
      <c r="S221">
        <f>PLANURI!BP840</f>
        <v>0</v>
      </c>
      <c r="T221" t="str">
        <f>PLANURI!BQ840</f>
        <v/>
      </c>
      <c r="U221" t="str">
        <f>PLANURI!BR840</f>
        <v/>
      </c>
      <c r="V221" t="str">
        <f>PLANURI!BS840</f>
        <v/>
      </c>
      <c r="W221" t="str">
        <f>PLANURI!BT840</f>
        <v/>
      </c>
      <c r="X221" t="str">
        <f>PLANURI!BU840</f>
        <v/>
      </c>
      <c r="Y221" t="str">
        <f>PLANURI!BV840</f>
        <v/>
      </c>
      <c r="Z221" t="str">
        <f>PLANURI!A$4</f>
        <v xml:space="preserve">Facultatea Arhitectură şi Urbanism </v>
      </c>
      <c r="AA221" t="str">
        <f>PLANURI!H$6</f>
        <v>Ştiinţe umaniste şi arte</v>
      </c>
      <c r="AB221">
        <f>PLANURI!C$12</f>
        <v>10</v>
      </c>
      <c r="AC221" t="str">
        <f>PLANURI!H$9</f>
        <v>Arhitectură</v>
      </c>
      <c r="AD221">
        <f>PLANURI!A$12</f>
        <v>50</v>
      </c>
      <c r="AE221">
        <f>PLANURI!B$12</f>
        <v>60</v>
      </c>
      <c r="AF221">
        <f>PLANURI!D$12</f>
        <v>10</v>
      </c>
      <c r="AG221" t="str">
        <f>PLANURI!BW840</f>
        <v/>
      </c>
    </row>
    <row r="222" spans="1:33" x14ac:dyDescent="0.2">
      <c r="A222" t="str">
        <f>PLANURI!AX841</f>
        <v/>
      </c>
      <c r="B222">
        <f>PLANURI!AY841</f>
        <v>9</v>
      </c>
      <c r="C222" t="str">
        <f>PLANURI!AZ841</f>
        <v/>
      </c>
      <c r="D222" t="str">
        <f>PLANURI!BA841</f>
        <v/>
      </c>
      <c r="E222" t="str">
        <f>PLANURI!BB841</f>
        <v/>
      </c>
      <c r="F222" t="str">
        <f>PLANURI!BC841</f>
        <v/>
      </c>
      <c r="G222" t="str">
        <f>PLANURI!BD841</f>
        <v/>
      </c>
      <c r="H222" t="str">
        <f>PLANURI!BE841</f>
        <v/>
      </c>
      <c r="I222" t="str">
        <f>PLANURI!BF841</f>
        <v/>
      </c>
      <c r="J222" t="str">
        <f>PLANURI!BG841</f>
        <v/>
      </c>
      <c r="K222" t="str">
        <f>PLANURI!BH841</f>
        <v/>
      </c>
      <c r="L222" t="str">
        <f>PLANURI!BI841</f>
        <v/>
      </c>
      <c r="M222" t="str">
        <f>PLANURI!BJ841</f>
        <v/>
      </c>
      <c r="N222">
        <f>PLANURI!BK841</f>
        <v>0</v>
      </c>
      <c r="O222">
        <f>PLANURI!BL841</f>
        <v>0</v>
      </c>
      <c r="P222">
        <f>PLANURI!BM841</f>
        <v>0</v>
      </c>
      <c r="Q222">
        <f>PLANURI!BN841</f>
        <v>0</v>
      </c>
      <c r="R222">
        <f>PLANURI!BO841</f>
        <v>0</v>
      </c>
      <c r="S222">
        <f>PLANURI!BP841</f>
        <v>0</v>
      </c>
      <c r="T222" t="str">
        <f>PLANURI!BQ841</f>
        <v/>
      </c>
      <c r="U222" t="str">
        <f>PLANURI!BR841</f>
        <v/>
      </c>
      <c r="V222" t="str">
        <f>PLANURI!BS841</f>
        <v/>
      </c>
      <c r="W222" t="str">
        <f>PLANURI!BT841</f>
        <v/>
      </c>
      <c r="X222" t="str">
        <f>PLANURI!BU841</f>
        <v/>
      </c>
      <c r="Y222" t="str">
        <f>PLANURI!BV841</f>
        <v/>
      </c>
      <c r="Z222" t="str">
        <f>PLANURI!A$4</f>
        <v xml:space="preserve">Facultatea Arhitectură şi Urbanism </v>
      </c>
      <c r="AA222" t="str">
        <f>PLANURI!H$6</f>
        <v>Ştiinţe umaniste şi arte</v>
      </c>
      <c r="AB222">
        <f>PLANURI!C$12</f>
        <v>10</v>
      </c>
      <c r="AC222" t="str">
        <f>PLANURI!H$9</f>
        <v>Arhitectură</v>
      </c>
      <c r="AD222">
        <f>PLANURI!A$12</f>
        <v>50</v>
      </c>
      <c r="AE222">
        <f>PLANURI!B$12</f>
        <v>60</v>
      </c>
      <c r="AF222">
        <f>PLANURI!D$12</f>
        <v>10</v>
      </c>
      <c r="AG222" t="str">
        <f>PLANURI!BW841</f>
        <v/>
      </c>
    </row>
    <row r="223" spans="1:33" x14ac:dyDescent="0.2">
      <c r="A223" t="str">
        <f>PLANURI!AX842</f>
        <v/>
      </c>
      <c r="B223">
        <f>PLANURI!AY842</f>
        <v>10</v>
      </c>
      <c r="C223" t="str">
        <f>PLANURI!AZ842</f>
        <v/>
      </c>
      <c r="D223" t="str">
        <f>PLANURI!BA842</f>
        <v/>
      </c>
      <c r="E223" t="str">
        <f>PLANURI!BB842</f>
        <v/>
      </c>
      <c r="F223" t="str">
        <f>PLANURI!BC842</f>
        <v/>
      </c>
      <c r="G223" t="str">
        <f>PLANURI!BD842</f>
        <v/>
      </c>
      <c r="H223" t="str">
        <f>PLANURI!BE842</f>
        <v/>
      </c>
      <c r="I223" t="str">
        <f>PLANURI!BF842</f>
        <v/>
      </c>
      <c r="J223" t="str">
        <f>PLANURI!BG842</f>
        <v/>
      </c>
      <c r="K223" t="str">
        <f>PLANURI!BH842</f>
        <v/>
      </c>
      <c r="L223" t="str">
        <f>PLANURI!BI842</f>
        <v/>
      </c>
      <c r="M223" t="str">
        <f>PLANURI!BJ842</f>
        <v/>
      </c>
      <c r="N223">
        <f>PLANURI!BK842</f>
        <v>0</v>
      </c>
      <c r="O223">
        <f>PLANURI!BL842</f>
        <v>0</v>
      </c>
      <c r="P223">
        <f>PLANURI!BM842</f>
        <v>0</v>
      </c>
      <c r="Q223">
        <f>PLANURI!BN842</f>
        <v>0</v>
      </c>
      <c r="R223">
        <f>PLANURI!BO842</f>
        <v>0</v>
      </c>
      <c r="S223">
        <f>PLANURI!BP842</f>
        <v>0</v>
      </c>
      <c r="T223" t="str">
        <f>PLANURI!BQ842</f>
        <v/>
      </c>
      <c r="U223" t="str">
        <f>PLANURI!BR842</f>
        <v/>
      </c>
      <c r="V223" t="str">
        <f>PLANURI!BS842</f>
        <v/>
      </c>
      <c r="W223" t="str">
        <f>PLANURI!BT842</f>
        <v/>
      </c>
      <c r="X223" t="str">
        <f>PLANURI!BU842</f>
        <v/>
      </c>
      <c r="Y223" t="str">
        <f>PLANURI!BV842</f>
        <v/>
      </c>
      <c r="Z223" t="str">
        <f>PLANURI!A$4</f>
        <v xml:space="preserve">Facultatea Arhitectură şi Urbanism </v>
      </c>
      <c r="AA223" t="str">
        <f>PLANURI!H$6</f>
        <v>Ştiinţe umaniste şi arte</v>
      </c>
      <c r="AB223">
        <f>PLANURI!C$12</f>
        <v>10</v>
      </c>
      <c r="AC223" t="str">
        <f>PLANURI!H$9</f>
        <v>Arhitectură</v>
      </c>
      <c r="AD223">
        <f>PLANURI!A$12</f>
        <v>50</v>
      </c>
      <c r="AE223">
        <f>PLANURI!B$12</f>
        <v>60</v>
      </c>
      <c r="AF223">
        <f>PLANURI!D$12</f>
        <v>10</v>
      </c>
      <c r="AG223" t="str">
        <f>PLANURI!BW842</f>
        <v/>
      </c>
    </row>
    <row r="224" spans="1:33" x14ac:dyDescent="0.2">
      <c r="A224" t="str">
        <f>PLANURI!AX843</f>
        <v/>
      </c>
      <c r="B224">
        <f>PLANURI!AY843</f>
        <v>11</v>
      </c>
      <c r="C224" t="str">
        <f>PLANURI!AZ843</f>
        <v/>
      </c>
      <c r="D224" t="str">
        <f>PLANURI!BA843</f>
        <v/>
      </c>
      <c r="E224" t="str">
        <f>PLANURI!BB843</f>
        <v/>
      </c>
      <c r="F224" t="str">
        <f>PLANURI!BC843</f>
        <v/>
      </c>
      <c r="G224" t="str">
        <f>PLANURI!BD843</f>
        <v/>
      </c>
      <c r="H224" t="str">
        <f>PLANURI!BE843</f>
        <v/>
      </c>
      <c r="I224" t="str">
        <f>PLANURI!BF843</f>
        <v/>
      </c>
      <c r="J224" t="str">
        <f>PLANURI!BG843</f>
        <v/>
      </c>
      <c r="K224" t="str">
        <f>PLANURI!BH843</f>
        <v/>
      </c>
      <c r="L224" t="str">
        <f>PLANURI!BI843</f>
        <v/>
      </c>
      <c r="M224" t="str">
        <f>PLANURI!BJ843</f>
        <v/>
      </c>
      <c r="N224">
        <f>PLANURI!BK843</f>
        <v>0</v>
      </c>
      <c r="O224">
        <f>PLANURI!BL843</f>
        <v>0</v>
      </c>
      <c r="P224">
        <f>PLANURI!BM843</f>
        <v>0</v>
      </c>
      <c r="Q224">
        <f>PLANURI!BN843</f>
        <v>0</v>
      </c>
      <c r="R224">
        <f>PLANURI!BO843</f>
        <v>0</v>
      </c>
      <c r="S224">
        <f>PLANURI!BP843</f>
        <v>0</v>
      </c>
      <c r="T224" t="str">
        <f>PLANURI!BQ843</f>
        <v/>
      </c>
      <c r="U224" t="str">
        <f>PLANURI!BR843</f>
        <v/>
      </c>
      <c r="V224" t="str">
        <f>PLANURI!BS843</f>
        <v/>
      </c>
      <c r="W224" t="str">
        <f>PLANURI!BT843</f>
        <v/>
      </c>
      <c r="X224" t="str">
        <f>PLANURI!BU843</f>
        <v/>
      </c>
      <c r="Y224" t="str">
        <f>PLANURI!BV843</f>
        <v/>
      </c>
      <c r="Z224" t="str">
        <f>PLANURI!A$4</f>
        <v xml:space="preserve">Facultatea Arhitectură şi Urbanism </v>
      </c>
      <c r="AA224" t="str">
        <f>PLANURI!H$6</f>
        <v>Ştiinţe umaniste şi arte</v>
      </c>
      <c r="AB224">
        <f>PLANURI!C$12</f>
        <v>10</v>
      </c>
      <c r="AC224" t="str">
        <f>PLANURI!H$9</f>
        <v>Arhitectură</v>
      </c>
      <c r="AD224">
        <f>PLANURI!A$12</f>
        <v>50</v>
      </c>
      <c r="AE224">
        <f>PLANURI!B$12</f>
        <v>60</v>
      </c>
      <c r="AF224">
        <f>PLANURI!D$12</f>
        <v>10</v>
      </c>
      <c r="AG224" t="str">
        <f>PLANURI!BW843</f>
        <v/>
      </c>
    </row>
    <row r="225" spans="1:33" x14ac:dyDescent="0.2">
      <c r="A225" t="str">
        <f>PLANURI!AX844</f>
        <v/>
      </c>
      <c r="B225">
        <f>PLANURI!AY844</f>
        <v>12</v>
      </c>
      <c r="C225" t="str">
        <f>PLANURI!AZ844</f>
        <v/>
      </c>
      <c r="D225" t="str">
        <f>PLANURI!BA844</f>
        <v/>
      </c>
      <c r="E225" t="str">
        <f>PLANURI!BB844</f>
        <v/>
      </c>
      <c r="F225" t="str">
        <f>PLANURI!BC844</f>
        <v/>
      </c>
      <c r="G225" t="str">
        <f>PLANURI!BD844</f>
        <v/>
      </c>
      <c r="H225" t="str">
        <f>PLANURI!BE844</f>
        <v/>
      </c>
      <c r="I225" t="str">
        <f>PLANURI!BF844</f>
        <v/>
      </c>
      <c r="J225" t="str">
        <f>PLANURI!BG844</f>
        <v/>
      </c>
      <c r="K225" t="str">
        <f>PLANURI!BH844</f>
        <v/>
      </c>
      <c r="L225" t="str">
        <f>PLANURI!BI844</f>
        <v/>
      </c>
      <c r="M225" t="str">
        <f>PLANURI!BJ844</f>
        <v/>
      </c>
      <c r="N225">
        <f>PLANURI!BK844</f>
        <v>0</v>
      </c>
      <c r="O225">
        <f>PLANURI!BL844</f>
        <v>0</v>
      </c>
      <c r="P225">
        <f>PLANURI!BM844</f>
        <v>0</v>
      </c>
      <c r="Q225">
        <f>PLANURI!BN844</f>
        <v>0</v>
      </c>
      <c r="R225">
        <f>PLANURI!BO844</f>
        <v>0</v>
      </c>
      <c r="S225">
        <f>PLANURI!BP844</f>
        <v>0</v>
      </c>
      <c r="T225" t="str">
        <f>PLANURI!BQ844</f>
        <v/>
      </c>
      <c r="U225" t="str">
        <f>PLANURI!BR844</f>
        <v/>
      </c>
      <c r="V225" t="str">
        <f>PLANURI!BS844</f>
        <v/>
      </c>
      <c r="W225" t="str">
        <f>PLANURI!BT844</f>
        <v/>
      </c>
      <c r="X225" t="str">
        <f>PLANURI!BU844</f>
        <v/>
      </c>
      <c r="Y225" t="str">
        <f>PLANURI!BV844</f>
        <v/>
      </c>
      <c r="Z225" t="str">
        <f>PLANURI!A$4</f>
        <v xml:space="preserve">Facultatea Arhitectură şi Urbanism </v>
      </c>
      <c r="AA225" t="str">
        <f>PLANURI!H$6</f>
        <v>Ştiinţe umaniste şi arte</v>
      </c>
      <c r="AB225">
        <f>PLANURI!C$12</f>
        <v>10</v>
      </c>
      <c r="AC225" t="str">
        <f>PLANURI!H$9</f>
        <v>Arhitectură</v>
      </c>
      <c r="AD225">
        <f>PLANURI!A$12</f>
        <v>50</v>
      </c>
      <c r="AE225">
        <f>PLANURI!B$12</f>
        <v>60</v>
      </c>
      <c r="AF225">
        <f>PLANURI!D$12</f>
        <v>10</v>
      </c>
      <c r="AG225" t="str">
        <f>PLANURI!BW844</f>
        <v/>
      </c>
    </row>
    <row r="226" spans="1:33" x14ac:dyDescent="0.2">
      <c r="A226" t="str">
        <f>PLANURI!AX845</f>
        <v/>
      </c>
      <c r="B226">
        <f>PLANURI!AY845</f>
        <v>13</v>
      </c>
      <c r="C226" t="str">
        <f>PLANURI!AZ845</f>
        <v/>
      </c>
      <c r="D226" t="str">
        <f>PLANURI!BA845</f>
        <v/>
      </c>
      <c r="E226" t="str">
        <f>PLANURI!BB845</f>
        <v/>
      </c>
      <c r="F226" t="str">
        <f>PLANURI!BC845</f>
        <v/>
      </c>
      <c r="G226" t="str">
        <f>PLANURI!BD845</f>
        <v/>
      </c>
      <c r="H226" t="str">
        <f>PLANURI!BE845</f>
        <v/>
      </c>
      <c r="I226" t="str">
        <f>PLANURI!BF845</f>
        <v/>
      </c>
      <c r="J226" t="str">
        <f>PLANURI!BG845</f>
        <v/>
      </c>
      <c r="K226" t="str">
        <f>PLANURI!BH845</f>
        <v/>
      </c>
      <c r="L226" t="str">
        <f>PLANURI!BI845</f>
        <v/>
      </c>
      <c r="M226" t="str">
        <f>PLANURI!BJ845</f>
        <v/>
      </c>
      <c r="N226">
        <f>PLANURI!BK845</f>
        <v>0</v>
      </c>
      <c r="O226">
        <f>PLANURI!BL845</f>
        <v>0</v>
      </c>
      <c r="P226">
        <f>PLANURI!BM845</f>
        <v>0</v>
      </c>
      <c r="Q226">
        <f>PLANURI!BN845</f>
        <v>0</v>
      </c>
      <c r="R226">
        <f>PLANURI!BO845</f>
        <v>0</v>
      </c>
      <c r="S226">
        <f>PLANURI!BP845</f>
        <v>0</v>
      </c>
      <c r="T226" t="str">
        <f>PLANURI!BQ845</f>
        <v/>
      </c>
      <c r="U226" t="str">
        <f>PLANURI!BR845</f>
        <v/>
      </c>
      <c r="V226" t="str">
        <f>PLANURI!BS845</f>
        <v/>
      </c>
      <c r="W226" t="str">
        <f>PLANURI!BT845</f>
        <v/>
      </c>
      <c r="X226" t="str">
        <f>PLANURI!BU845</f>
        <v/>
      </c>
      <c r="Y226" t="str">
        <f>PLANURI!BV845</f>
        <v/>
      </c>
      <c r="Z226" t="str">
        <f>PLANURI!A$4</f>
        <v xml:space="preserve">Facultatea Arhitectură şi Urbanism </v>
      </c>
      <c r="AA226" t="str">
        <f>PLANURI!H$6</f>
        <v>Ştiinţe umaniste şi arte</v>
      </c>
      <c r="AB226">
        <f>PLANURI!C$12</f>
        <v>10</v>
      </c>
      <c r="AC226" t="str">
        <f>PLANURI!H$9</f>
        <v>Arhitectură</v>
      </c>
      <c r="AD226">
        <f>PLANURI!A$12</f>
        <v>50</v>
      </c>
      <c r="AE226">
        <f>PLANURI!B$12</f>
        <v>60</v>
      </c>
      <c r="AF226">
        <f>PLANURI!D$12</f>
        <v>10</v>
      </c>
      <c r="AG226" t="str">
        <f>PLANURI!BW845</f>
        <v/>
      </c>
    </row>
    <row r="227" spans="1:33" x14ac:dyDescent="0.2">
      <c r="A227" t="str">
        <f>PLANURI!AX846</f>
        <v/>
      </c>
      <c r="B227">
        <f>PLANURI!AY846</f>
        <v>14</v>
      </c>
      <c r="C227" t="str">
        <f>PLANURI!AZ846</f>
        <v/>
      </c>
      <c r="D227" t="str">
        <f>PLANURI!BA846</f>
        <v/>
      </c>
      <c r="E227" t="str">
        <f>PLANURI!BB846</f>
        <v/>
      </c>
      <c r="F227" t="str">
        <f>PLANURI!BC846</f>
        <v/>
      </c>
      <c r="G227" t="str">
        <f>PLANURI!BD846</f>
        <v/>
      </c>
      <c r="H227" t="str">
        <f>PLANURI!BE846</f>
        <v/>
      </c>
      <c r="I227" t="str">
        <f>PLANURI!BF846</f>
        <v/>
      </c>
      <c r="J227" t="str">
        <f>PLANURI!BG846</f>
        <v/>
      </c>
      <c r="K227" t="str">
        <f>PLANURI!BH846</f>
        <v/>
      </c>
      <c r="L227" t="str">
        <f>PLANURI!BI846</f>
        <v/>
      </c>
      <c r="M227" t="str">
        <f>PLANURI!BJ846</f>
        <v/>
      </c>
      <c r="N227">
        <f>PLANURI!BK846</f>
        <v>0</v>
      </c>
      <c r="O227">
        <f>PLANURI!BL846</f>
        <v>0</v>
      </c>
      <c r="P227">
        <f>PLANURI!BM846</f>
        <v>0</v>
      </c>
      <c r="Q227">
        <f>PLANURI!BN846</f>
        <v>0</v>
      </c>
      <c r="R227">
        <f>PLANURI!BO846</f>
        <v>0</v>
      </c>
      <c r="S227">
        <f>PLANURI!BP846</f>
        <v>0</v>
      </c>
      <c r="T227" t="str">
        <f>PLANURI!BQ846</f>
        <v/>
      </c>
      <c r="U227" t="str">
        <f>PLANURI!BR846</f>
        <v/>
      </c>
      <c r="V227" t="str">
        <f>PLANURI!BS846</f>
        <v/>
      </c>
      <c r="W227" t="str">
        <f>PLANURI!BT846</f>
        <v/>
      </c>
      <c r="X227" t="str">
        <f>PLANURI!BU846</f>
        <v/>
      </c>
      <c r="Y227" t="str">
        <f>PLANURI!BV846</f>
        <v/>
      </c>
      <c r="Z227" t="str">
        <f>PLANURI!A$4</f>
        <v xml:space="preserve">Facultatea Arhitectură şi Urbanism </v>
      </c>
      <c r="AA227" t="str">
        <f>PLANURI!H$6</f>
        <v>Ştiinţe umaniste şi arte</v>
      </c>
      <c r="AB227">
        <f>PLANURI!C$12</f>
        <v>10</v>
      </c>
      <c r="AC227" t="str">
        <f>PLANURI!H$9</f>
        <v>Arhitectură</v>
      </c>
      <c r="AD227">
        <f>PLANURI!A$12</f>
        <v>50</v>
      </c>
      <c r="AE227">
        <f>PLANURI!B$12</f>
        <v>60</v>
      </c>
      <c r="AF227">
        <f>PLANURI!D$12</f>
        <v>10</v>
      </c>
      <c r="AG227" t="str">
        <f>PLANURI!BW846</f>
        <v/>
      </c>
    </row>
    <row r="228" spans="1:33" x14ac:dyDescent="0.2">
      <c r="A228" t="str">
        <f>PLANURI!AX847</f>
        <v/>
      </c>
      <c r="B228">
        <f>PLANURI!AY847</f>
        <v>15</v>
      </c>
      <c r="C228" t="str">
        <f>PLANURI!AZ847</f>
        <v/>
      </c>
      <c r="D228" t="str">
        <f>PLANURI!BA847</f>
        <v/>
      </c>
      <c r="E228" t="str">
        <f>PLANURI!BB847</f>
        <v/>
      </c>
      <c r="F228" t="str">
        <f>PLANURI!BC847</f>
        <v/>
      </c>
      <c r="G228" t="str">
        <f>PLANURI!BD847</f>
        <v/>
      </c>
      <c r="H228" t="str">
        <f>PLANURI!BE847</f>
        <v/>
      </c>
      <c r="I228" t="str">
        <f>PLANURI!BF847</f>
        <v/>
      </c>
      <c r="J228" t="str">
        <f>PLANURI!BG847</f>
        <v/>
      </c>
      <c r="K228" t="str">
        <f>PLANURI!BH847</f>
        <v/>
      </c>
      <c r="L228" t="str">
        <f>PLANURI!BI847</f>
        <v/>
      </c>
      <c r="M228" t="str">
        <f>PLANURI!BJ847</f>
        <v/>
      </c>
      <c r="N228">
        <f>PLANURI!BK847</f>
        <v>0</v>
      </c>
      <c r="O228">
        <f>PLANURI!BL847</f>
        <v>0</v>
      </c>
      <c r="P228">
        <f>PLANURI!BM847</f>
        <v>0</v>
      </c>
      <c r="Q228">
        <f>PLANURI!BN847</f>
        <v>0</v>
      </c>
      <c r="R228">
        <f>PLANURI!BO847</f>
        <v>0</v>
      </c>
      <c r="S228">
        <f>PLANURI!BP847</f>
        <v>0</v>
      </c>
      <c r="T228" t="str">
        <f>PLANURI!BQ847</f>
        <v/>
      </c>
      <c r="U228" t="str">
        <f>PLANURI!BR847</f>
        <v/>
      </c>
      <c r="V228" t="str">
        <f>PLANURI!BS847</f>
        <v/>
      </c>
      <c r="W228" t="str">
        <f>PLANURI!BT847</f>
        <v/>
      </c>
      <c r="X228" t="str">
        <f>PLANURI!BU847</f>
        <v/>
      </c>
      <c r="Y228" t="str">
        <f>PLANURI!BV847</f>
        <v/>
      </c>
      <c r="Z228" t="str">
        <f>PLANURI!A$4</f>
        <v xml:space="preserve">Facultatea Arhitectură şi Urbanism </v>
      </c>
      <c r="AA228" t="str">
        <f>PLANURI!H$6</f>
        <v>Ştiinţe umaniste şi arte</v>
      </c>
      <c r="AB228">
        <f>PLANURI!C$12</f>
        <v>10</v>
      </c>
      <c r="AC228" t="str">
        <f>PLANURI!H$9</f>
        <v>Arhitectură</v>
      </c>
      <c r="AD228">
        <f>PLANURI!A$12</f>
        <v>50</v>
      </c>
      <c r="AE228">
        <f>PLANURI!B$12</f>
        <v>60</v>
      </c>
      <c r="AF228">
        <f>PLANURI!D$12</f>
        <v>10</v>
      </c>
      <c r="AG228" t="str">
        <f>PLANURI!BW847</f>
        <v/>
      </c>
    </row>
    <row r="229" spans="1:33" x14ac:dyDescent="0.2">
      <c r="A229" t="str">
        <f>PLANURI!AX848</f>
        <v/>
      </c>
      <c r="B229">
        <f>PLANURI!AY848</f>
        <v>16</v>
      </c>
      <c r="C229" t="str">
        <f>PLANURI!AZ848</f>
        <v/>
      </c>
      <c r="D229" t="str">
        <f>PLANURI!BA848</f>
        <v/>
      </c>
      <c r="E229" t="str">
        <f>PLANURI!BB848</f>
        <v/>
      </c>
      <c r="F229" t="str">
        <f>PLANURI!BC848</f>
        <v/>
      </c>
      <c r="G229" t="str">
        <f>PLANURI!BD848</f>
        <v/>
      </c>
      <c r="H229" t="str">
        <f>PLANURI!BE848</f>
        <v/>
      </c>
      <c r="I229" t="str">
        <f>PLANURI!BF848</f>
        <v/>
      </c>
      <c r="J229" t="str">
        <f>PLANURI!BG848</f>
        <v/>
      </c>
      <c r="K229" t="str">
        <f>PLANURI!BH848</f>
        <v/>
      </c>
      <c r="L229" t="str">
        <f>PLANURI!BI848</f>
        <v/>
      </c>
      <c r="M229" t="str">
        <f>PLANURI!BJ848</f>
        <v/>
      </c>
      <c r="N229">
        <f>PLANURI!BK848</f>
        <v>0</v>
      </c>
      <c r="O229">
        <f>PLANURI!BL848</f>
        <v>0</v>
      </c>
      <c r="P229">
        <f>PLANURI!BM848</f>
        <v>0</v>
      </c>
      <c r="Q229">
        <f>PLANURI!BN848</f>
        <v>0</v>
      </c>
      <c r="R229">
        <f>PLANURI!BO848</f>
        <v>0</v>
      </c>
      <c r="S229">
        <f>PLANURI!BP848</f>
        <v>0</v>
      </c>
      <c r="T229" t="str">
        <f>PLANURI!BQ848</f>
        <v/>
      </c>
      <c r="U229" t="str">
        <f>PLANURI!BR848</f>
        <v/>
      </c>
      <c r="V229" t="str">
        <f>PLANURI!BS848</f>
        <v/>
      </c>
      <c r="W229" t="str">
        <f>PLANURI!BT848</f>
        <v/>
      </c>
      <c r="X229" t="str">
        <f>PLANURI!BU848</f>
        <v/>
      </c>
      <c r="Y229" t="str">
        <f>PLANURI!BV848</f>
        <v/>
      </c>
      <c r="Z229" t="str">
        <f>PLANURI!A$4</f>
        <v xml:space="preserve">Facultatea Arhitectură şi Urbanism </v>
      </c>
      <c r="AA229" t="str">
        <f>PLANURI!H$6</f>
        <v>Ştiinţe umaniste şi arte</v>
      </c>
      <c r="AB229">
        <f>PLANURI!C$12</f>
        <v>10</v>
      </c>
      <c r="AC229" t="str">
        <f>PLANURI!H$9</f>
        <v>Arhitectură</v>
      </c>
      <c r="AD229">
        <f>PLANURI!A$12</f>
        <v>50</v>
      </c>
      <c r="AE229">
        <f>PLANURI!B$12</f>
        <v>60</v>
      </c>
      <c r="AF229">
        <f>PLANURI!D$12</f>
        <v>10</v>
      </c>
      <c r="AG229" t="str">
        <f>PLANURI!BW848</f>
        <v/>
      </c>
    </row>
    <row r="230" spans="1:33" x14ac:dyDescent="0.2">
      <c r="A230" t="str">
        <f>PLANURI!AX849</f>
        <v/>
      </c>
      <c r="B230">
        <f>PLANURI!AY849</f>
        <v>17</v>
      </c>
      <c r="C230" t="str">
        <f>PLANURI!AZ849</f>
        <v/>
      </c>
      <c r="D230" t="str">
        <f>PLANURI!BA849</f>
        <v/>
      </c>
      <c r="E230" t="str">
        <f>PLANURI!BB849</f>
        <v/>
      </c>
      <c r="F230" t="str">
        <f>PLANURI!BC849</f>
        <v/>
      </c>
      <c r="G230" t="str">
        <f>PLANURI!BD849</f>
        <v/>
      </c>
      <c r="H230" t="str">
        <f>PLANURI!BE849</f>
        <v/>
      </c>
      <c r="I230" t="str">
        <f>PLANURI!BF849</f>
        <v/>
      </c>
      <c r="J230" t="str">
        <f>PLANURI!BG849</f>
        <v/>
      </c>
      <c r="K230" t="str">
        <f>PLANURI!BH849</f>
        <v/>
      </c>
      <c r="L230" t="str">
        <f>PLANURI!BI849</f>
        <v/>
      </c>
      <c r="M230" t="str">
        <f>PLANURI!BJ849</f>
        <v/>
      </c>
      <c r="N230">
        <f>PLANURI!BK849</f>
        <v>0</v>
      </c>
      <c r="O230">
        <f>PLANURI!BL849</f>
        <v>0</v>
      </c>
      <c r="P230">
        <f>PLANURI!BM849</f>
        <v>0</v>
      </c>
      <c r="Q230">
        <f>PLANURI!BN849</f>
        <v>0</v>
      </c>
      <c r="R230">
        <f>PLANURI!BO849</f>
        <v>0</v>
      </c>
      <c r="S230">
        <f>PLANURI!BP849</f>
        <v>0</v>
      </c>
      <c r="T230" t="str">
        <f>PLANURI!BQ849</f>
        <v/>
      </c>
      <c r="U230" t="str">
        <f>PLANURI!BR849</f>
        <v/>
      </c>
      <c r="V230" t="str">
        <f>PLANURI!BS849</f>
        <v/>
      </c>
      <c r="W230" t="str">
        <f>PLANURI!BT849</f>
        <v/>
      </c>
      <c r="X230" t="str">
        <f>PLANURI!BU849</f>
        <v/>
      </c>
      <c r="Y230" t="str">
        <f>PLANURI!BV849</f>
        <v/>
      </c>
      <c r="Z230" t="str">
        <f>PLANURI!A$4</f>
        <v xml:space="preserve">Facultatea Arhitectură şi Urbanism </v>
      </c>
      <c r="AA230" t="str">
        <f>PLANURI!H$6</f>
        <v>Ştiinţe umaniste şi arte</v>
      </c>
      <c r="AB230">
        <f>PLANURI!C$12</f>
        <v>10</v>
      </c>
      <c r="AC230" t="str">
        <f>PLANURI!H$9</f>
        <v>Arhitectură</v>
      </c>
      <c r="AD230">
        <f>PLANURI!A$12</f>
        <v>50</v>
      </c>
      <c r="AE230">
        <f>PLANURI!B$12</f>
        <v>60</v>
      </c>
      <c r="AF230">
        <f>PLANURI!D$12</f>
        <v>10</v>
      </c>
      <c r="AG230" t="str">
        <f>PLANURI!BW849</f>
        <v/>
      </c>
    </row>
    <row r="231" spans="1:33" x14ac:dyDescent="0.2">
      <c r="A231" t="str">
        <f>PLANURI!AX850</f>
        <v/>
      </c>
      <c r="B231">
        <f>PLANURI!AY850</f>
        <v>18</v>
      </c>
      <c r="C231" t="str">
        <f>PLANURI!AZ850</f>
        <v/>
      </c>
      <c r="D231" t="str">
        <f>PLANURI!BA850</f>
        <v/>
      </c>
      <c r="E231" t="str">
        <f>PLANURI!BB850</f>
        <v/>
      </c>
      <c r="F231" t="str">
        <f>PLANURI!BC850</f>
        <v/>
      </c>
      <c r="G231" t="str">
        <f>PLANURI!BD850</f>
        <v/>
      </c>
      <c r="H231" t="str">
        <f>PLANURI!BE850</f>
        <v/>
      </c>
      <c r="I231" t="str">
        <f>PLANURI!BF850</f>
        <v/>
      </c>
      <c r="J231" t="str">
        <f>PLANURI!BG850</f>
        <v/>
      </c>
      <c r="K231" t="str">
        <f>PLANURI!BH850</f>
        <v/>
      </c>
      <c r="L231" t="str">
        <f>PLANURI!BI850</f>
        <v/>
      </c>
      <c r="M231" t="str">
        <f>PLANURI!BJ850</f>
        <v/>
      </c>
      <c r="N231">
        <f>PLANURI!BK850</f>
        <v>0</v>
      </c>
      <c r="O231">
        <f>PLANURI!BL850</f>
        <v>0</v>
      </c>
      <c r="P231">
        <f>PLANURI!BM850</f>
        <v>0</v>
      </c>
      <c r="Q231">
        <f>PLANURI!BN850</f>
        <v>0</v>
      </c>
      <c r="R231">
        <f>PLANURI!BO850</f>
        <v>0</v>
      </c>
      <c r="S231">
        <f>PLANURI!BP850</f>
        <v>0</v>
      </c>
      <c r="T231" t="str">
        <f>PLANURI!BQ850</f>
        <v/>
      </c>
      <c r="U231" t="str">
        <f>PLANURI!BR850</f>
        <v/>
      </c>
      <c r="V231" t="str">
        <f>PLANURI!BS850</f>
        <v/>
      </c>
      <c r="W231" t="str">
        <f>PLANURI!BT850</f>
        <v/>
      </c>
      <c r="X231" t="str">
        <f>PLANURI!BU850</f>
        <v/>
      </c>
      <c r="Y231" t="str">
        <f>PLANURI!BV850</f>
        <v/>
      </c>
      <c r="Z231" t="str">
        <f>PLANURI!A$4</f>
        <v xml:space="preserve">Facultatea Arhitectură şi Urbanism </v>
      </c>
      <c r="AA231" t="str">
        <f>PLANURI!H$6</f>
        <v>Ştiinţe umaniste şi arte</v>
      </c>
      <c r="AB231">
        <f>PLANURI!C$12</f>
        <v>10</v>
      </c>
      <c r="AC231" t="str">
        <f>PLANURI!H$9</f>
        <v>Arhitectură</v>
      </c>
      <c r="AD231">
        <f>PLANURI!A$12</f>
        <v>50</v>
      </c>
      <c r="AE231">
        <f>PLANURI!B$12</f>
        <v>60</v>
      </c>
      <c r="AF231">
        <f>PLANURI!D$12</f>
        <v>10</v>
      </c>
      <c r="AG231" t="str">
        <f>PLANURI!BW850</f>
        <v/>
      </c>
    </row>
    <row r="232" spans="1:33" x14ac:dyDescent="0.2">
      <c r="A232" t="str">
        <f>PLANURI!AX851</f>
        <v/>
      </c>
      <c r="B232">
        <f>PLANURI!AY851</f>
        <v>19</v>
      </c>
      <c r="C232" t="str">
        <f>PLANURI!AZ851</f>
        <v/>
      </c>
      <c r="D232" t="str">
        <f>PLANURI!BA851</f>
        <v/>
      </c>
      <c r="E232" t="str">
        <f>PLANURI!BB851</f>
        <v/>
      </c>
      <c r="F232" t="str">
        <f>PLANURI!BC851</f>
        <v/>
      </c>
      <c r="G232" t="str">
        <f>PLANURI!BD851</f>
        <v/>
      </c>
      <c r="H232" t="str">
        <f>PLANURI!BE851</f>
        <v/>
      </c>
      <c r="I232" t="str">
        <f>PLANURI!BF851</f>
        <v/>
      </c>
      <c r="J232" t="str">
        <f>PLANURI!BG851</f>
        <v/>
      </c>
      <c r="K232" t="str">
        <f>PLANURI!BH851</f>
        <v/>
      </c>
      <c r="L232" t="str">
        <f>PLANURI!BI851</f>
        <v/>
      </c>
      <c r="M232" t="str">
        <f>PLANURI!BJ851</f>
        <v/>
      </c>
      <c r="N232">
        <f>PLANURI!BK851</f>
        <v>0</v>
      </c>
      <c r="O232">
        <f>PLANURI!BL851</f>
        <v>0</v>
      </c>
      <c r="P232">
        <f>PLANURI!BM851</f>
        <v>0</v>
      </c>
      <c r="Q232">
        <f>PLANURI!BN851</f>
        <v>0</v>
      </c>
      <c r="R232">
        <f>PLANURI!BO851</f>
        <v>0</v>
      </c>
      <c r="S232">
        <f>PLANURI!BP851</f>
        <v>0</v>
      </c>
      <c r="T232" t="str">
        <f>PLANURI!BQ851</f>
        <v/>
      </c>
      <c r="U232" t="str">
        <f>PLANURI!BR851</f>
        <v/>
      </c>
      <c r="V232" t="str">
        <f>PLANURI!BS851</f>
        <v/>
      </c>
      <c r="W232" t="str">
        <f>PLANURI!BT851</f>
        <v/>
      </c>
      <c r="X232" t="str">
        <f>PLANURI!BU851</f>
        <v/>
      </c>
      <c r="Y232" t="str">
        <f>PLANURI!BV851</f>
        <v/>
      </c>
      <c r="Z232" t="str">
        <f>PLANURI!A$4</f>
        <v xml:space="preserve">Facultatea Arhitectură şi Urbanism </v>
      </c>
      <c r="AA232" t="str">
        <f>PLANURI!H$6</f>
        <v>Ştiinţe umaniste şi arte</v>
      </c>
      <c r="AB232">
        <f>PLANURI!C$12</f>
        <v>10</v>
      </c>
      <c r="AC232" t="str">
        <f>PLANURI!H$9</f>
        <v>Arhitectură</v>
      </c>
      <c r="AD232">
        <f>PLANURI!A$12</f>
        <v>50</v>
      </c>
      <c r="AE232">
        <f>PLANURI!B$12</f>
        <v>60</v>
      </c>
      <c r="AF232">
        <f>PLANURI!D$12</f>
        <v>10</v>
      </c>
      <c r="AG232" t="str">
        <f>PLANURI!BW851</f>
        <v/>
      </c>
    </row>
    <row r="233" spans="1:33" x14ac:dyDescent="0.2">
      <c r="A233" t="str">
        <f>PLANURI!AX852</f>
        <v/>
      </c>
      <c r="B233">
        <f>PLANURI!AY852</f>
        <v>20</v>
      </c>
      <c r="C233" t="str">
        <f>PLANURI!AZ852</f>
        <v/>
      </c>
      <c r="D233" t="str">
        <f>PLANURI!BA852</f>
        <v/>
      </c>
      <c r="E233" t="str">
        <f>PLANURI!BB852</f>
        <v/>
      </c>
      <c r="F233" t="str">
        <f>PLANURI!BC852</f>
        <v/>
      </c>
      <c r="G233" t="str">
        <f>PLANURI!BD852</f>
        <v/>
      </c>
      <c r="H233" t="str">
        <f>PLANURI!BE852</f>
        <v/>
      </c>
      <c r="I233" t="str">
        <f>PLANURI!BF852</f>
        <v/>
      </c>
      <c r="J233" t="str">
        <f>PLANURI!BG852</f>
        <v/>
      </c>
      <c r="K233" t="str">
        <f>PLANURI!BH852</f>
        <v/>
      </c>
      <c r="L233" t="str">
        <f>PLANURI!BI852</f>
        <v/>
      </c>
      <c r="M233" t="str">
        <f>PLANURI!BJ852</f>
        <v/>
      </c>
      <c r="N233">
        <f>PLANURI!BK852</f>
        <v>0</v>
      </c>
      <c r="O233">
        <f>PLANURI!BL852</f>
        <v>0</v>
      </c>
      <c r="P233">
        <f>PLANURI!BM852</f>
        <v>0</v>
      </c>
      <c r="Q233">
        <f>PLANURI!BN852</f>
        <v>0</v>
      </c>
      <c r="R233">
        <f>PLANURI!BO852</f>
        <v>0</v>
      </c>
      <c r="S233">
        <f>PLANURI!BP852</f>
        <v>0</v>
      </c>
      <c r="T233" t="str">
        <f>PLANURI!BQ852</f>
        <v/>
      </c>
      <c r="U233" t="str">
        <f>PLANURI!BR852</f>
        <v/>
      </c>
      <c r="V233" t="str">
        <f>PLANURI!BS852</f>
        <v/>
      </c>
      <c r="W233" t="str">
        <f>PLANURI!BT852</f>
        <v/>
      </c>
      <c r="X233" t="str">
        <f>PLANURI!BU852</f>
        <v/>
      </c>
      <c r="Y233" t="str">
        <f>PLANURI!BV852</f>
        <v/>
      </c>
      <c r="Z233" t="str">
        <f>PLANURI!A$4</f>
        <v xml:space="preserve">Facultatea Arhitectură şi Urbanism </v>
      </c>
      <c r="AA233" t="str">
        <f>PLANURI!H$6</f>
        <v>Ştiinţe umaniste şi arte</v>
      </c>
      <c r="AB233">
        <f>PLANURI!C$12</f>
        <v>10</v>
      </c>
      <c r="AC233" t="str">
        <f>PLANURI!H$9</f>
        <v>Arhitectură</v>
      </c>
      <c r="AD233">
        <f>PLANURI!A$12</f>
        <v>50</v>
      </c>
      <c r="AE233">
        <f>PLANURI!B$12</f>
        <v>60</v>
      </c>
      <c r="AF233">
        <f>PLANURI!D$12</f>
        <v>10</v>
      </c>
      <c r="AG233" t="str">
        <f>PLANURI!BW852</f>
        <v/>
      </c>
    </row>
    <row r="234" spans="1:33" x14ac:dyDescent="0.2">
      <c r="A234" t="str">
        <f>PLANURI!AX853</f>
        <v/>
      </c>
      <c r="B234">
        <f>PLANURI!AY853</f>
        <v>21</v>
      </c>
      <c r="C234" t="str">
        <f>PLANURI!AZ853</f>
        <v/>
      </c>
      <c r="D234" t="str">
        <f>PLANURI!BA853</f>
        <v/>
      </c>
      <c r="E234" t="str">
        <f>PLANURI!BB853</f>
        <v/>
      </c>
      <c r="F234" t="str">
        <f>PLANURI!BC853</f>
        <v/>
      </c>
      <c r="G234" t="str">
        <f>PLANURI!BD853</f>
        <v/>
      </c>
      <c r="H234" t="str">
        <f>PLANURI!BE853</f>
        <v/>
      </c>
      <c r="I234" t="str">
        <f>PLANURI!BF853</f>
        <v/>
      </c>
      <c r="J234" t="str">
        <f>PLANURI!BG853</f>
        <v/>
      </c>
      <c r="K234" t="str">
        <f>PLANURI!BH853</f>
        <v/>
      </c>
      <c r="L234" t="str">
        <f>PLANURI!BI853</f>
        <v/>
      </c>
      <c r="M234" t="str">
        <f>PLANURI!BJ853</f>
        <v/>
      </c>
      <c r="N234">
        <f>PLANURI!BK853</f>
        <v>0</v>
      </c>
      <c r="O234">
        <f>PLANURI!BL853</f>
        <v>0</v>
      </c>
      <c r="P234">
        <f>PLANURI!BM853</f>
        <v>0</v>
      </c>
      <c r="Q234">
        <f>PLANURI!BN853</f>
        <v>0</v>
      </c>
      <c r="R234">
        <f>PLANURI!BO853</f>
        <v>0</v>
      </c>
      <c r="S234">
        <f>PLANURI!BP853</f>
        <v>0</v>
      </c>
      <c r="T234" t="str">
        <f>PLANURI!BQ853</f>
        <v/>
      </c>
      <c r="U234" t="str">
        <f>PLANURI!BR853</f>
        <v/>
      </c>
      <c r="V234" t="str">
        <f>PLANURI!BS853</f>
        <v/>
      </c>
      <c r="W234" t="str">
        <f>PLANURI!BT853</f>
        <v/>
      </c>
      <c r="X234" t="str">
        <f>PLANURI!BU853</f>
        <v/>
      </c>
      <c r="Y234" t="str">
        <f>PLANURI!BV853</f>
        <v/>
      </c>
      <c r="Z234" t="str">
        <f>PLANURI!A$4</f>
        <v xml:space="preserve">Facultatea Arhitectură şi Urbanism </v>
      </c>
      <c r="AA234" t="str">
        <f>PLANURI!H$6</f>
        <v>Ştiinţe umaniste şi arte</v>
      </c>
      <c r="AB234">
        <f>PLANURI!C$12</f>
        <v>10</v>
      </c>
      <c r="AC234" t="str">
        <f>PLANURI!H$9</f>
        <v>Arhitectură</v>
      </c>
      <c r="AD234">
        <f>PLANURI!A$12</f>
        <v>50</v>
      </c>
      <c r="AE234">
        <f>PLANURI!B$12</f>
        <v>60</v>
      </c>
      <c r="AF234">
        <f>PLANURI!D$12</f>
        <v>10</v>
      </c>
      <c r="AG234" t="str">
        <f>PLANURI!BW853</f>
        <v/>
      </c>
    </row>
    <row r="235" spans="1:33" x14ac:dyDescent="0.2">
      <c r="A235" t="str">
        <f>PLANURI!AX854</f>
        <v/>
      </c>
      <c r="B235">
        <f>PLANURI!AY854</f>
        <v>22</v>
      </c>
      <c r="C235" t="str">
        <f>PLANURI!AZ854</f>
        <v/>
      </c>
      <c r="D235" t="str">
        <f>PLANURI!BA854</f>
        <v/>
      </c>
      <c r="E235" t="str">
        <f>PLANURI!BB854</f>
        <v/>
      </c>
      <c r="F235" t="str">
        <f>PLANURI!BC854</f>
        <v/>
      </c>
      <c r="G235" t="str">
        <f>PLANURI!BD854</f>
        <v/>
      </c>
      <c r="H235" t="str">
        <f>PLANURI!BE854</f>
        <v/>
      </c>
      <c r="I235" t="str">
        <f>PLANURI!BF854</f>
        <v/>
      </c>
      <c r="J235" t="str">
        <f>PLANURI!BG854</f>
        <v/>
      </c>
      <c r="K235" t="str">
        <f>PLANURI!BH854</f>
        <v/>
      </c>
      <c r="L235" t="str">
        <f>PLANURI!BI854</f>
        <v/>
      </c>
      <c r="M235" t="str">
        <f>PLANURI!BJ854</f>
        <v/>
      </c>
      <c r="N235">
        <f>PLANURI!BK854</f>
        <v>0</v>
      </c>
      <c r="O235">
        <f>PLANURI!BL854</f>
        <v>0</v>
      </c>
      <c r="P235">
        <f>PLANURI!BM854</f>
        <v>0</v>
      </c>
      <c r="Q235">
        <f>PLANURI!BN854</f>
        <v>0</v>
      </c>
      <c r="R235">
        <f>PLANURI!BO854</f>
        <v>0</v>
      </c>
      <c r="S235">
        <f>PLANURI!BP854</f>
        <v>0</v>
      </c>
      <c r="T235" t="str">
        <f>PLANURI!BQ854</f>
        <v/>
      </c>
      <c r="U235" t="str">
        <f>PLANURI!BR854</f>
        <v/>
      </c>
      <c r="V235" t="str">
        <f>PLANURI!BS854</f>
        <v/>
      </c>
      <c r="W235" t="str">
        <f>PLANURI!BT854</f>
        <v/>
      </c>
      <c r="X235" t="str">
        <f>PLANURI!BU854</f>
        <v/>
      </c>
      <c r="Y235" t="str">
        <f>PLANURI!BV854</f>
        <v/>
      </c>
      <c r="Z235" t="str">
        <f>PLANURI!A$4</f>
        <v xml:space="preserve">Facultatea Arhitectură şi Urbanism </v>
      </c>
      <c r="AA235" t="str">
        <f>PLANURI!H$6</f>
        <v>Ştiinţe umaniste şi arte</v>
      </c>
      <c r="AB235">
        <f>PLANURI!C$12</f>
        <v>10</v>
      </c>
      <c r="AC235" t="str">
        <f>PLANURI!H$9</f>
        <v>Arhitectură</v>
      </c>
      <c r="AD235">
        <f>PLANURI!A$12</f>
        <v>50</v>
      </c>
      <c r="AE235">
        <f>PLANURI!B$12</f>
        <v>60</v>
      </c>
      <c r="AF235">
        <f>PLANURI!D$12</f>
        <v>10</v>
      </c>
      <c r="AG235" t="str">
        <f>PLANURI!BW854</f>
        <v/>
      </c>
    </row>
    <row r="236" spans="1:33" x14ac:dyDescent="0.2">
      <c r="A236" t="str">
        <f>PLANURI!AX855</f>
        <v/>
      </c>
      <c r="B236">
        <f>PLANURI!AY855</f>
        <v>23</v>
      </c>
      <c r="C236" t="str">
        <f>PLANURI!AZ855</f>
        <v/>
      </c>
      <c r="D236" t="str">
        <f>PLANURI!BA855</f>
        <v/>
      </c>
      <c r="E236" t="str">
        <f>PLANURI!BB855</f>
        <v/>
      </c>
      <c r="F236" t="str">
        <f>PLANURI!BC855</f>
        <v/>
      </c>
      <c r="G236" t="str">
        <f>PLANURI!BD855</f>
        <v/>
      </c>
      <c r="H236" t="str">
        <f>PLANURI!BE855</f>
        <v/>
      </c>
      <c r="I236" t="str">
        <f>PLANURI!BF855</f>
        <v/>
      </c>
      <c r="J236" t="str">
        <f>PLANURI!BG855</f>
        <v/>
      </c>
      <c r="K236" t="str">
        <f>PLANURI!BH855</f>
        <v/>
      </c>
      <c r="L236" t="str">
        <f>PLANURI!BI855</f>
        <v/>
      </c>
      <c r="M236" t="str">
        <f>PLANURI!BJ855</f>
        <v/>
      </c>
      <c r="N236">
        <f>PLANURI!BK855</f>
        <v>0</v>
      </c>
      <c r="O236">
        <f>PLANURI!BL855</f>
        <v>0</v>
      </c>
      <c r="P236">
        <f>PLANURI!BM855</f>
        <v>0</v>
      </c>
      <c r="Q236">
        <f>PLANURI!BN855</f>
        <v>0</v>
      </c>
      <c r="R236">
        <f>PLANURI!BO855</f>
        <v>0</v>
      </c>
      <c r="S236">
        <f>PLANURI!BP855</f>
        <v>0</v>
      </c>
      <c r="T236" t="str">
        <f>PLANURI!BQ855</f>
        <v/>
      </c>
      <c r="U236" t="str">
        <f>PLANURI!BR855</f>
        <v/>
      </c>
      <c r="V236" t="str">
        <f>PLANURI!BS855</f>
        <v/>
      </c>
      <c r="W236" t="str">
        <f>PLANURI!BT855</f>
        <v/>
      </c>
      <c r="X236" t="str">
        <f>PLANURI!BU855</f>
        <v/>
      </c>
      <c r="Y236" t="str">
        <f>PLANURI!BV855</f>
        <v/>
      </c>
      <c r="Z236" t="str">
        <f>PLANURI!A$4</f>
        <v xml:space="preserve">Facultatea Arhitectură şi Urbanism </v>
      </c>
      <c r="AA236" t="str">
        <f>PLANURI!H$6</f>
        <v>Ştiinţe umaniste şi arte</v>
      </c>
      <c r="AB236">
        <f>PLANURI!C$12</f>
        <v>10</v>
      </c>
      <c r="AC236" t="str">
        <f>PLANURI!H$9</f>
        <v>Arhitectură</v>
      </c>
      <c r="AD236">
        <f>PLANURI!A$12</f>
        <v>50</v>
      </c>
      <c r="AE236">
        <f>PLANURI!B$12</f>
        <v>60</v>
      </c>
      <c r="AF236">
        <f>PLANURI!D$12</f>
        <v>10</v>
      </c>
      <c r="AG236" t="str">
        <f>PLANURI!BW855</f>
        <v/>
      </c>
    </row>
    <row r="237" spans="1:33" x14ac:dyDescent="0.2">
      <c r="A237" t="str">
        <f>PLANURI!AX856</f>
        <v/>
      </c>
      <c r="B237">
        <f>PLANURI!AY856</f>
        <v>24</v>
      </c>
      <c r="C237" t="str">
        <f>PLANURI!AZ856</f>
        <v/>
      </c>
      <c r="D237" t="str">
        <f>PLANURI!BA856</f>
        <v/>
      </c>
      <c r="E237" t="str">
        <f>PLANURI!BB856</f>
        <v/>
      </c>
      <c r="F237" t="str">
        <f>PLANURI!BC856</f>
        <v/>
      </c>
      <c r="G237" t="str">
        <f>PLANURI!BD856</f>
        <v/>
      </c>
      <c r="H237" t="str">
        <f>PLANURI!BE856</f>
        <v/>
      </c>
      <c r="I237" t="str">
        <f>PLANURI!BF856</f>
        <v/>
      </c>
      <c r="J237" t="str">
        <f>PLANURI!BG856</f>
        <v/>
      </c>
      <c r="K237" t="str">
        <f>PLANURI!BH856</f>
        <v/>
      </c>
      <c r="L237" t="str">
        <f>PLANURI!BI856</f>
        <v/>
      </c>
      <c r="M237" t="str">
        <f>PLANURI!BJ856</f>
        <v/>
      </c>
      <c r="N237">
        <f>PLANURI!BK856</f>
        <v>0</v>
      </c>
      <c r="O237">
        <f>PLANURI!BL856</f>
        <v>0</v>
      </c>
      <c r="P237">
        <f>PLANURI!BM856</f>
        <v>0</v>
      </c>
      <c r="Q237">
        <f>PLANURI!BN856</f>
        <v>0</v>
      </c>
      <c r="R237">
        <f>PLANURI!BO856</f>
        <v>0</v>
      </c>
      <c r="S237">
        <f>PLANURI!BP856</f>
        <v>0</v>
      </c>
      <c r="T237" t="str">
        <f>PLANURI!BQ856</f>
        <v/>
      </c>
      <c r="U237" t="str">
        <f>PLANURI!BR856</f>
        <v/>
      </c>
      <c r="V237" t="str">
        <f>PLANURI!BS856</f>
        <v/>
      </c>
      <c r="W237" t="str">
        <f>PLANURI!BT856</f>
        <v/>
      </c>
      <c r="X237" t="str">
        <f>PLANURI!BU856</f>
        <v/>
      </c>
      <c r="Y237" t="str">
        <f>PLANURI!BV856</f>
        <v/>
      </c>
      <c r="Z237" t="str">
        <f>PLANURI!A$4</f>
        <v xml:space="preserve">Facultatea Arhitectură şi Urbanism </v>
      </c>
      <c r="AA237" t="str">
        <f>PLANURI!H$6</f>
        <v>Ştiinţe umaniste şi arte</v>
      </c>
      <c r="AB237">
        <f>PLANURI!C$12</f>
        <v>10</v>
      </c>
      <c r="AC237" t="str">
        <f>PLANURI!H$9</f>
        <v>Arhitectură</v>
      </c>
      <c r="AD237">
        <f>PLANURI!A$12</f>
        <v>50</v>
      </c>
      <c r="AE237">
        <f>PLANURI!B$12</f>
        <v>60</v>
      </c>
      <c r="AF237">
        <f>PLANURI!D$12</f>
        <v>10</v>
      </c>
      <c r="AG237" t="str">
        <f>PLANURI!BW856</f>
        <v/>
      </c>
    </row>
    <row r="238" spans="1:33" x14ac:dyDescent="0.2">
      <c r="A238" t="str">
        <f>PLANURI!AX857</f>
        <v/>
      </c>
      <c r="B238">
        <f>PLANURI!AY857</f>
        <v>25</v>
      </c>
      <c r="C238" t="str">
        <f>PLANURI!AZ857</f>
        <v/>
      </c>
      <c r="D238" t="str">
        <f>PLANURI!BA857</f>
        <v/>
      </c>
      <c r="E238" t="str">
        <f>PLANURI!BB857</f>
        <v/>
      </c>
      <c r="F238" t="str">
        <f>PLANURI!BC857</f>
        <v/>
      </c>
      <c r="G238" t="str">
        <f>PLANURI!BD857</f>
        <v/>
      </c>
      <c r="H238" t="str">
        <f>PLANURI!BE857</f>
        <v/>
      </c>
      <c r="I238" t="str">
        <f>PLANURI!BF857</f>
        <v/>
      </c>
      <c r="J238" t="str">
        <f>PLANURI!BG857</f>
        <v/>
      </c>
      <c r="K238" t="str">
        <f>PLANURI!BH857</f>
        <v/>
      </c>
      <c r="L238" t="str">
        <f>PLANURI!BI857</f>
        <v/>
      </c>
      <c r="M238" t="str">
        <f>PLANURI!BJ857</f>
        <v/>
      </c>
      <c r="N238">
        <f>PLANURI!BK857</f>
        <v>0</v>
      </c>
      <c r="O238">
        <f>PLANURI!BL857</f>
        <v>0</v>
      </c>
      <c r="P238">
        <f>PLANURI!BM857</f>
        <v>0</v>
      </c>
      <c r="Q238">
        <f>PLANURI!BN857</f>
        <v>0</v>
      </c>
      <c r="R238">
        <f>PLANURI!BO857</f>
        <v>0</v>
      </c>
      <c r="S238">
        <f>PLANURI!BP857</f>
        <v>0</v>
      </c>
      <c r="T238" t="str">
        <f>PLANURI!BQ857</f>
        <v/>
      </c>
      <c r="U238" t="str">
        <f>PLANURI!BR857</f>
        <v/>
      </c>
      <c r="V238" t="str">
        <f>PLANURI!BS857</f>
        <v/>
      </c>
      <c r="W238" t="str">
        <f>PLANURI!BT857</f>
        <v/>
      </c>
      <c r="X238" t="str">
        <f>PLANURI!BU857</f>
        <v/>
      </c>
      <c r="Y238" t="str">
        <f>PLANURI!BV857</f>
        <v/>
      </c>
      <c r="Z238" t="str">
        <f>PLANURI!A$4</f>
        <v xml:space="preserve">Facultatea Arhitectură şi Urbanism </v>
      </c>
      <c r="AA238" t="str">
        <f>PLANURI!H$6</f>
        <v>Ştiinţe umaniste şi arte</v>
      </c>
      <c r="AB238">
        <f>PLANURI!C$12</f>
        <v>10</v>
      </c>
      <c r="AC238" t="str">
        <f>PLANURI!H$9</f>
        <v>Arhitectură</v>
      </c>
      <c r="AD238">
        <f>PLANURI!A$12</f>
        <v>50</v>
      </c>
      <c r="AE238">
        <f>PLANURI!B$12</f>
        <v>60</v>
      </c>
      <c r="AF238">
        <f>PLANURI!D$12</f>
        <v>10</v>
      </c>
      <c r="AG238" t="str">
        <f>PLANURI!BW857</f>
        <v/>
      </c>
    </row>
    <row r="239" spans="1:33" x14ac:dyDescent="0.2">
      <c r="A239" t="str">
        <f>PLANURI!AX858</f>
        <v/>
      </c>
      <c r="B239">
        <f>PLANURI!AY858</f>
        <v>26</v>
      </c>
      <c r="C239" t="str">
        <f>PLANURI!AZ858</f>
        <v/>
      </c>
      <c r="D239" t="str">
        <f>PLANURI!BA858</f>
        <v/>
      </c>
      <c r="E239" t="str">
        <f>PLANURI!BB858</f>
        <v/>
      </c>
      <c r="F239" t="str">
        <f>PLANURI!BC858</f>
        <v/>
      </c>
      <c r="G239" t="str">
        <f>PLANURI!BD858</f>
        <v/>
      </c>
      <c r="H239" t="str">
        <f>PLANURI!BE858</f>
        <v/>
      </c>
      <c r="I239" t="str">
        <f>PLANURI!BF858</f>
        <v/>
      </c>
      <c r="J239" t="str">
        <f>PLANURI!BG858</f>
        <v/>
      </c>
      <c r="K239" t="str">
        <f>PLANURI!BH858</f>
        <v/>
      </c>
      <c r="L239" t="str">
        <f>PLANURI!BI858</f>
        <v/>
      </c>
      <c r="M239" t="str">
        <f>PLANURI!BJ858</f>
        <v/>
      </c>
      <c r="N239">
        <f>PLANURI!BK858</f>
        <v>0</v>
      </c>
      <c r="O239">
        <f>PLANURI!BL858</f>
        <v>0</v>
      </c>
      <c r="P239">
        <f>PLANURI!BM858</f>
        <v>0</v>
      </c>
      <c r="Q239">
        <f>PLANURI!BN858</f>
        <v>0</v>
      </c>
      <c r="R239">
        <f>PLANURI!BO858</f>
        <v>0</v>
      </c>
      <c r="S239">
        <f>PLANURI!BP858</f>
        <v>0</v>
      </c>
      <c r="T239" t="str">
        <f>PLANURI!BQ858</f>
        <v/>
      </c>
      <c r="U239" t="str">
        <f>PLANURI!BR858</f>
        <v/>
      </c>
      <c r="V239" t="str">
        <f>PLANURI!BS858</f>
        <v/>
      </c>
      <c r="W239" t="str">
        <f>PLANURI!BT858</f>
        <v/>
      </c>
      <c r="X239" t="str">
        <f>PLANURI!BU858</f>
        <v/>
      </c>
      <c r="Y239" t="str">
        <f>PLANURI!BV858</f>
        <v/>
      </c>
      <c r="Z239" t="str">
        <f>PLANURI!A$4</f>
        <v xml:space="preserve">Facultatea Arhitectură şi Urbanism </v>
      </c>
      <c r="AA239" t="str">
        <f>PLANURI!H$6</f>
        <v>Ştiinţe umaniste şi arte</v>
      </c>
      <c r="AB239">
        <f>PLANURI!C$12</f>
        <v>10</v>
      </c>
      <c r="AC239" t="str">
        <f>PLANURI!H$9</f>
        <v>Arhitectură</v>
      </c>
      <c r="AD239">
        <f>PLANURI!A$12</f>
        <v>50</v>
      </c>
      <c r="AE239">
        <f>PLANURI!B$12</f>
        <v>60</v>
      </c>
      <c r="AF239">
        <f>PLANURI!D$12</f>
        <v>10</v>
      </c>
      <c r="AG239" t="str">
        <f>PLANURI!BW858</f>
        <v/>
      </c>
    </row>
    <row r="240" spans="1:33" x14ac:dyDescent="0.2">
      <c r="A240" t="str">
        <f>PLANURI!AX859</f>
        <v>Semestrul 6</v>
      </c>
      <c r="B240">
        <f>PLANURI!AY859</f>
        <v>0</v>
      </c>
      <c r="C240">
        <f>PLANURI!AZ859</f>
        <v>0</v>
      </c>
      <c r="D240">
        <f>PLANURI!BA859</f>
        <v>0</v>
      </c>
      <c r="E240">
        <f>PLANURI!BB859</f>
        <v>0</v>
      </c>
      <c r="F240">
        <f>PLANURI!BC859</f>
        <v>0</v>
      </c>
      <c r="G240">
        <f>PLANURI!BD859</f>
        <v>0</v>
      </c>
      <c r="H240">
        <f>PLANURI!BE859</f>
        <v>0</v>
      </c>
      <c r="I240">
        <f>PLANURI!BF859</f>
        <v>0</v>
      </c>
      <c r="J240">
        <f>PLANURI!BG859</f>
        <v>0</v>
      </c>
      <c r="K240">
        <f>PLANURI!BH859</f>
        <v>0</v>
      </c>
      <c r="L240">
        <f>PLANURI!BI859</f>
        <v>0</v>
      </c>
      <c r="M240">
        <f>PLANURI!BJ859</f>
        <v>0</v>
      </c>
      <c r="N240">
        <f>PLANURI!BK859</f>
        <v>0</v>
      </c>
      <c r="O240">
        <f>PLANURI!BL859</f>
        <v>0</v>
      </c>
      <c r="P240">
        <f>PLANURI!BM859</f>
        <v>0</v>
      </c>
      <c r="Q240">
        <f>PLANURI!BN859</f>
        <v>0</v>
      </c>
      <c r="R240">
        <f>PLANURI!BO859</f>
        <v>0</v>
      </c>
      <c r="S240">
        <f>PLANURI!BP859</f>
        <v>0</v>
      </c>
      <c r="T240">
        <f>PLANURI!BQ859</f>
        <v>0</v>
      </c>
      <c r="U240">
        <f>PLANURI!BR859</f>
        <v>0</v>
      </c>
      <c r="V240">
        <f>PLANURI!BS859</f>
        <v>0</v>
      </c>
      <c r="W240">
        <f>PLANURI!BT859</f>
        <v>0</v>
      </c>
      <c r="X240">
        <f>PLANURI!BU859</f>
        <v>0</v>
      </c>
      <c r="Y240">
        <f>PLANURI!BV859</f>
        <v>0</v>
      </c>
      <c r="Z240" t="str">
        <f>PLANURI!A$4</f>
        <v xml:space="preserve">Facultatea Arhitectură şi Urbanism </v>
      </c>
      <c r="AA240" t="str">
        <f>PLANURI!H$6</f>
        <v>Ştiinţe umaniste şi arte</v>
      </c>
      <c r="AB240">
        <f>PLANURI!C$12</f>
        <v>10</v>
      </c>
      <c r="AC240" t="str">
        <f>PLANURI!H$9</f>
        <v>Arhitectură</v>
      </c>
      <c r="AD240">
        <f>PLANURI!A$12</f>
        <v>50</v>
      </c>
      <c r="AE240">
        <f>PLANURI!B$12</f>
        <v>60</v>
      </c>
      <c r="AF240">
        <f>PLANURI!D$12</f>
        <v>10</v>
      </c>
      <c r="AG240" t="str">
        <f>PLANURI!BW859</f>
        <v/>
      </c>
    </row>
    <row r="241" spans="1:33" x14ac:dyDescent="0.2">
      <c r="A241" t="str">
        <f>PLANURI!AX860</f>
        <v>L061.24.06.U8-01</v>
      </c>
      <c r="B241">
        <f>PLANURI!AY860</f>
        <v>1</v>
      </c>
      <c r="C241" t="str">
        <f>PLANURI!AZ860</f>
        <v>Optional 2 Design grafic</v>
      </c>
      <c r="D241">
        <f>PLANURI!BA860</f>
        <v>3</v>
      </c>
      <c r="E241" t="str">
        <f>PLANURI!BB860</f>
        <v>6</v>
      </c>
      <c r="F241" t="str">
        <f>PLANURI!BC860</f>
        <v>E</v>
      </c>
      <c r="G241" t="str">
        <f>PLANURI!BD860</f>
        <v>DO</v>
      </c>
      <c r="H241">
        <f>PLANURI!BE860</f>
        <v>2</v>
      </c>
      <c r="I241">
        <f>PLANURI!BF860</f>
        <v>1</v>
      </c>
      <c r="J241">
        <f>PLANURI!BG860</f>
        <v>3</v>
      </c>
      <c r="K241">
        <f>PLANURI!BH860</f>
        <v>28</v>
      </c>
      <c r="L241">
        <f>PLANURI!BI860</f>
        <v>14</v>
      </c>
      <c r="M241">
        <f>PLANURI!BJ860</f>
        <v>42</v>
      </c>
      <c r="N241">
        <f>PLANURI!BK860</f>
        <v>0</v>
      </c>
      <c r="O241">
        <f>PLANURI!BL860</f>
        <v>0</v>
      </c>
      <c r="P241">
        <f>PLANURI!BM860</f>
        <v>0</v>
      </c>
      <c r="Q241">
        <f>PLANURI!BN860</f>
        <v>0</v>
      </c>
      <c r="R241">
        <f>PLANURI!BO860</f>
        <v>0</v>
      </c>
      <c r="S241">
        <f>PLANURI!BP860</f>
        <v>0</v>
      </c>
      <c r="T241">
        <f>PLANURI!BQ860</f>
        <v>2.4</v>
      </c>
      <c r="U241">
        <f>PLANURI!BR860</f>
        <v>33</v>
      </c>
      <c r="V241">
        <f>PLANURI!BS860</f>
        <v>3</v>
      </c>
      <c r="W241" t="str">
        <f>PLANURI!BT860</f>
        <v>DU</v>
      </c>
      <c r="X241">
        <f>PLANURI!BU860</f>
        <v>5.4</v>
      </c>
      <c r="Y241">
        <f>PLANURI!BV860</f>
        <v>75</v>
      </c>
      <c r="Z241" t="str">
        <f>PLANURI!A$4</f>
        <v xml:space="preserve">Facultatea Arhitectură şi Urbanism </v>
      </c>
      <c r="AA241" t="str">
        <f>PLANURI!H$6</f>
        <v>Ştiinţe umaniste şi arte</v>
      </c>
      <c r="AB241">
        <f>PLANURI!C$12</f>
        <v>10</v>
      </c>
      <c r="AC241" t="str">
        <f>PLANURI!H$9</f>
        <v>Arhitectură</v>
      </c>
      <c r="AD241">
        <f>PLANURI!A$12</f>
        <v>50</v>
      </c>
      <c r="AE241">
        <f>PLANURI!B$12</f>
        <v>60</v>
      </c>
      <c r="AF241">
        <f>PLANURI!D$12</f>
        <v>10</v>
      </c>
      <c r="AG241" t="str">
        <f>PLANURI!BW860</f>
        <v>2026</v>
      </c>
    </row>
    <row r="242" spans="1:33" x14ac:dyDescent="0.2">
      <c r="A242" t="str">
        <f>PLANURI!AX861</f>
        <v>L061.24.06.U8-02</v>
      </c>
      <c r="B242">
        <f>PLANURI!AY861</f>
        <v>2</v>
      </c>
      <c r="C242" t="str">
        <f>PLANURI!AZ861</f>
        <v>Optional 2 Arte vizuale</v>
      </c>
      <c r="D242">
        <f>PLANURI!BA861</f>
        <v>3</v>
      </c>
      <c r="E242" t="str">
        <f>PLANURI!BB861</f>
        <v>6</v>
      </c>
      <c r="F242" t="str">
        <f>PLANURI!BC861</f>
        <v>E</v>
      </c>
      <c r="G242" t="str">
        <f>PLANURI!BD861</f>
        <v>DO</v>
      </c>
      <c r="H242">
        <f>PLANURI!BE861</f>
        <v>2</v>
      </c>
      <c r="I242">
        <f>PLANURI!BF861</f>
        <v>1</v>
      </c>
      <c r="J242">
        <f>PLANURI!BG861</f>
        <v>3</v>
      </c>
      <c r="K242">
        <f>PLANURI!BH861</f>
        <v>28</v>
      </c>
      <c r="L242">
        <f>PLANURI!BI861</f>
        <v>14</v>
      </c>
      <c r="M242">
        <f>PLANURI!BJ861</f>
        <v>42</v>
      </c>
      <c r="N242">
        <f>PLANURI!BK861</f>
        <v>0</v>
      </c>
      <c r="O242">
        <f>PLANURI!BL861</f>
        <v>0</v>
      </c>
      <c r="P242">
        <f>PLANURI!BM861</f>
        <v>0</v>
      </c>
      <c r="Q242">
        <f>PLANURI!BN861</f>
        <v>0</v>
      </c>
      <c r="R242">
        <f>PLANURI!BO861</f>
        <v>0</v>
      </c>
      <c r="S242">
        <f>PLANURI!BP861</f>
        <v>0</v>
      </c>
      <c r="T242">
        <f>PLANURI!BQ861</f>
        <v>2.4</v>
      </c>
      <c r="U242">
        <f>PLANURI!BR861</f>
        <v>33</v>
      </c>
      <c r="V242">
        <f>PLANURI!BS861</f>
        <v>3</v>
      </c>
      <c r="W242" t="str">
        <f>PLANURI!BT861</f>
        <v>DU</v>
      </c>
      <c r="X242">
        <f>PLANURI!BU861</f>
        <v>5.4</v>
      </c>
      <c r="Y242">
        <f>PLANURI!BV861</f>
        <v>75</v>
      </c>
      <c r="Z242" t="str">
        <f>PLANURI!A$4</f>
        <v xml:space="preserve">Facultatea Arhitectură şi Urbanism </v>
      </c>
      <c r="AA242" t="str">
        <f>PLANURI!H$6</f>
        <v>Ştiinţe umaniste şi arte</v>
      </c>
      <c r="AB242">
        <f>PLANURI!C$12</f>
        <v>10</v>
      </c>
      <c r="AC242" t="str">
        <f>PLANURI!H$9</f>
        <v>Arhitectură</v>
      </c>
      <c r="AD242">
        <f>PLANURI!A$12</f>
        <v>50</v>
      </c>
      <c r="AE242">
        <f>PLANURI!B$12</f>
        <v>60</v>
      </c>
      <c r="AF242">
        <f>PLANURI!D$12</f>
        <v>10</v>
      </c>
      <c r="AG242" t="str">
        <f>PLANURI!BW861</f>
        <v>2026</v>
      </c>
    </row>
    <row r="243" spans="1:33" x14ac:dyDescent="0.2">
      <c r="A243" t="str">
        <f>PLANURI!AX862</f>
        <v/>
      </c>
      <c r="B243">
        <f>PLANURI!AY862</f>
        <v>3</v>
      </c>
      <c r="C243" t="str">
        <f>PLANURI!AZ862</f>
        <v/>
      </c>
      <c r="D243" t="str">
        <f>PLANURI!BA862</f>
        <v/>
      </c>
      <c r="E243" t="str">
        <f>PLANURI!BB862</f>
        <v/>
      </c>
      <c r="F243" t="str">
        <f>PLANURI!BC862</f>
        <v/>
      </c>
      <c r="G243" t="str">
        <f>PLANURI!BD862</f>
        <v/>
      </c>
      <c r="H243" t="str">
        <f>PLANURI!BE862</f>
        <v/>
      </c>
      <c r="I243" t="str">
        <f>PLANURI!BF862</f>
        <v/>
      </c>
      <c r="J243" t="str">
        <f>PLANURI!BG862</f>
        <v/>
      </c>
      <c r="K243" t="str">
        <f>PLANURI!BH862</f>
        <v/>
      </c>
      <c r="L243" t="str">
        <f>PLANURI!BI862</f>
        <v/>
      </c>
      <c r="M243" t="str">
        <f>PLANURI!BJ862</f>
        <v/>
      </c>
      <c r="N243">
        <f>PLANURI!BK862</f>
        <v>0</v>
      </c>
      <c r="O243">
        <f>PLANURI!BL862</f>
        <v>0</v>
      </c>
      <c r="P243">
        <f>PLANURI!BM862</f>
        <v>0</v>
      </c>
      <c r="Q243">
        <f>PLANURI!BN862</f>
        <v>0</v>
      </c>
      <c r="R243">
        <f>PLANURI!BO862</f>
        <v>0</v>
      </c>
      <c r="S243">
        <f>PLANURI!BP862</f>
        <v>0</v>
      </c>
      <c r="T243" t="str">
        <f>PLANURI!BQ862</f>
        <v/>
      </c>
      <c r="U243" t="str">
        <f>PLANURI!BR862</f>
        <v/>
      </c>
      <c r="V243" t="str">
        <f>PLANURI!BS862</f>
        <v/>
      </c>
      <c r="W243" t="str">
        <f>PLANURI!BT862</f>
        <v/>
      </c>
      <c r="X243" t="str">
        <f>PLANURI!BU862</f>
        <v/>
      </c>
      <c r="Y243" t="str">
        <f>PLANURI!BV862</f>
        <v/>
      </c>
      <c r="Z243" t="str">
        <f>PLANURI!A$4</f>
        <v xml:space="preserve">Facultatea Arhitectură şi Urbanism </v>
      </c>
      <c r="AA243" t="str">
        <f>PLANURI!H$6</f>
        <v>Ştiinţe umaniste şi arte</v>
      </c>
      <c r="AB243">
        <f>PLANURI!C$12</f>
        <v>10</v>
      </c>
      <c r="AC243" t="str">
        <f>PLANURI!H$9</f>
        <v>Arhitectură</v>
      </c>
      <c r="AD243">
        <f>PLANURI!A$12</f>
        <v>50</v>
      </c>
      <c r="AE243">
        <f>PLANURI!B$12</f>
        <v>60</v>
      </c>
      <c r="AF243">
        <f>PLANURI!D$12</f>
        <v>10</v>
      </c>
      <c r="AG243" t="str">
        <f>PLANURI!BW862</f>
        <v/>
      </c>
    </row>
    <row r="244" spans="1:33" x14ac:dyDescent="0.2">
      <c r="A244" t="str">
        <f>PLANURI!AX863</f>
        <v/>
      </c>
      <c r="B244">
        <f>PLANURI!AY863</f>
        <v>4</v>
      </c>
      <c r="C244" t="str">
        <f>PLANURI!AZ863</f>
        <v/>
      </c>
      <c r="D244" t="str">
        <f>PLANURI!BA863</f>
        <v/>
      </c>
      <c r="E244" t="str">
        <f>PLANURI!BB863</f>
        <v/>
      </c>
      <c r="F244" t="str">
        <f>PLANURI!BC863</f>
        <v/>
      </c>
      <c r="G244" t="str">
        <f>PLANURI!BD863</f>
        <v/>
      </c>
      <c r="H244" t="str">
        <f>PLANURI!BE863</f>
        <v/>
      </c>
      <c r="I244" t="str">
        <f>PLANURI!BF863</f>
        <v/>
      </c>
      <c r="J244" t="str">
        <f>PLANURI!BG863</f>
        <v/>
      </c>
      <c r="K244" t="str">
        <f>PLANURI!BH863</f>
        <v/>
      </c>
      <c r="L244" t="str">
        <f>PLANURI!BI863</f>
        <v/>
      </c>
      <c r="M244" t="str">
        <f>PLANURI!BJ863</f>
        <v/>
      </c>
      <c r="N244">
        <f>PLANURI!BK863</f>
        <v>0</v>
      </c>
      <c r="O244">
        <f>PLANURI!BL863</f>
        <v>0</v>
      </c>
      <c r="P244">
        <f>PLANURI!BM863</f>
        <v>0</v>
      </c>
      <c r="Q244">
        <f>PLANURI!BN863</f>
        <v>0</v>
      </c>
      <c r="R244">
        <f>PLANURI!BO863</f>
        <v>0</v>
      </c>
      <c r="S244">
        <f>PLANURI!BP863</f>
        <v>0</v>
      </c>
      <c r="T244" t="str">
        <f>PLANURI!BQ863</f>
        <v/>
      </c>
      <c r="U244" t="str">
        <f>PLANURI!BR863</f>
        <v/>
      </c>
      <c r="V244" t="str">
        <f>PLANURI!BS863</f>
        <v/>
      </c>
      <c r="W244" t="str">
        <f>PLANURI!BT863</f>
        <v/>
      </c>
      <c r="X244" t="str">
        <f>PLANURI!BU863</f>
        <v/>
      </c>
      <c r="Y244" t="str">
        <f>PLANURI!BV863</f>
        <v/>
      </c>
      <c r="Z244" t="str">
        <f>PLANURI!A$4</f>
        <v xml:space="preserve">Facultatea Arhitectură şi Urbanism </v>
      </c>
      <c r="AA244" t="str">
        <f>PLANURI!H$6</f>
        <v>Ştiinţe umaniste şi arte</v>
      </c>
      <c r="AB244">
        <f>PLANURI!C$12</f>
        <v>10</v>
      </c>
      <c r="AC244" t="str">
        <f>PLANURI!H$9</f>
        <v>Arhitectură</v>
      </c>
      <c r="AD244">
        <f>PLANURI!A$12</f>
        <v>50</v>
      </c>
      <c r="AE244">
        <f>PLANURI!B$12</f>
        <v>60</v>
      </c>
      <c r="AF244">
        <f>PLANURI!D$12</f>
        <v>10</v>
      </c>
      <c r="AG244" t="str">
        <f>PLANURI!BW863</f>
        <v/>
      </c>
    </row>
    <row r="245" spans="1:33" x14ac:dyDescent="0.2">
      <c r="A245" t="str">
        <f>PLANURI!AX864</f>
        <v/>
      </c>
      <c r="B245">
        <f>PLANURI!AY864</f>
        <v>5</v>
      </c>
      <c r="C245" t="str">
        <f>PLANURI!AZ864</f>
        <v/>
      </c>
      <c r="D245" t="str">
        <f>PLANURI!BA864</f>
        <v/>
      </c>
      <c r="E245" t="str">
        <f>PLANURI!BB864</f>
        <v/>
      </c>
      <c r="F245" t="str">
        <f>PLANURI!BC864</f>
        <v/>
      </c>
      <c r="G245" t="str">
        <f>PLANURI!BD864</f>
        <v/>
      </c>
      <c r="H245" t="str">
        <f>PLANURI!BE864</f>
        <v/>
      </c>
      <c r="I245" t="str">
        <f>PLANURI!BF864</f>
        <v/>
      </c>
      <c r="J245" t="str">
        <f>PLANURI!BG864</f>
        <v/>
      </c>
      <c r="K245" t="str">
        <f>PLANURI!BH864</f>
        <v/>
      </c>
      <c r="L245" t="str">
        <f>PLANURI!BI864</f>
        <v/>
      </c>
      <c r="M245" t="str">
        <f>PLANURI!BJ864</f>
        <v/>
      </c>
      <c r="N245">
        <f>PLANURI!BK864</f>
        <v>0</v>
      </c>
      <c r="O245">
        <f>PLANURI!BL864</f>
        <v>0</v>
      </c>
      <c r="P245">
        <f>PLANURI!BM864</f>
        <v>0</v>
      </c>
      <c r="Q245">
        <f>PLANURI!BN864</f>
        <v>0</v>
      </c>
      <c r="R245">
        <f>PLANURI!BO864</f>
        <v>0</v>
      </c>
      <c r="S245">
        <f>PLANURI!BP864</f>
        <v>0</v>
      </c>
      <c r="T245" t="str">
        <f>PLANURI!BQ864</f>
        <v/>
      </c>
      <c r="U245" t="str">
        <f>PLANURI!BR864</f>
        <v/>
      </c>
      <c r="V245" t="str">
        <f>PLANURI!BS864</f>
        <v/>
      </c>
      <c r="W245" t="str">
        <f>PLANURI!BT864</f>
        <v/>
      </c>
      <c r="X245" t="str">
        <f>PLANURI!BU864</f>
        <v/>
      </c>
      <c r="Y245" t="str">
        <f>PLANURI!BV864</f>
        <v/>
      </c>
      <c r="Z245" t="str">
        <f>PLANURI!A$4</f>
        <v xml:space="preserve">Facultatea Arhitectură şi Urbanism </v>
      </c>
      <c r="AA245" t="str">
        <f>PLANURI!H$6</f>
        <v>Ştiinţe umaniste şi arte</v>
      </c>
      <c r="AB245">
        <f>PLANURI!C$12</f>
        <v>10</v>
      </c>
      <c r="AC245" t="str">
        <f>PLANURI!H$9</f>
        <v>Arhitectură</v>
      </c>
      <c r="AD245">
        <f>PLANURI!A$12</f>
        <v>50</v>
      </c>
      <c r="AE245">
        <f>PLANURI!B$12</f>
        <v>60</v>
      </c>
      <c r="AF245">
        <f>PLANURI!D$12</f>
        <v>10</v>
      </c>
      <c r="AG245" t="str">
        <f>PLANURI!BW864</f>
        <v/>
      </c>
    </row>
    <row r="246" spans="1:33" x14ac:dyDescent="0.2">
      <c r="A246" t="str">
        <f>PLANURI!AX865</f>
        <v/>
      </c>
      <c r="B246">
        <f>PLANURI!AY865</f>
        <v>6</v>
      </c>
      <c r="C246" t="str">
        <f>PLANURI!AZ865</f>
        <v/>
      </c>
      <c r="D246" t="str">
        <f>PLANURI!BA865</f>
        <v/>
      </c>
      <c r="E246" t="str">
        <f>PLANURI!BB865</f>
        <v/>
      </c>
      <c r="F246" t="str">
        <f>PLANURI!BC865</f>
        <v/>
      </c>
      <c r="G246" t="str">
        <f>PLANURI!BD865</f>
        <v/>
      </c>
      <c r="H246" t="str">
        <f>PLANURI!BE865</f>
        <v/>
      </c>
      <c r="I246" t="str">
        <f>PLANURI!BF865</f>
        <v/>
      </c>
      <c r="J246" t="str">
        <f>PLANURI!BG865</f>
        <v/>
      </c>
      <c r="K246" t="str">
        <f>PLANURI!BH865</f>
        <v/>
      </c>
      <c r="L246" t="str">
        <f>PLANURI!BI865</f>
        <v/>
      </c>
      <c r="M246" t="str">
        <f>PLANURI!BJ865</f>
        <v/>
      </c>
      <c r="N246">
        <f>PLANURI!BK865</f>
        <v>0</v>
      </c>
      <c r="O246">
        <f>PLANURI!BL865</f>
        <v>0</v>
      </c>
      <c r="P246">
        <f>PLANURI!BM865</f>
        <v>0</v>
      </c>
      <c r="Q246">
        <f>PLANURI!BN865</f>
        <v>0</v>
      </c>
      <c r="R246">
        <f>PLANURI!BO865</f>
        <v>0</v>
      </c>
      <c r="S246">
        <f>PLANURI!BP865</f>
        <v>0</v>
      </c>
      <c r="T246" t="str">
        <f>PLANURI!BQ865</f>
        <v/>
      </c>
      <c r="U246" t="str">
        <f>PLANURI!BR865</f>
        <v/>
      </c>
      <c r="V246" t="str">
        <f>PLANURI!BS865</f>
        <v/>
      </c>
      <c r="W246" t="str">
        <f>PLANURI!BT865</f>
        <v/>
      </c>
      <c r="X246" t="str">
        <f>PLANURI!BU865</f>
        <v/>
      </c>
      <c r="Y246" t="str">
        <f>PLANURI!BV865</f>
        <v/>
      </c>
      <c r="Z246" t="str">
        <f>PLANURI!A$4</f>
        <v xml:space="preserve">Facultatea Arhitectură şi Urbanism </v>
      </c>
      <c r="AA246" t="str">
        <f>PLANURI!H$6</f>
        <v>Ştiinţe umaniste şi arte</v>
      </c>
      <c r="AB246">
        <f>PLANURI!C$12</f>
        <v>10</v>
      </c>
      <c r="AC246" t="str">
        <f>PLANURI!H$9</f>
        <v>Arhitectură</v>
      </c>
      <c r="AD246">
        <f>PLANURI!A$12</f>
        <v>50</v>
      </c>
      <c r="AE246">
        <f>PLANURI!B$12</f>
        <v>60</v>
      </c>
      <c r="AF246">
        <f>PLANURI!D$12</f>
        <v>10</v>
      </c>
      <c r="AG246" t="str">
        <f>PLANURI!BW865</f>
        <v/>
      </c>
    </row>
    <row r="247" spans="1:33" x14ac:dyDescent="0.2">
      <c r="A247" t="str">
        <f>PLANURI!AX866</f>
        <v/>
      </c>
      <c r="B247">
        <f>PLANURI!AY866</f>
        <v>7</v>
      </c>
      <c r="C247" t="str">
        <f>PLANURI!AZ866</f>
        <v/>
      </c>
      <c r="D247" t="str">
        <f>PLANURI!BA866</f>
        <v/>
      </c>
      <c r="E247" t="str">
        <f>PLANURI!BB866</f>
        <v/>
      </c>
      <c r="F247" t="str">
        <f>PLANURI!BC866</f>
        <v/>
      </c>
      <c r="G247" t="str">
        <f>PLANURI!BD866</f>
        <v/>
      </c>
      <c r="H247" t="str">
        <f>PLANURI!BE866</f>
        <v/>
      </c>
      <c r="I247" t="str">
        <f>PLANURI!BF866</f>
        <v/>
      </c>
      <c r="J247" t="str">
        <f>PLANURI!BG866</f>
        <v/>
      </c>
      <c r="K247" t="str">
        <f>PLANURI!BH866</f>
        <v/>
      </c>
      <c r="L247" t="str">
        <f>PLANURI!BI866</f>
        <v/>
      </c>
      <c r="M247" t="str">
        <f>PLANURI!BJ866</f>
        <v/>
      </c>
      <c r="N247">
        <f>PLANURI!BK866</f>
        <v>0</v>
      </c>
      <c r="O247">
        <f>PLANURI!BL866</f>
        <v>0</v>
      </c>
      <c r="P247">
        <f>PLANURI!BM866</f>
        <v>0</v>
      </c>
      <c r="Q247">
        <f>PLANURI!BN866</f>
        <v>0</v>
      </c>
      <c r="R247">
        <f>PLANURI!BO866</f>
        <v>0</v>
      </c>
      <c r="S247">
        <f>PLANURI!BP866</f>
        <v>0</v>
      </c>
      <c r="T247" t="str">
        <f>PLANURI!BQ866</f>
        <v/>
      </c>
      <c r="U247" t="str">
        <f>PLANURI!BR866</f>
        <v/>
      </c>
      <c r="V247" t="str">
        <f>PLANURI!BS866</f>
        <v/>
      </c>
      <c r="W247" t="str">
        <f>PLANURI!BT866</f>
        <v/>
      </c>
      <c r="X247" t="str">
        <f>PLANURI!BU866</f>
        <v/>
      </c>
      <c r="Y247" t="str">
        <f>PLANURI!BV866</f>
        <v/>
      </c>
      <c r="Z247" t="str">
        <f>PLANURI!A$4</f>
        <v xml:space="preserve">Facultatea Arhitectură şi Urbanism </v>
      </c>
      <c r="AA247" t="str">
        <f>PLANURI!H$6</f>
        <v>Ştiinţe umaniste şi arte</v>
      </c>
      <c r="AB247">
        <f>PLANURI!C$12</f>
        <v>10</v>
      </c>
      <c r="AC247" t="str">
        <f>PLANURI!H$9</f>
        <v>Arhitectură</v>
      </c>
      <c r="AD247">
        <f>PLANURI!A$12</f>
        <v>50</v>
      </c>
      <c r="AE247">
        <f>PLANURI!B$12</f>
        <v>60</v>
      </c>
      <c r="AF247">
        <f>PLANURI!D$12</f>
        <v>10</v>
      </c>
      <c r="AG247" t="str">
        <f>PLANURI!BW866</f>
        <v/>
      </c>
    </row>
    <row r="248" spans="1:33" x14ac:dyDescent="0.2">
      <c r="A248" t="str">
        <f>PLANURI!AX867</f>
        <v/>
      </c>
      <c r="B248">
        <f>PLANURI!AY867</f>
        <v>8</v>
      </c>
      <c r="C248" t="str">
        <f>PLANURI!AZ867</f>
        <v/>
      </c>
      <c r="D248" t="str">
        <f>PLANURI!BA867</f>
        <v/>
      </c>
      <c r="E248" t="str">
        <f>PLANURI!BB867</f>
        <v/>
      </c>
      <c r="F248" t="str">
        <f>PLANURI!BC867</f>
        <v/>
      </c>
      <c r="G248" t="str">
        <f>PLANURI!BD867</f>
        <v/>
      </c>
      <c r="H248" t="str">
        <f>PLANURI!BE867</f>
        <v/>
      </c>
      <c r="I248" t="str">
        <f>PLANURI!BF867</f>
        <v/>
      </c>
      <c r="J248" t="str">
        <f>PLANURI!BG867</f>
        <v/>
      </c>
      <c r="K248" t="str">
        <f>PLANURI!BH867</f>
        <v/>
      </c>
      <c r="L248" t="str">
        <f>PLANURI!BI867</f>
        <v/>
      </c>
      <c r="M248" t="str">
        <f>PLANURI!BJ867</f>
        <v/>
      </c>
      <c r="N248">
        <f>PLANURI!BK867</f>
        <v>0</v>
      </c>
      <c r="O248">
        <f>PLANURI!BL867</f>
        <v>0</v>
      </c>
      <c r="P248">
        <f>PLANURI!BM867</f>
        <v>0</v>
      </c>
      <c r="Q248">
        <f>PLANURI!BN867</f>
        <v>0</v>
      </c>
      <c r="R248">
        <f>PLANURI!BO867</f>
        <v>0</v>
      </c>
      <c r="S248">
        <f>PLANURI!BP867</f>
        <v>0</v>
      </c>
      <c r="T248" t="str">
        <f>PLANURI!BQ867</f>
        <v/>
      </c>
      <c r="U248" t="str">
        <f>PLANURI!BR867</f>
        <v/>
      </c>
      <c r="V248" t="str">
        <f>PLANURI!BS867</f>
        <v/>
      </c>
      <c r="W248" t="str">
        <f>PLANURI!BT867</f>
        <v/>
      </c>
      <c r="X248" t="str">
        <f>PLANURI!BU867</f>
        <v/>
      </c>
      <c r="Y248" t="str">
        <f>PLANURI!BV867</f>
        <v/>
      </c>
      <c r="Z248" t="str">
        <f>PLANURI!A$4</f>
        <v xml:space="preserve">Facultatea Arhitectură şi Urbanism </v>
      </c>
      <c r="AA248" t="str">
        <f>PLANURI!H$6</f>
        <v>Ştiinţe umaniste şi arte</v>
      </c>
      <c r="AB248">
        <f>PLANURI!C$12</f>
        <v>10</v>
      </c>
      <c r="AC248" t="str">
        <f>PLANURI!H$9</f>
        <v>Arhitectură</v>
      </c>
      <c r="AD248">
        <f>PLANURI!A$12</f>
        <v>50</v>
      </c>
      <c r="AE248">
        <f>PLANURI!B$12</f>
        <v>60</v>
      </c>
      <c r="AF248">
        <f>PLANURI!D$12</f>
        <v>10</v>
      </c>
      <c r="AG248" t="str">
        <f>PLANURI!BW867</f>
        <v/>
      </c>
    </row>
    <row r="249" spans="1:33" x14ac:dyDescent="0.2">
      <c r="A249" t="str">
        <f>PLANURI!AX868</f>
        <v/>
      </c>
      <c r="B249">
        <f>PLANURI!AY868</f>
        <v>9</v>
      </c>
      <c r="C249" t="str">
        <f>PLANURI!AZ868</f>
        <v/>
      </c>
      <c r="D249" t="str">
        <f>PLANURI!BA868</f>
        <v/>
      </c>
      <c r="E249" t="str">
        <f>PLANURI!BB868</f>
        <v/>
      </c>
      <c r="F249" t="str">
        <f>PLANURI!BC868</f>
        <v/>
      </c>
      <c r="G249" t="str">
        <f>PLANURI!BD868</f>
        <v/>
      </c>
      <c r="H249" t="str">
        <f>PLANURI!BE868</f>
        <v/>
      </c>
      <c r="I249" t="str">
        <f>PLANURI!BF868</f>
        <v/>
      </c>
      <c r="J249" t="str">
        <f>PLANURI!BG868</f>
        <v/>
      </c>
      <c r="K249" t="str">
        <f>PLANURI!BH868</f>
        <v/>
      </c>
      <c r="L249" t="str">
        <f>PLANURI!BI868</f>
        <v/>
      </c>
      <c r="M249" t="str">
        <f>PLANURI!BJ868</f>
        <v/>
      </c>
      <c r="N249">
        <f>PLANURI!BK868</f>
        <v>0</v>
      </c>
      <c r="O249">
        <f>PLANURI!BL868</f>
        <v>0</v>
      </c>
      <c r="P249">
        <f>PLANURI!BM868</f>
        <v>0</v>
      </c>
      <c r="Q249">
        <f>PLANURI!BN868</f>
        <v>0</v>
      </c>
      <c r="R249">
        <f>PLANURI!BO868</f>
        <v>0</v>
      </c>
      <c r="S249">
        <f>PLANURI!BP868</f>
        <v>0</v>
      </c>
      <c r="T249" t="str">
        <f>PLANURI!BQ868</f>
        <v/>
      </c>
      <c r="U249" t="str">
        <f>PLANURI!BR868</f>
        <v/>
      </c>
      <c r="V249" t="str">
        <f>PLANURI!BS868</f>
        <v/>
      </c>
      <c r="W249" t="str">
        <f>PLANURI!BT868</f>
        <v/>
      </c>
      <c r="X249" t="str">
        <f>PLANURI!BU868</f>
        <v/>
      </c>
      <c r="Y249" t="str">
        <f>PLANURI!BV868</f>
        <v/>
      </c>
      <c r="Z249" t="str">
        <f>PLANURI!A$4</f>
        <v xml:space="preserve">Facultatea Arhitectură şi Urbanism </v>
      </c>
      <c r="AA249" t="str">
        <f>PLANURI!H$6</f>
        <v>Ştiinţe umaniste şi arte</v>
      </c>
      <c r="AB249">
        <f>PLANURI!C$12</f>
        <v>10</v>
      </c>
      <c r="AC249" t="str">
        <f>PLANURI!H$9</f>
        <v>Arhitectură</v>
      </c>
      <c r="AD249">
        <f>PLANURI!A$12</f>
        <v>50</v>
      </c>
      <c r="AE249">
        <f>PLANURI!B$12</f>
        <v>60</v>
      </c>
      <c r="AF249">
        <f>PLANURI!D$12</f>
        <v>10</v>
      </c>
      <c r="AG249" t="str">
        <f>PLANURI!BW868</f>
        <v/>
      </c>
    </row>
    <row r="250" spans="1:33" x14ac:dyDescent="0.2">
      <c r="A250" t="str">
        <f>PLANURI!AX869</f>
        <v/>
      </c>
      <c r="B250">
        <f>PLANURI!AY869</f>
        <v>10</v>
      </c>
      <c r="C250" t="str">
        <f>PLANURI!AZ869</f>
        <v/>
      </c>
      <c r="D250" t="str">
        <f>PLANURI!BA869</f>
        <v/>
      </c>
      <c r="E250" t="str">
        <f>PLANURI!BB869</f>
        <v/>
      </c>
      <c r="F250" t="str">
        <f>PLANURI!BC869</f>
        <v/>
      </c>
      <c r="G250" t="str">
        <f>PLANURI!BD869</f>
        <v/>
      </c>
      <c r="H250" t="str">
        <f>PLANURI!BE869</f>
        <v/>
      </c>
      <c r="I250" t="str">
        <f>PLANURI!BF869</f>
        <v/>
      </c>
      <c r="J250" t="str">
        <f>PLANURI!BG869</f>
        <v/>
      </c>
      <c r="K250" t="str">
        <f>PLANURI!BH869</f>
        <v/>
      </c>
      <c r="L250" t="str">
        <f>PLANURI!BI869</f>
        <v/>
      </c>
      <c r="M250" t="str">
        <f>PLANURI!BJ869</f>
        <v/>
      </c>
      <c r="N250">
        <f>PLANURI!BK869</f>
        <v>0</v>
      </c>
      <c r="O250">
        <f>PLANURI!BL869</f>
        <v>0</v>
      </c>
      <c r="P250">
        <f>PLANURI!BM869</f>
        <v>0</v>
      </c>
      <c r="Q250">
        <f>PLANURI!BN869</f>
        <v>0</v>
      </c>
      <c r="R250">
        <f>PLANURI!BO869</f>
        <v>0</v>
      </c>
      <c r="S250">
        <f>PLANURI!BP869</f>
        <v>0</v>
      </c>
      <c r="T250" t="str">
        <f>PLANURI!BQ869</f>
        <v/>
      </c>
      <c r="U250" t="str">
        <f>PLANURI!BR869</f>
        <v/>
      </c>
      <c r="V250" t="str">
        <f>PLANURI!BS869</f>
        <v/>
      </c>
      <c r="W250" t="str">
        <f>PLANURI!BT869</f>
        <v/>
      </c>
      <c r="X250" t="str">
        <f>PLANURI!BU869</f>
        <v/>
      </c>
      <c r="Y250" t="str">
        <f>PLANURI!BV869</f>
        <v/>
      </c>
      <c r="Z250" t="str">
        <f>PLANURI!A$4</f>
        <v xml:space="preserve">Facultatea Arhitectură şi Urbanism </v>
      </c>
      <c r="AA250" t="str">
        <f>PLANURI!H$6</f>
        <v>Ştiinţe umaniste şi arte</v>
      </c>
      <c r="AB250">
        <f>PLANURI!C$12</f>
        <v>10</v>
      </c>
      <c r="AC250" t="str">
        <f>PLANURI!H$9</f>
        <v>Arhitectură</v>
      </c>
      <c r="AD250">
        <f>PLANURI!A$12</f>
        <v>50</v>
      </c>
      <c r="AE250">
        <f>PLANURI!B$12</f>
        <v>60</v>
      </c>
      <c r="AF250">
        <f>PLANURI!D$12</f>
        <v>10</v>
      </c>
      <c r="AG250" t="str">
        <f>PLANURI!BW869</f>
        <v/>
      </c>
    </row>
    <row r="251" spans="1:33" x14ac:dyDescent="0.2">
      <c r="A251" t="str">
        <f>PLANURI!AX870</f>
        <v/>
      </c>
      <c r="B251">
        <f>PLANURI!AY870</f>
        <v>11</v>
      </c>
      <c r="C251" t="str">
        <f>PLANURI!AZ870</f>
        <v/>
      </c>
      <c r="D251" t="str">
        <f>PLANURI!BA870</f>
        <v/>
      </c>
      <c r="E251" t="str">
        <f>PLANURI!BB870</f>
        <v/>
      </c>
      <c r="F251" t="str">
        <f>PLANURI!BC870</f>
        <v/>
      </c>
      <c r="G251" t="str">
        <f>PLANURI!BD870</f>
        <v/>
      </c>
      <c r="H251" t="str">
        <f>PLANURI!BE870</f>
        <v/>
      </c>
      <c r="I251" t="str">
        <f>PLANURI!BF870</f>
        <v/>
      </c>
      <c r="J251" t="str">
        <f>PLANURI!BG870</f>
        <v/>
      </c>
      <c r="K251" t="str">
        <f>PLANURI!BH870</f>
        <v/>
      </c>
      <c r="L251" t="str">
        <f>PLANURI!BI870</f>
        <v/>
      </c>
      <c r="M251" t="str">
        <f>PLANURI!BJ870</f>
        <v/>
      </c>
      <c r="N251">
        <f>PLANURI!BK870</f>
        <v>0</v>
      </c>
      <c r="O251">
        <f>PLANURI!BL870</f>
        <v>0</v>
      </c>
      <c r="P251">
        <f>PLANURI!BM870</f>
        <v>0</v>
      </c>
      <c r="Q251">
        <f>PLANURI!BN870</f>
        <v>0</v>
      </c>
      <c r="R251">
        <f>PLANURI!BO870</f>
        <v>0</v>
      </c>
      <c r="S251">
        <f>PLANURI!BP870</f>
        <v>0</v>
      </c>
      <c r="T251" t="str">
        <f>PLANURI!BQ870</f>
        <v/>
      </c>
      <c r="U251" t="str">
        <f>PLANURI!BR870</f>
        <v/>
      </c>
      <c r="V251" t="str">
        <f>PLANURI!BS870</f>
        <v/>
      </c>
      <c r="W251" t="str">
        <f>PLANURI!BT870</f>
        <v/>
      </c>
      <c r="X251" t="str">
        <f>PLANURI!BU870</f>
        <v/>
      </c>
      <c r="Y251" t="str">
        <f>PLANURI!BV870</f>
        <v/>
      </c>
      <c r="Z251" t="str">
        <f>PLANURI!A$4</f>
        <v xml:space="preserve">Facultatea Arhitectură şi Urbanism </v>
      </c>
      <c r="AA251" t="str">
        <f>PLANURI!H$6</f>
        <v>Ştiinţe umaniste şi arte</v>
      </c>
      <c r="AB251">
        <f>PLANURI!C$12</f>
        <v>10</v>
      </c>
      <c r="AC251" t="str">
        <f>PLANURI!H$9</f>
        <v>Arhitectură</v>
      </c>
      <c r="AD251">
        <f>PLANURI!A$12</f>
        <v>50</v>
      </c>
      <c r="AE251">
        <f>PLANURI!B$12</f>
        <v>60</v>
      </c>
      <c r="AF251">
        <f>PLANURI!D$12</f>
        <v>10</v>
      </c>
      <c r="AG251" t="str">
        <f>PLANURI!BW870</f>
        <v/>
      </c>
    </row>
    <row r="252" spans="1:33" x14ac:dyDescent="0.2">
      <c r="A252" t="str">
        <f>PLANURI!AX871</f>
        <v/>
      </c>
      <c r="B252">
        <f>PLANURI!AY871</f>
        <v>12</v>
      </c>
      <c r="C252" t="str">
        <f>PLANURI!AZ871</f>
        <v/>
      </c>
      <c r="D252" t="str">
        <f>PLANURI!BA871</f>
        <v/>
      </c>
      <c r="E252" t="str">
        <f>PLANURI!BB871</f>
        <v/>
      </c>
      <c r="F252" t="str">
        <f>PLANURI!BC871</f>
        <v/>
      </c>
      <c r="G252" t="str">
        <f>PLANURI!BD871</f>
        <v/>
      </c>
      <c r="H252" t="str">
        <f>PLANURI!BE871</f>
        <v/>
      </c>
      <c r="I252" t="str">
        <f>PLANURI!BF871</f>
        <v/>
      </c>
      <c r="J252" t="str">
        <f>PLANURI!BG871</f>
        <v/>
      </c>
      <c r="K252" t="str">
        <f>PLANURI!BH871</f>
        <v/>
      </c>
      <c r="L252" t="str">
        <f>PLANURI!BI871</f>
        <v/>
      </c>
      <c r="M252" t="str">
        <f>PLANURI!BJ871</f>
        <v/>
      </c>
      <c r="N252">
        <f>PLANURI!BK871</f>
        <v>0</v>
      </c>
      <c r="O252">
        <f>PLANURI!BL871</f>
        <v>0</v>
      </c>
      <c r="P252">
        <f>PLANURI!BM871</f>
        <v>0</v>
      </c>
      <c r="Q252">
        <f>PLANURI!BN871</f>
        <v>0</v>
      </c>
      <c r="R252">
        <f>PLANURI!BO871</f>
        <v>0</v>
      </c>
      <c r="S252">
        <f>PLANURI!BP871</f>
        <v>0</v>
      </c>
      <c r="T252" t="str">
        <f>PLANURI!BQ871</f>
        <v/>
      </c>
      <c r="U252" t="str">
        <f>PLANURI!BR871</f>
        <v/>
      </c>
      <c r="V252" t="str">
        <f>PLANURI!BS871</f>
        <v/>
      </c>
      <c r="W252" t="str">
        <f>PLANURI!BT871</f>
        <v/>
      </c>
      <c r="X252" t="str">
        <f>PLANURI!BU871</f>
        <v/>
      </c>
      <c r="Y252" t="str">
        <f>PLANURI!BV871</f>
        <v/>
      </c>
      <c r="Z252" t="str">
        <f>PLANURI!A$4</f>
        <v xml:space="preserve">Facultatea Arhitectură şi Urbanism </v>
      </c>
      <c r="AA252" t="str">
        <f>PLANURI!H$6</f>
        <v>Ştiinţe umaniste şi arte</v>
      </c>
      <c r="AB252">
        <f>PLANURI!C$12</f>
        <v>10</v>
      </c>
      <c r="AC252" t="str">
        <f>PLANURI!H$9</f>
        <v>Arhitectură</v>
      </c>
      <c r="AD252">
        <f>PLANURI!A$12</f>
        <v>50</v>
      </c>
      <c r="AE252">
        <f>PLANURI!B$12</f>
        <v>60</v>
      </c>
      <c r="AF252">
        <f>PLANURI!D$12</f>
        <v>10</v>
      </c>
      <c r="AG252" t="str">
        <f>PLANURI!BW871</f>
        <v/>
      </c>
    </row>
    <row r="253" spans="1:33" x14ac:dyDescent="0.2">
      <c r="A253" t="str">
        <f>PLANURI!AX872</f>
        <v/>
      </c>
      <c r="B253">
        <f>PLANURI!AY872</f>
        <v>13</v>
      </c>
      <c r="C253" t="str">
        <f>PLANURI!AZ872</f>
        <v/>
      </c>
      <c r="D253" t="str">
        <f>PLANURI!BA872</f>
        <v/>
      </c>
      <c r="E253" t="str">
        <f>PLANURI!BB872</f>
        <v/>
      </c>
      <c r="F253" t="str">
        <f>PLANURI!BC872</f>
        <v/>
      </c>
      <c r="G253" t="str">
        <f>PLANURI!BD872</f>
        <v/>
      </c>
      <c r="H253" t="str">
        <f>PLANURI!BE872</f>
        <v/>
      </c>
      <c r="I253" t="str">
        <f>PLANURI!BF872</f>
        <v/>
      </c>
      <c r="J253" t="str">
        <f>PLANURI!BG872</f>
        <v/>
      </c>
      <c r="K253" t="str">
        <f>PLANURI!BH872</f>
        <v/>
      </c>
      <c r="L253" t="str">
        <f>PLANURI!BI872</f>
        <v/>
      </c>
      <c r="M253" t="str">
        <f>PLANURI!BJ872</f>
        <v/>
      </c>
      <c r="N253">
        <f>PLANURI!BK872</f>
        <v>0</v>
      </c>
      <c r="O253">
        <f>PLANURI!BL872</f>
        <v>0</v>
      </c>
      <c r="P253">
        <f>PLANURI!BM872</f>
        <v>0</v>
      </c>
      <c r="Q253">
        <f>PLANURI!BN872</f>
        <v>0</v>
      </c>
      <c r="R253">
        <f>PLANURI!BO872</f>
        <v>0</v>
      </c>
      <c r="S253">
        <f>PLANURI!BP872</f>
        <v>0</v>
      </c>
      <c r="T253" t="str">
        <f>PLANURI!BQ872</f>
        <v/>
      </c>
      <c r="U253" t="str">
        <f>PLANURI!BR872</f>
        <v/>
      </c>
      <c r="V253" t="str">
        <f>PLANURI!BS872</f>
        <v/>
      </c>
      <c r="W253" t="str">
        <f>PLANURI!BT872</f>
        <v/>
      </c>
      <c r="X253" t="str">
        <f>PLANURI!BU872</f>
        <v/>
      </c>
      <c r="Y253" t="str">
        <f>PLANURI!BV872</f>
        <v/>
      </c>
      <c r="Z253" t="str">
        <f>PLANURI!A$4</f>
        <v xml:space="preserve">Facultatea Arhitectură şi Urbanism </v>
      </c>
      <c r="AA253" t="str">
        <f>PLANURI!H$6</f>
        <v>Ştiinţe umaniste şi arte</v>
      </c>
      <c r="AB253">
        <f>PLANURI!C$12</f>
        <v>10</v>
      </c>
      <c r="AC253" t="str">
        <f>PLANURI!H$9</f>
        <v>Arhitectură</v>
      </c>
      <c r="AD253">
        <f>PLANURI!A$12</f>
        <v>50</v>
      </c>
      <c r="AE253">
        <f>PLANURI!B$12</f>
        <v>60</v>
      </c>
      <c r="AF253">
        <f>PLANURI!D$12</f>
        <v>10</v>
      </c>
      <c r="AG253" t="str">
        <f>PLANURI!BW872</f>
        <v/>
      </c>
    </row>
    <row r="254" spans="1:33" x14ac:dyDescent="0.2">
      <c r="A254" t="str">
        <f>PLANURI!AX873</f>
        <v/>
      </c>
      <c r="B254">
        <f>PLANURI!AY873</f>
        <v>14</v>
      </c>
      <c r="C254" t="str">
        <f>PLANURI!AZ873</f>
        <v/>
      </c>
      <c r="D254" t="str">
        <f>PLANURI!BA873</f>
        <v/>
      </c>
      <c r="E254" t="str">
        <f>PLANURI!BB873</f>
        <v/>
      </c>
      <c r="F254" t="str">
        <f>PLANURI!BC873</f>
        <v/>
      </c>
      <c r="G254" t="str">
        <f>PLANURI!BD873</f>
        <v/>
      </c>
      <c r="H254" t="str">
        <f>PLANURI!BE873</f>
        <v/>
      </c>
      <c r="I254" t="str">
        <f>PLANURI!BF873</f>
        <v/>
      </c>
      <c r="J254" t="str">
        <f>PLANURI!BG873</f>
        <v/>
      </c>
      <c r="K254" t="str">
        <f>PLANURI!BH873</f>
        <v/>
      </c>
      <c r="L254" t="str">
        <f>PLANURI!BI873</f>
        <v/>
      </c>
      <c r="M254" t="str">
        <f>PLANURI!BJ873</f>
        <v/>
      </c>
      <c r="N254">
        <f>PLANURI!BK873</f>
        <v>0</v>
      </c>
      <c r="O254">
        <f>PLANURI!BL873</f>
        <v>0</v>
      </c>
      <c r="P254">
        <f>PLANURI!BM873</f>
        <v>0</v>
      </c>
      <c r="Q254">
        <f>PLANURI!BN873</f>
        <v>0</v>
      </c>
      <c r="R254">
        <f>PLANURI!BO873</f>
        <v>0</v>
      </c>
      <c r="S254">
        <f>PLANURI!BP873</f>
        <v>0</v>
      </c>
      <c r="T254" t="str">
        <f>PLANURI!BQ873</f>
        <v/>
      </c>
      <c r="U254" t="str">
        <f>PLANURI!BR873</f>
        <v/>
      </c>
      <c r="V254" t="str">
        <f>PLANURI!BS873</f>
        <v/>
      </c>
      <c r="W254" t="str">
        <f>PLANURI!BT873</f>
        <v/>
      </c>
      <c r="X254" t="str">
        <f>PLANURI!BU873</f>
        <v/>
      </c>
      <c r="Y254" t="str">
        <f>PLANURI!BV873</f>
        <v/>
      </c>
      <c r="Z254" t="str">
        <f>PLANURI!A$4</f>
        <v xml:space="preserve">Facultatea Arhitectură şi Urbanism </v>
      </c>
      <c r="AA254" t="str">
        <f>PLANURI!H$6</f>
        <v>Ştiinţe umaniste şi arte</v>
      </c>
      <c r="AB254">
        <f>PLANURI!C$12</f>
        <v>10</v>
      </c>
      <c r="AC254" t="str">
        <f>PLANURI!H$9</f>
        <v>Arhitectură</v>
      </c>
      <c r="AD254">
        <f>PLANURI!A$12</f>
        <v>50</v>
      </c>
      <c r="AE254">
        <f>PLANURI!B$12</f>
        <v>60</v>
      </c>
      <c r="AF254">
        <f>PLANURI!D$12</f>
        <v>10</v>
      </c>
      <c r="AG254" t="str">
        <f>PLANURI!BW873</f>
        <v/>
      </c>
    </row>
    <row r="255" spans="1:33" x14ac:dyDescent="0.2">
      <c r="A255" t="str">
        <f>PLANURI!AX874</f>
        <v/>
      </c>
      <c r="B255">
        <f>PLANURI!AY874</f>
        <v>15</v>
      </c>
      <c r="C255" t="str">
        <f>PLANURI!AZ874</f>
        <v/>
      </c>
      <c r="D255" t="str">
        <f>PLANURI!BA874</f>
        <v/>
      </c>
      <c r="E255" t="str">
        <f>PLANURI!BB874</f>
        <v/>
      </c>
      <c r="F255" t="str">
        <f>PLANURI!BC874</f>
        <v/>
      </c>
      <c r="G255" t="str">
        <f>PLANURI!BD874</f>
        <v/>
      </c>
      <c r="H255" t="str">
        <f>PLANURI!BE874</f>
        <v/>
      </c>
      <c r="I255" t="str">
        <f>PLANURI!BF874</f>
        <v/>
      </c>
      <c r="J255" t="str">
        <f>PLANURI!BG874</f>
        <v/>
      </c>
      <c r="K255" t="str">
        <f>PLANURI!BH874</f>
        <v/>
      </c>
      <c r="L255" t="str">
        <f>PLANURI!BI874</f>
        <v/>
      </c>
      <c r="M255" t="str">
        <f>PLANURI!BJ874</f>
        <v/>
      </c>
      <c r="N255">
        <f>PLANURI!BK874</f>
        <v>0</v>
      </c>
      <c r="O255">
        <f>PLANURI!BL874</f>
        <v>0</v>
      </c>
      <c r="P255">
        <f>PLANURI!BM874</f>
        <v>0</v>
      </c>
      <c r="Q255">
        <f>PLANURI!BN874</f>
        <v>0</v>
      </c>
      <c r="R255">
        <f>PLANURI!BO874</f>
        <v>0</v>
      </c>
      <c r="S255">
        <f>PLANURI!BP874</f>
        <v>0</v>
      </c>
      <c r="T255" t="str">
        <f>PLANURI!BQ874</f>
        <v/>
      </c>
      <c r="U255" t="str">
        <f>PLANURI!BR874</f>
        <v/>
      </c>
      <c r="V255" t="str">
        <f>PLANURI!BS874</f>
        <v/>
      </c>
      <c r="W255" t="str">
        <f>PLANURI!BT874</f>
        <v/>
      </c>
      <c r="X255" t="str">
        <f>PLANURI!BU874</f>
        <v/>
      </c>
      <c r="Y255" t="str">
        <f>PLANURI!BV874</f>
        <v/>
      </c>
      <c r="Z255" t="str">
        <f>PLANURI!A$4</f>
        <v xml:space="preserve">Facultatea Arhitectură şi Urbanism </v>
      </c>
      <c r="AA255" t="str">
        <f>PLANURI!H$6</f>
        <v>Ştiinţe umaniste şi arte</v>
      </c>
      <c r="AB255">
        <f>PLANURI!C$12</f>
        <v>10</v>
      </c>
      <c r="AC255" t="str">
        <f>PLANURI!H$9</f>
        <v>Arhitectură</v>
      </c>
      <c r="AD255">
        <f>PLANURI!A$12</f>
        <v>50</v>
      </c>
      <c r="AE255">
        <f>PLANURI!B$12</f>
        <v>60</v>
      </c>
      <c r="AF255">
        <f>PLANURI!D$12</f>
        <v>10</v>
      </c>
      <c r="AG255" t="str">
        <f>PLANURI!BW874</f>
        <v/>
      </c>
    </row>
    <row r="256" spans="1:33" x14ac:dyDescent="0.2">
      <c r="A256" t="str">
        <f>PLANURI!AX875</f>
        <v/>
      </c>
      <c r="B256">
        <f>PLANURI!AY875</f>
        <v>16</v>
      </c>
      <c r="C256" t="str">
        <f>PLANURI!AZ875</f>
        <v/>
      </c>
      <c r="D256" t="str">
        <f>PLANURI!BA875</f>
        <v/>
      </c>
      <c r="E256" t="str">
        <f>PLANURI!BB875</f>
        <v/>
      </c>
      <c r="F256" t="str">
        <f>PLANURI!BC875</f>
        <v/>
      </c>
      <c r="G256" t="str">
        <f>PLANURI!BD875</f>
        <v/>
      </c>
      <c r="H256" t="str">
        <f>PLANURI!BE875</f>
        <v/>
      </c>
      <c r="I256" t="str">
        <f>PLANURI!BF875</f>
        <v/>
      </c>
      <c r="J256" t="str">
        <f>PLANURI!BG875</f>
        <v/>
      </c>
      <c r="K256" t="str">
        <f>PLANURI!BH875</f>
        <v/>
      </c>
      <c r="L256" t="str">
        <f>PLANURI!BI875</f>
        <v/>
      </c>
      <c r="M256" t="str">
        <f>PLANURI!BJ875</f>
        <v/>
      </c>
      <c r="N256">
        <f>PLANURI!BK875</f>
        <v>0</v>
      </c>
      <c r="O256">
        <f>PLANURI!BL875</f>
        <v>0</v>
      </c>
      <c r="P256">
        <f>PLANURI!BM875</f>
        <v>0</v>
      </c>
      <c r="Q256">
        <f>PLANURI!BN875</f>
        <v>0</v>
      </c>
      <c r="R256">
        <f>PLANURI!BO875</f>
        <v>0</v>
      </c>
      <c r="S256">
        <f>PLANURI!BP875</f>
        <v>0</v>
      </c>
      <c r="T256" t="str">
        <f>PLANURI!BQ875</f>
        <v/>
      </c>
      <c r="U256" t="str">
        <f>PLANURI!BR875</f>
        <v/>
      </c>
      <c r="V256" t="str">
        <f>PLANURI!BS875</f>
        <v/>
      </c>
      <c r="W256" t="str">
        <f>PLANURI!BT875</f>
        <v/>
      </c>
      <c r="X256" t="str">
        <f>PLANURI!BU875</f>
        <v/>
      </c>
      <c r="Y256" t="str">
        <f>PLANURI!BV875</f>
        <v/>
      </c>
      <c r="Z256" t="str">
        <f>PLANURI!A$4</f>
        <v xml:space="preserve">Facultatea Arhitectură şi Urbanism </v>
      </c>
      <c r="AA256" t="str">
        <f>PLANURI!H$6</f>
        <v>Ştiinţe umaniste şi arte</v>
      </c>
      <c r="AB256">
        <f>PLANURI!C$12</f>
        <v>10</v>
      </c>
      <c r="AC256" t="str">
        <f>PLANURI!H$9</f>
        <v>Arhitectură</v>
      </c>
      <c r="AD256">
        <f>PLANURI!A$12</f>
        <v>50</v>
      </c>
      <c r="AE256">
        <f>PLANURI!B$12</f>
        <v>60</v>
      </c>
      <c r="AF256">
        <f>PLANURI!D$12</f>
        <v>10</v>
      </c>
      <c r="AG256" t="str">
        <f>PLANURI!BW875</f>
        <v/>
      </c>
    </row>
    <row r="257" spans="1:33" x14ac:dyDescent="0.2">
      <c r="A257" t="str">
        <f>PLANURI!AX876</f>
        <v/>
      </c>
      <c r="B257">
        <f>PLANURI!AY876</f>
        <v>17</v>
      </c>
      <c r="C257" t="str">
        <f>PLANURI!AZ876</f>
        <v/>
      </c>
      <c r="D257" t="str">
        <f>PLANURI!BA876</f>
        <v/>
      </c>
      <c r="E257" t="str">
        <f>PLANURI!BB876</f>
        <v/>
      </c>
      <c r="F257" t="str">
        <f>PLANURI!BC876</f>
        <v/>
      </c>
      <c r="G257" t="str">
        <f>PLANURI!BD876</f>
        <v/>
      </c>
      <c r="H257" t="str">
        <f>PLANURI!BE876</f>
        <v/>
      </c>
      <c r="I257" t="str">
        <f>PLANURI!BF876</f>
        <v/>
      </c>
      <c r="J257" t="str">
        <f>PLANURI!BG876</f>
        <v/>
      </c>
      <c r="K257" t="str">
        <f>PLANURI!BH876</f>
        <v/>
      </c>
      <c r="L257" t="str">
        <f>PLANURI!BI876</f>
        <v/>
      </c>
      <c r="M257" t="str">
        <f>PLANURI!BJ876</f>
        <v/>
      </c>
      <c r="N257">
        <f>PLANURI!BK876</f>
        <v>0</v>
      </c>
      <c r="O257">
        <f>PLANURI!BL876</f>
        <v>0</v>
      </c>
      <c r="P257">
        <f>PLANURI!BM876</f>
        <v>0</v>
      </c>
      <c r="Q257">
        <f>PLANURI!BN876</f>
        <v>0</v>
      </c>
      <c r="R257">
        <f>PLANURI!BO876</f>
        <v>0</v>
      </c>
      <c r="S257">
        <f>PLANURI!BP876</f>
        <v>0</v>
      </c>
      <c r="T257" t="str">
        <f>PLANURI!BQ876</f>
        <v/>
      </c>
      <c r="U257" t="str">
        <f>PLANURI!BR876</f>
        <v/>
      </c>
      <c r="V257" t="str">
        <f>PLANURI!BS876</f>
        <v/>
      </c>
      <c r="W257" t="str">
        <f>PLANURI!BT876</f>
        <v/>
      </c>
      <c r="X257" t="str">
        <f>PLANURI!BU876</f>
        <v/>
      </c>
      <c r="Y257" t="str">
        <f>PLANURI!BV876</f>
        <v/>
      </c>
      <c r="Z257" t="str">
        <f>PLANURI!A$4</f>
        <v xml:space="preserve">Facultatea Arhitectură şi Urbanism </v>
      </c>
      <c r="AA257" t="str">
        <f>PLANURI!H$6</f>
        <v>Ştiinţe umaniste şi arte</v>
      </c>
      <c r="AB257">
        <f>PLANURI!C$12</f>
        <v>10</v>
      </c>
      <c r="AC257" t="str">
        <f>PLANURI!H$9</f>
        <v>Arhitectură</v>
      </c>
      <c r="AD257">
        <f>PLANURI!A$12</f>
        <v>50</v>
      </c>
      <c r="AE257">
        <f>PLANURI!B$12</f>
        <v>60</v>
      </c>
      <c r="AF257">
        <f>PLANURI!D$12</f>
        <v>10</v>
      </c>
      <c r="AG257" t="str">
        <f>PLANURI!BW876</f>
        <v/>
      </c>
    </row>
    <row r="258" spans="1:33" x14ac:dyDescent="0.2">
      <c r="A258" t="str">
        <f>PLANURI!AX877</f>
        <v/>
      </c>
      <c r="B258">
        <f>PLANURI!AY877</f>
        <v>18</v>
      </c>
      <c r="C258" t="str">
        <f>PLANURI!AZ877</f>
        <v/>
      </c>
      <c r="D258" t="str">
        <f>PLANURI!BA877</f>
        <v/>
      </c>
      <c r="E258" t="str">
        <f>PLANURI!BB877</f>
        <v/>
      </c>
      <c r="F258" t="str">
        <f>PLANURI!BC877</f>
        <v/>
      </c>
      <c r="G258" t="str">
        <f>PLANURI!BD877</f>
        <v/>
      </c>
      <c r="H258" t="str">
        <f>PLANURI!BE877</f>
        <v/>
      </c>
      <c r="I258" t="str">
        <f>PLANURI!BF877</f>
        <v/>
      </c>
      <c r="J258" t="str">
        <f>PLANURI!BG877</f>
        <v/>
      </c>
      <c r="K258" t="str">
        <f>PLANURI!BH877</f>
        <v/>
      </c>
      <c r="L258" t="str">
        <f>PLANURI!BI877</f>
        <v/>
      </c>
      <c r="M258" t="str">
        <f>PLANURI!BJ877</f>
        <v/>
      </c>
      <c r="N258">
        <f>PLANURI!BK877</f>
        <v>0</v>
      </c>
      <c r="O258">
        <f>PLANURI!BL877</f>
        <v>0</v>
      </c>
      <c r="P258">
        <f>PLANURI!BM877</f>
        <v>0</v>
      </c>
      <c r="Q258">
        <f>PLANURI!BN877</f>
        <v>0</v>
      </c>
      <c r="R258">
        <f>PLANURI!BO877</f>
        <v>0</v>
      </c>
      <c r="S258">
        <f>PLANURI!BP877</f>
        <v>0</v>
      </c>
      <c r="T258" t="str">
        <f>PLANURI!BQ877</f>
        <v/>
      </c>
      <c r="U258" t="str">
        <f>PLANURI!BR877</f>
        <v/>
      </c>
      <c r="V258" t="str">
        <f>PLANURI!BS877</f>
        <v/>
      </c>
      <c r="W258" t="str">
        <f>PLANURI!BT877</f>
        <v/>
      </c>
      <c r="X258" t="str">
        <f>PLANURI!BU877</f>
        <v/>
      </c>
      <c r="Y258" t="str">
        <f>PLANURI!BV877</f>
        <v/>
      </c>
      <c r="Z258" t="str">
        <f>PLANURI!A$4</f>
        <v xml:space="preserve">Facultatea Arhitectură şi Urbanism </v>
      </c>
      <c r="AA258" t="str">
        <f>PLANURI!H$6</f>
        <v>Ştiinţe umaniste şi arte</v>
      </c>
      <c r="AB258">
        <f>PLANURI!C$12</f>
        <v>10</v>
      </c>
      <c r="AC258" t="str">
        <f>PLANURI!H$9</f>
        <v>Arhitectură</v>
      </c>
      <c r="AD258">
        <f>PLANURI!A$12</f>
        <v>50</v>
      </c>
      <c r="AE258">
        <f>PLANURI!B$12</f>
        <v>60</v>
      </c>
      <c r="AF258">
        <f>PLANURI!D$12</f>
        <v>10</v>
      </c>
      <c r="AG258" t="str">
        <f>PLANURI!BW877</f>
        <v/>
      </c>
    </row>
    <row r="259" spans="1:33" x14ac:dyDescent="0.2">
      <c r="A259" t="str">
        <f>PLANURI!AX878</f>
        <v/>
      </c>
      <c r="B259">
        <f>PLANURI!AY878</f>
        <v>19</v>
      </c>
      <c r="C259" t="str">
        <f>PLANURI!AZ878</f>
        <v/>
      </c>
      <c r="D259" t="str">
        <f>PLANURI!BA878</f>
        <v/>
      </c>
      <c r="E259" t="str">
        <f>PLANURI!BB878</f>
        <v/>
      </c>
      <c r="F259" t="str">
        <f>PLANURI!BC878</f>
        <v/>
      </c>
      <c r="G259" t="str">
        <f>PLANURI!BD878</f>
        <v/>
      </c>
      <c r="H259" t="str">
        <f>PLANURI!BE878</f>
        <v/>
      </c>
      <c r="I259" t="str">
        <f>PLANURI!BF878</f>
        <v/>
      </c>
      <c r="J259" t="str">
        <f>PLANURI!BG878</f>
        <v/>
      </c>
      <c r="K259" t="str">
        <f>PLANURI!BH878</f>
        <v/>
      </c>
      <c r="L259" t="str">
        <f>PLANURI!BI878</f>
        <v/>
      </c>
      <c r="M259" t="str">
        <f>PLANURI!BJ878</f>
        <v/>
      </c>
      <c r="N259">
        <f>PLANURI!BK878</f>
        <v>0</v>
      </c>
      <c r="O259">
        <f>PLANURI!BL878</f>
        <v>0</v>
      </c>
      <c r="P259">
        <f>PLANURI!BM878</f>
        <v>0</v>
      </c>
      <c r="Q259">
        <f>PLANURI!BN878</f>
        <v>0</v>
      </c>
      <c r="R259">
        <f>PLANURI!BO878</f>
        <v>0</v>
      </c>
      <c r="S259">
        <f>PLANURI!BP878</f>
        <v>0</v>
      </c>
      <c r="T259" t="str">
        <f>PLANURI!BQ878</f>
        <v/>
      </c>
      <c r="U259" t="str">
        <f>PLANURI!BR878</f>
        <v/>
      </c>
      <c r="V259" t="str">
        <f>PLANURI!BS878</f>
        <v/>
      </c>
      <c r="W259" t="str">
        <f>PLANURI!BT878</f>
        <v/>
      </c>
      <c r="X259" t="str">
        <f>PLANURI!BU878</f>
        <v/>
      </c>
      <c r="Y259" t="str">
        <f>PLANURI!BV878</f>
        <v/>
      </c>
      <c r="Z259" t="str">
        <f>PLANURI!A$4</f>
        <v xml:space="preserve">Facultatea Arhitectură şi Urbanism </v>
      </c>
      <c r="AA259" t="str">
        <f>PLANURI!H$6</f>
        <v>Ştiinţe umaniste şi arte</v>
      </c>
      <c r="AB259">
        <f>PLANURI!C$12</f>
        <v>10</v>
      </c>
      <c r="AC259" t="str">
        <f>PLANURI!H$9</f>
        <v>Arhitectură</v>
      </c>
      <c r="AD259">
        <f>PLANURI!A$12</f>
        <v>50</v>
      </c>
      <c r="AE259">
        <f>PLANURI!B$12</f>
        <v>60</v>
      </c>
      <c r="AF259">
        <f>PLANURI!D$12</f>
        <v>10</v>
      </c>
      <c r="AG259" t="str">
        <f>PLANURI!BW878</f>
        <v/>
      </c>
    </row>
    <row r="260" spans="1:33" x14ac:dyDescent="0.2">
      <c r="A260" t="str">
        <f>PLANURI!AX879</f>
        <v/>
      </c>
      <c r="B260">
        <f>PLANURI!AY879</f>
        <v>20</v>
      </c>
      <c r="C260" t="str">
        <f>PLANURI!AZ879</f>
        <v/>
      </c>
      <c r="D260" t="str">
        <f>PLANURI!BA879</f>
        <v/>
      </c>
      <c r="E260" t="str">
        <f>PLANURI!BB879</f>
        <v/>
      </c>
      <c r="F260" t="str">
        <f>PLANURI!BC879</f>
        <v/>
      </c>
      <c r="G260" t="str">
        <f>PLANURI!BD879</f>
        <v/>
      </c>
      <c r="H260" t="str">
        <f>PLANURI!BE879</f>
        <v/>
      </c>
      <c r="I260" t="str">
        <f>PLANURI!BF879</f>
        <v/>
      </c>
      <c r="J260" t="str">
        <f>PLANURI!BG879</f>
        <v/>
      </c>
      <c r="K260" t="str">
        <f>PLANURI!BH879</f>
        <v/>
      </c>
      <c r="L260" t="str">
        <f>PLANURI!BI879</f>
        <v/>
      </c>
      <c r="M260" t="str">
        <f>PLANURI!BJ879</f>
        <v/>
      </c>
      <c r="N260">
        <f>PLANURI!BK879</f>
        <v>0</v>
      </c>
      <c r="O260">
        <f>PLANURI!BL879</f>
        <v>0</v>
      </c>
      <c r="P260">
        <f>PLANURI!BM879</f>
        <v>0</v>
      </c>
      <c r="Q260">
        <f>PLANURI!BN879</f>
        <v>0</v>
      </c>
      <c r="R260">
        <f>PLANURI!BO879</f>
        <v>0</v>
      </c>
      <c r="S260">
        <f>PLANURI!BP879</f>
        <v>0</v>
      </c>
      <c r="T260" t="str">
        <f>PLANURI!BQ879</f>
        <v/>
      </c>
      <c r="U260" t="str">
        <f>PLANURI!BR879</f>
        <v/>
      </c>
      <c r="V260" t="str">
        <f>PLANURI!BS879</f>
        <v/>
      </c>
      <c r="W260" t="str">
        <f>PLANURI!BT879</f>
        <v/>
      </c>
      <c r="X260" t="str">
        <f>PLANURI!BU879</f>
        <v/>
      </c>
      <c r="Y260" t="str">
        <f>PLANURI!BV879</f>
        <v/>
      </c>
      <c r="Z260" t="str">
        <f>PLANURI!A$4</f>
        <v xml:space="preserve">Facultatea Arhitectură şi Urbanism </v>
      </c>
      <c r="AA260" t="str">
        <f>PLANURI!H$6</f>
        <v>Ştiinţe umaniste şi arte</v>
      </c>
      <c r="AB260">
        <f>PLANURI!C$12</f>
        <v>10</v>
      </c>
      <c r="AC260" t="str">
        <f>PLANURI!H$9</f>
        <v>Arhitectură</v>
      </c>
      <c r="AD260">
        <f>PLANURI!A$12</f>
        <v>50</v>
      </c>
      <c r="AE260">
        <f>PLANURI!B$12</f>
        <v>60</v>
      </c>
      <c r="AF260">
        <f>PLANURI!D$12</f>
        <v>10</v>
      </c>
      <c r="AG260" t="str">
        <f>PLANURI!BW879</f>
        <v/>
      </c>
    </row>
    <row r="261" spans="1:33" x14ac:dyDescent="0.2">
      <c r="A261" t="str">
        <f>PLANURI!AX880</f>
        <v/>
      </c>
      <c r="B261">
        <f>PLANURI!AY880</f>
        <v>21</v>
      </c>
      <c r="C261" t="str">
        <f>PLANURI!AZ880</f>
        <v/>
      </c>
      <c r="D261" t="str">
        <f>PLANURI!BA880</f>
        <v/>
      </c>
      <c r="E261" t="str">
        <f>PLANURI!BB880</f>
        <v/>
      </c>
      <c r="F261" t="str">
        <f>PLANURI!BC880</f>
        <v/>
      </c>
      <c r="G261" t="str">
        <f>PLANURI!BD880</f>
        <v/>
      </c>
      <c r="H261" t="str">
        <f>PLANURI!BE880</f>
        <v/>
      </c>
      <c r="I261" t="str">
        <f>PLANURI!BF880</f>
        <v/>
      </c>
      <c r="J261" t="str">
        <f>PLANURI!BG880</f>
        <v/>
      </c>
      <c r="K261" t="str">
        <f>PLANURI!BH880</f>
        <v/>
      </c>
      <c r="L261" t="str">
        <f>PLANURI!BI880</f>
        <v/>
      </c>
      <c r="M261" t="str">
        <f>PLANURI!BJ880</f>
        <v/>
      </c>
      <c r="N261">
        <f>PLANURI!BK880</f>
        <v>0</v>
      </c>
      <c r="O261">
        <f>PLANURI!BL880</f>
        <v>0</v>
      </c>
      <c r="P261">
        <f>PLANURI!BM880</f>
        <v>0</v>
      </c>
      <c r="Q261">
        <f>PLANURI!BN880</f>
        <v>0</v>
      </c>
      <c r="R261">
        <f>PLANURI!BO880</f>
        <v>0</v>
      </c>
      <c r="S261">
        <f>PLANURI!BP880</f>
        <v>0</v>
      </c>
      <c r="T261" t="str">
        <f>PLANURI!BQ880</f>
        <v/>
      </c>
      <c r="U261" t="str">
        <f>PLANURI!BR880</f>
        <v/>
      </c>
      <c r="V261" t="str">
        <f>PLANURI!BS880</f>
        <v/>
      </c>
      <c r="W261" t="str">
        <f>PLANURI!BT880</f>
        <v/>
      </c>
      <c r="X261" t="str">
        <f>PLANURI!BU880</f>
        <v/>
      </c>
      <c r="Y261" t="str">
        <f>PLANURI!BV880</f>
        <v/>
      </c>
      <c r="Z261" t="str">
        <f>PLANURI!A$4</f>
        <v xml:space="preserve">Facultatea Arhitectură şi Urbanism </v>
      </c>
      <c r="AA261" t="str">
        <f>PLANURI!H$6</f>
        <v>Ştiinţe umaniste şi arte</v>
      </c>
      <c r="AB261">
        <f>PLANURI!C$12</f>
        <v>10</v>
      </c>
      <c r="AC261" t="str">
        <f>PLANURI!H$9</f>
        <v>Arhitectură</v>
      </c>
      <c r="AD261">
        <f>PLANURI!A$12</f>
        <v>50</v>
      </c>
      <c r="AE261">
        <f>PLANURI!B$12</f>
        <v>60</v>
      </c>
      <c r="AF261">
        <f>PLANURI!D$12</f>
        <v>10</v>
      </c>
      <c r="AG261" t="str">
        <f>PLANURI!BW880</f>
        <v/>
      </c>
    </row>
    <row r="262" spans="1:33" x14ac:dyDescent="0.2">
      <c r="A262" t="str">
        <f>PLANURI!AX881</f>
        <v/>
      </c>
      <c r="B262">
        <f>PLANURI!AY881</f>
        <v>22</v>
      </c>
      <c r="C262" t="str">
        <f>PLANURI!AZ881</f>
        <v/>
      </c>
      <c r="D262" t="str">
        <f>PLANURI!BA881</f>
        <v/>
      </c>
      <c r="E262" t="str">
        <f>PLANURI!BB881</f>
        <v/>
      </c>
      <c r="F262" t="str">
        <f>PLANURI!BC881</f>
        <v/>
      </c>
      <c r="G262" t="str">
        <f>PLANURI!BD881</f>
        <v/>
      </c>
      <c r="H262" t="str">
        <f>PLANURI!BE881</f>
        <v/>
      </c>
      <c r="I262" t="str">
        <f>PLANURI!BF881</f>
        <v/>
      </c>
      <c r="J262" t="str">
        <f>PLANURI!BG881</f>
        <v/>
      </c>
      <c r="K262" t="str">
        <f>PLANURI!BH881</f>
        <v/>
      </c>
      <c r="L262" t="str">
        <f>PLANURI!BI881</f>
        <v/>
      </c>
      <c r="M262" t="str">
        <f>PLANURI!BJ881</f>
        <v/>
      </c>
      <c r="N262">
        <f>PLANURI!BK881</f>
        <v>0</v>
      </c>
      <c r="O262">
        <f>PLANURI!BL881</f>
        <v>0</v>
      </c>
      <c r="P262">
        <f>PLANURI!BM881</f>
        <v>0</v>
      </c>
      <c r="Q262">
        <f>PLANURI!BN881</f>
        <v>0</v>
      </c>
      <c r="R262">
        <f>PLANURI!BO881</f>
        <v>0</v>
      </c>
      <c r="S262">
        <f>PLANURI!BP881</f>
        <v>0</v>
      </c>
      <c r="T262" t="str">
        <f>PLANURI!BQ881</f>
        <v/>
      </c>
      <c r="U262" t="str">
        <f>PLANURI!BR881</f>
        <v/>
      </c>
      <c r="V262" t="str">
        <f>PLANURI!BS881</f>
        <v/>
      </c>
      <c r="W262" t="str">
        <f>PLANURI!BT881</f>
        <v/>
      </c>
      <c r="X262" t="str">
        <f>PLANURI!BU881</f>
        <v/>
      </c>
      <c r="Y262" t="str">
        <f>PLANURI!BV881</f>
        <v/>
      </c>
      <c r="Z262" t="str">
        <f>PLANURI!A$4</f>
        <v xml:space="preserve">Facultatea Arhitectură şi Urbanism </v>
      </c>
      <c r="AA262" t="str">
        <f>PLANURI!H$6</f>
        <v>Ştiinţe umaniste şi arte</v>
      </c>
      <c r="AB262">
        <f>PLANURI!C$12</f>
        <v>10</v>
      </c>
      <c r="AC262" t="str">
        <f>PLANURI!H$9</f>
        <v>Arhitectură</v>
      </c>
      <c r="AD262">
        <f>PLANURI!A$12</f>
        <v>50</v>
      </c>
      <c r="AE262">
        <f>PLANURI!B$12</f>
        <v>60</v>
      </c>
      <c r="AF262">
        <f>PLANURI!D$12</f>
        <v>10</v>
      </c>
      <c r="AG262" t="str">
        <f>PLANURI!BW881</f>
        <v/>
      </c>
    </row>
    <row r="263" spans="1:33" x14ac:dyDescent="0.2">
      <c r="A263" t="str">
        <f>PLANURI!AX882</f>
        <v/>
      </c>
      <c r="B263">
        <f>PLANURI!AY882</f>
        <v>23</v>
      </c>
      <c r="C263" t="str">
        <f>PLANURI!AZ882</f>
        <v/>
      </c>
      <c r="D263" t="str">
        <f>PLANURI!BA882</f>
        <v/>
      </c>
      <c r="E263" t="str">
        <f>PLANURI!BB882</f>
        <v/>
      </c>
      <c r="F263" t="str">
        <f>PLANURI!BC882</f>
        <v/>
      </c>
      <c r="G263" t="str">
        <f>PLANURI!BD882</f>
        <v/>
      </c>
      <c r="H263" t="str">
        <f>PLANURI!BE882</f>
        <v/>
      </c>
      <c r="I263" t="str">
        <f>PLANURI!BF882</f>
        <v/>
      </c>
      <c r="J263" t="str">
        <f>PLANURI!BG882</f>
        <v/>
      </c>
      <c r="K263" t="str">
        <f>PLANURI!BH882</f>
        <v/>
      </c>
      <c r="L263" t="str">
        <f>PLANURI!BI882</f>
        <v/>
      </c>
      <c r="M263" t="str">
        <f>PLANURI!BJ882</f>
        <v/>
      </c>
      <c r="N263">
        <f>PLANURI!BK882</f>
        <v>0</v>
      </c>
      <c r="O263">
        <f>PLANURI!BL882</f>
        <v>0</v>
      </c>
      <c r="P263">
        <f>PLANURI!BM882</f>
        <v>0</v>
      </c>
      <c r="Q263">
        <f>PLANURI!BN882</f>
        <v>0</v>
      </c>
      <c r="R263">
        <f>PLANURI!BO882</f>
        <v>0</v>
      </c>
      <c r="S263">
        <f>PLANURI!BP882</f>
        <v>0</v>
      </c>
      <c r="T263" t="str">
        <f>PLANURI!BQ882</f>
        <v/>
      </c>
      <c r="U263" t="str">
        <f>PLANURI!BR882</f>
        <v/>
      </c>
      <c r="V263" t="str">
        <f>PLANURI!BS882</f>
        <v/>
      </c>
      <c r="W263" t="str">
        <f>PLANURI!BT882</f>
        <v/>
      </c>
      <c r="X263" t="str">
        <f>PLANURI!BU882</f>
        <v/>
      </c>
      <c r="Y263" t="str">
        <f>PLANURI!BV882</f>
        <v/>
      </c>
      <c r="Z263" t="str">
        <f>PLANURI!A$4</f>
        <v xml:space="preserve">Facultatea Arhitectură şi Urbanism </v>
      </c>
      <c r="AA263" t="str">
        <f>PLANURI!H$6</f>
        <v>Ştiinţe umaniste şi arte</v>
      </c>
      <c r="AB263">
        <f>PLANURI!C$12</f>
        <v>10</v>
      </c>
      <c r="AC263" t="str">
        <f>PLANURI!H$9</f>
        <v>Arhitectură</v>
      </c>
      <c r="AD263">
        <f>PLANURI!A$12</f>
        <v>50</v>
      </c>
      <c r="AE263">
        <f>PLANURI!B$12</f>
        <v>60</v>
      </c>
      <c r="AF263">
        <f>PLANURI!D$12</f>
        <v>10</v>
      </c>
      <c r="AG263" t="str">
        <f>PLANURI!BW882</f>
        <v/>
      </c>
    </row>
    <row r="264" spans="1:33" x14ac:dyDescent="0.2">
      <c r="A264" t="str">
        <f>PLANURI!AX883</f>
        <v/>
      </c>
      <c r="B264">
        <f>PLANURI!AY883</f>
        <v>24</v>
      </c>
      <c r="C264" t="str">
        <f>PLANURI!AZ883</f>
        <v/>
      </c>
      <c r="D264" t="str">
        <f>PLANURI!BA883</f>
        <v/>
      </c>
      <c r="E264" t="str">
        <f>PLANURI!BB883</f>
        <v/>
      </c>
      <c r="F264" t="str">
        <f>PLANURI!BC883</f>
        <v/>
      </c>
      <c r="G264" t="str">
        <f>PLANURI!BD883</f>
        <v/>
      </c>
      <c r="H264" t="str">
        <f>PLANURI!BE883</f>
        <v/>
      </c>
      <c r="I264" t="str">
        <f>PLANURI!BF883</f>
        <v/>
      </c>
      <c r="J264" t="str">
        <f>PLANURI!BG883</f>
        <v/>
      </c>
      <c r="K264" t="str">
        <f>PLANURI!BH883</f>
        <v/>
      </c>
      <c r="L264" t="str">
        <f>PLANURI!BI883</f>
        <v/>
      </c>
      <c r="M264" t="str">
        <f>PLANURI!BJ883</f>
        <v/>
      </c>
      <c r="N264">
        <f>PLANURI!BK883</f>
        <v>0</v>
      </c>
      <c r="O264">
        <f>PLANURI!BL883</f>
        <v>0</v>
      </c>
      <c r="P264">
        <f>PLANURI!BM883</f>
        <v>0</v>
      </c>
      <c r="Q264">
        <f>PLANURI!BN883</f>
        <v>0</v>
      </c>
      <c r="R264">
        <f>PLANURI!BO883</f>
        <v>0</v>
      </c>
      <c r="S264">
        <f>PLANURI!BP883</f>
        <v>0</v>
      </c>
      <c r="T264" t="str">
        <f>PLANURI!BQ883</f>
        <v/>
      </c>
      <c r="U264" t="str">
        <f>PLANURI!BR883</f>
        <v/>
      </c>
      <c r="V264" t="str">
        <f>PLANURI!BS883</f>
        <v/>
      </c>
      <c r="W264" t="str">
        <f>PLANURI!BT883</f>
        <v/>
      </c>
      <c r="X264" t="str">
        <f>PLANURI!BU883</f>
        <v/>
      </c>
      <c r="Y264" t="str">
        <f>PLANURI!BV883</f>
        <v/>
      </c>
      <c r="Z264" t="str">
        <f>PLANURI!A$4</f>
        <v xml:space="preserve">Facultatea Arhitectură şi Urbanism </v>
      </c>
      <c r="AA264" t="str">
        <f>PLANURI!H$6</f>
        <v>Ştiinţe umaniste şi arte</v>
      </c>
      <c r="AB264">
        <f>PLANURI!C$12</f>
        <v>10</v>
      </c>
      <c r="AC264" t="str">
        <f>PLANURI!H$9</f>
        <v>Arhitectură</v>
      </c>
      <c r="AD264">
        <f>PLANURI!A$12</f>
        <v>50</v>
      </c>
      <c r="AE264">
        <f>PLANURI!B$12</f>
        <v>60</v>
      </c>
      <c r="AF264">
        <f>PLANURI!D$12</f>
        <v>10</v>
      </c>
      <c r="AG264" t="str">
        <f>PLANURI!BW883</f>
        <v/>
      </c>
    </row>
    <row r="265" spans="1:33" x14ac:dyDescent="0.2">
      <c r="A265" t="str">
        <f>PLANURI!AX884</f>
        <v/>
      </c>
      <c r="B265">
        <f>PLANURI!AY884</f>
        <v>25</v>
      </c>
      <c r="C265" t="str">
        <f>PLANURI!AZ884</f>
        <v/>
      </c>
      <c r="D265" t="str">
        <f>PLANURI!BA884</f>
        <v/>
      </c>
      <c r="E265" t="str">
        <f>PLANURI!BB884</f>
        <v/>
      </c>
      <c r="F265" t="str">
        <f>PLANURI!BC884</f>
        <v/>
      </c>
      <c r="G265" t="str">
        <f>PLANURI!BD884</f>
        <v/>
      </c>
      <c r="H265" t="str">
        <f>PLANURI!BE884</f>
        <v/>
      </c>
      <c r="I265" t="str">
        <f>PLANURI!BF884</f>
        <v/>
      </c>
      <c r="J265" t="str">
        <f>PLANURI!BG884</f>
        <v/>
      </c>
      <c r="K265" t="str">
        <f>PLANURI!BH884</f>
        <v/>
      </c>
      <c r="L265" t="str">
        <f>PLANURI!BI884</f>
        <v/>
      </c>
      <c r="M265" t="str">
        <f>PLANURI!BJ884</f>
        <v/>
      </c>
      <c r="N265">
        <f>PLANURI!BK884</f>
        <v>0</v>
      </c>
      <c r="O265">
        <f>PLANURI!BL884</f>
        <v>0</v>
      </c>
      <c r="P265">
        <f>PLANURI!BM884</f>
        <v>0</v>
      </c>
      <c r="Q265">
        <f>PLANURI!BN884</f>
        <v>0</v>
      </c>
      <c r="R265">
        <f>PLANURI!BO884</f>
        <v>0</v>
      </c>
      <c r="S265">
        <f>PLANURI!BP884</f>
        <v>0</v>
      </c>
      <c r="T265" t="str">
        <f>PLANURI!BQ884</f>
        <v/>
      </c>
      <c r="U265" t="str">
        <f>PLANURI!BR884</f>
        <v/>
      </c>
      <c r="V265" t="str">
        <f>PLANURI!BS884</f>
        <v/>
      </c>
      <c r="W265" t="str">
        <f>PLANURI!BT884</f>
        <v/>
      </c>
      <c r="X265" t="str">
        <f>PLANURI!BU884</f>
        <v/>
      </c>
      <c r="Y265" t="str">
        <f>PLANURI!BV884</f>
        <v/>
      </c>
      <c r="Z265" t="str">
        <f>PLANURI!A$4</f>
        <v xml:space="preserve">Facultatea Arhitectură şi Urbanism </v>
      </c>
      <c r="AA265" t="str">
        <f>PLANURI!H$6</f>
        <v>Ştiinţe umaniste şi arte</v>
      </c>
      <c r="AB265">
        <f>PLANURI!C$12</f>
        <v>10</v>
      </c>
      <c r="AC265" t="str">
        <f>PLANURI!H$9</f>
        <v>Arhitectură</v>
      </c>
      <c r="AD265">
        <f>PLANURI!A$12</f>
        <v>50</v>
      </c>
      <c r="AE265">
        <f>PLANURI!B$12</f>
        <v>60</v>
      </c>
      <c r="AF265">
        <f>PLANURI!D$12</f>
        <v>10</v>
      </c>
      <c r="AG265" t="str">
        <f>PLANURI!BW884</f>
        <v/>
      </c>
    </row>
    <row r="266" spans="1:33" x14ac:dyDescent="0.2">
      <c r="A266" t="str">
        <f>PLANURI!AX885</f>
        <v/>
      </c>
      <c r="B266">
        <f>PLANURI!AY885</f>
        <v>26</v>
      </c>
      <c r="C266" t="str">
        <f>PLANURI!AZ885</f>
        <v/>
      </c>
      <c r="D266" t="str">
        <f>PLANURI!BA885</f>
        <v/>
      </c>
      <c r="E266" t="str">
        <f>PLANURI!BB885</f>
        <v/>
      </c>
      <c r="F266" t="str">
        <f>PLANURI!BC885</f>
        <v/>
      </c>
      <c r="G266" t="str">
        <f>PLANURI!BD885</f>
        <v/>
      </c>
      <c r="H266" t="str">
        <f>PLANURI!BE885</f>
        <v/>
      </c>
      <c r="I266" t="str">
        <f>PLANURI!BF885</f>
        <v/>
      </c>
      <c r="J266" t="str">
        <f>PLANURI!BG885</f>
        <v/>
      </c>
      <c r="K266" t="str">
        <f>PLANURI!BH885</f>
        <v/>
      </c>
      <c r="L266" t="str">
        <f>PLANURI!BI885</f>
        <v/>
      </c>
      <c r="M266" t="str">
        <f>PLANURI!BJ885</f>
        <v/>
      </c>
      <c r="N266">
        <f>PLANURI!BK885</f>
        <v>0</v>
      </c>
      <c r="O266">
        <f>PLANURI!BL885</f>
        <v>0</v>
      </c>
      <c r="P266">
        <f>PLANURI!BM885</f>
        <v>0</v>
      </c>
      <c r="Q266">
        <f>PLANURI!BN885</f>
        <v>0</v>
      </c>
      <c r="R266">
        <f>PLANURI!BO885</f>
        <v>0</v>
      </c>
      <c r="S266">
        <f>PLANURI!BP885</f>
        <v>0</v>
      </c>
      <c r="T266" t="str">
        <f>PLANURI!BQ885</f>
        <v/>
      </c>
      <c r="U266" t="str">
        <f>PLANURI!BR885</f>
        <v/>
      </c>
      <c r="V266" t="str">
        <f>PLANURI!BS885</f>
        <v/>
      </c>
      <c r="W266" t="str">
        <f>PLANURI!BT885</f>
        <v/>
      </c>
      <c r="X266" t="str">
        <f>PLANURI!BU885</f>
        <v/>
      </c>
      <c r="Y266" t="str">
        <f>PLANURI!BV885</f>
        <v/>
      </c>
      <c r="Z266" t="str">
        <f>PLANURI!A$4</f>
        <v xml:space="preserve">Facultatea Arhitectură şi Urbanism </v>
      </c>
      <c r="AA266" t="str">
        <f>PLANURI!H$6</f>
        <v>Ştiinţe umaniste şi arte</v>
      </c>
      <c r="AB266">
        <f>PLANURI!C$12</f>
        <v>10</v>
      </c>
      <c r="AC266" t="str">
        <f>PLANURI!H$9</f>
        <v>Arhitectură</v>
      </c>
      <c r="AD266">
        <f>PLANURI!A$12</f>
        <v>50</v>
      </c>
      <c r="AE266">
        <f>PLANURI!B$12</f>
        <v>60</v>
      </c>
      <c r="AF266">
        <f>PLANURI!D$12</f>
        <v>10</v>
      </c>
      <c r="AG266" t="str">
        <f>PLANURI!BW885</f>
        <v/>
      </c>
    </row>
    <row r="267" spans="1:33" x14ac:dyDescent="0.2">
      <c r="A267" t="str">
        <f>PLANURI!AX886</f>
        <v>Semestrul 7</v>
      </c>
      <c r="B267">
        <f>PLANURI!AY886</f>
        <v>0</v>
      </c>
      <c r="C267">
        <f>PLANURI!AZ886</f>
        <v>0</v>
      </c>
      <c r="D267">
        <f>PLANURI!BA886</f>
        <v>0</v>
      </c>
      <c r="E267">
        <f>PLANURI!BB886</f>
        <v>0</v>
      </c>
      <c r="F267">
        <f>PLANURI!BC886</f>
        <v>0</v>
      </c>
      <c r="G267">
        <f>PLANURI!BD886</f>
        <v>0</v>
      </c>
      <c r="H267">
        <f>PLANURI!BE886</f>
        <v>0</v>
      </c>
      <c r="I267">
        <f>PLANURI!BF886</f>
        <v>0</v>
      </c>
      <c r="J267">
        <f>PLANURI!BG886</f>
        <v>0</v>
      </c>
      <c r="K267">
        <f>PLANURI!BH886</f>
        <v>0</v>
      </c>
      <c r="L267">
        <f>PLANURI!BI886</f>
        <v>0</v>
      </c>
      <c r="M267">
        <f>PLANURI!BJ886</f>
        <v>0</v>
      </c>
      <c r="N267">
        <f>PLANURI!BK886</f>
        <v>0</v>
      </c>
      <c r="O267">
        <f>PLANURI!BL886</f>
        <v>0</v>
      </c>
      <c r="P267">
        <f>PLANURI!BM886</f>
        <v>0</v>
      </c>
      <c r="Q267">
        <f>PLANURI!BN886</f>
        <v>0</v>
      </c>
      <c r="R267">
        <f>PLANURI!BO886</f>
        <v>0</v>
      </c>
      <c r="S267">
        <f>PLANURI!BP886</f>
        <v>0</v>
      </c>
      <c r="T267">
        <f>PLANURI!BQ886</f>
        <v>0</v>
      </c>
      <c r="U267">
        <f>PLANURI!BR886</f>
        <v>0</v>
      </c>
      <c r="V267">
        <f>PLANURI!BS886</f>
        <v>0</v>
      </c>
      <c r="W267">
        <f>PLANURI!BT886</f>
        <v>0</v>
      </c>
      <c r="X267">
        <f>PLANURI!BU886</f>
        <v>0</v>
      </c>
      <c r="Y267">
        <f>PLANURI!BV886</f>
        <v>0</v>
      </c>
      <c r="Z267" t="str">
        <f>PLANURI!A$4</f>
        <v xml:space="preserve">Facultatea Arhitectură şi Urbanism </v>
      </c>
      <c r="AA267" t="str">
        <f>PLANURI!H$6</f>
        <v>Ştiinţe umaniste şi arte</v>
      </c>
      <c r="AB267">
        <f>PLANURI!C$12</f>
        <v>10</v>
      </c>
      <c r="AC267" t="str">
        <f>PLANURI!H$9</f>
        <v>Arhitectură</v>
      </c>
      <c r="AD267">
        <f>PLANURI!A$12</f>
        <v>50</v>
      </c>
      <c r="AE267">
        <f>PLANURI!B$12</f>
        <v>60</v>
      </c>
      <c r="AF267">
        <f>PLANURI!D$12</f>
        <v>10</v>
      </c>
      <c r="AG267" t="str">
        <f>PLANURI!BW886</f>
        <v/>
      </c>
    </row>
    <row r="268" spans="1:33" x14ac:dyDescent="0.2">
      <c r="A268" t="str">
        <f>PLANURI!AX887</f>
        <v>L061.24.07.S2-01</v>
      </c>
      <c r="B268">
        <f>PLANURI!AY887</f>
        <v>1</v>
      </c>
      <c r="C268" t="str">
        <f>PLANURI!AZ887</f>
        <v>Opţional 3.1 cuplat cu Opţional 4.1
Peisagistică - proiect</v>
      </c>
      <c r="D268">
        <f>PLANURI!BA887</f>
        <v>4</v>
      </c>
      <c r="E268" t="str">
        <f>PLANURI!BB887</f>
        <v>7</v>
      </c>
      <c r="F268" t="str">
        <f>PLANURI!BC887</f>
        <v>P-D</v>
      </c>
      <c r="G268" t="str">
        <f>PLANURI!BD887</f>
        <v>DO</v>
      </c>
      <c r="H268">
        <f>PLANURI!BE887</f>
        <v>0</v>
      </c>
      <c r="I268">
        <f>PLANURI!BF887</f>
        <v>3</v>
      </c>
      <c r="J268">
        <f>PLANURI!BG887</f>
        <v>3</v>
      </c>
      <c r="K268">
        <f>PLANURI!BH887</f>
        <v>0</v>
      </c>
      <c r="L268">
        <f>PLANURI!BI887</f>
        <v>42</v>
      </c>
      <c r="M268">
        <f>PLANURI!BJ887</f>
        <v>42</v>
      </c>
      <c r="N268">
        <f>PLANURI!BK887</f>
        <v>0</v>
      </c>
      <c r="O268">
        <f>PLANURI!BL887</f>
        <v>0</v>
      </c>
      <c r="P268">
        <f>PLANURI!BM887</f>
        <v>0</v>
      </c>
      <c r="Q268">
        <f>PLANURI!BN887</f>
        <v>0</v>
      </c>
      <c r="R268">
        <f>PLANURI!BO887</f>
        <v>0</v>
      </c>
      <c r="S268">
        <f>PLANURI!BP887</f>
        <v>0</v>
      </c>
      <c r="T268">
        <f>PLANURI!BQ887</f>
        <v>2.4</v>
      </c>
      <c r="U268">
        <f>PLANURI!BR887</f>
        <v>33</v>
      </c>
      <c r="V268">
        <f>PLANURI!BS887</f>
        <v>3</v>
      </c>
      <c r="W268" t="str">
        <f>PLANURI!BT887</f>
        <v>DS</v>
      </c>
      <c r="X268">
        <f>PLANURI!BU887</f>
        <v>5.4</v>
      </c>
      <c r="Y268">
        <f>PLANURI!BV887</f>
        <v>75</v>
      </c>
      <c r="Z268" t="str">
        <f>PLANURI!A$4</f>
        <v xml:space="preserve">Facultatea Arhitectură şi Urbanism </v>
      </c>
      <c r="AA268" t="str">
        <f>PLANURI!H$6</f>
        <v>Ştiinţe umaniste şi arte</v>
      </c>
      <c r="AB268">
        <f>PLANURI!C$12</f>
        <v>10</v>
      </c>
      <c r="AC268" t="str">
        <f>PLANURI!H$9</f>
        <v>Arhitectură</v>
      </c>
      <c r="AD268">
        <f>PLANURI!A$12</f>
        <v>50</v>
      </c>
      <c r="AE268">
        <f>PLANURI!B$12</f>
        <v>60</v>
      </c>
      <c r="AF268">
        <f>PLANURI!D$12</f>
        <v>10</v>
      </c>
      <c r="AG268" t="str">
        <f>PLANURI!BW887</f>
        <v>2027</v>
      </c>
    </row>
    <row r="269" spans="1:33" x14ac:dyDescent="0.2">
      <c r="A269" t="str">
        <f>PLANURI!AX888</f>
        <v>L061.24.07.S2-02</v>
      </c>
      <c r="B269">
        <f>PLANURI!AY888</f>
        <v>2</v>
      </c>
      <c r="C269" t="str">
        <f>PLANURI!AZ888</f>
        <v>Opţional 3.2 cuplat cu Opţional 4.2
Amenajări interioare - proiect</v>
      </c>
      <c r="D269">
        <f>PLANURI!BA888</f>
        <v>4</v>
      </c>
      <c r="E269" t="str">
        <f>PLANURI!BB888</f>
        <v>7</v>
      </c>
      <c r="F269" t="str">
        <f>PLANURI!BC888</f>
        <v>P-D</v>
      </c>
      <c r="G269" t="str">
        <f>PLANURI!BD888</f>
        <v>DO</v>
      </c>
      <c r="H269">
        <f>PLANURI!BE888</f>
        <v>0</v>
      </c>
      <c r="I269">
        <f>PLANURI!BF888</f>
        <v>3</v>
      </c>
      <c r="J269">
        <f>PLANURI!BG888</f>
        <v>3</v>
      </c>
      <c r="K269">
        <f>PLANURI!BH888</f>
        <v>0</v>
      </c>
      <c r="L269">
        <f>PLANURI!BI888</f>
        <v>42</v>
      </c>
      <c r="M269">
        <f>PLANURI!BJ888</f>
        <v>42</v>
      </c>
      <c r="N269">
        <f>PLANURI!BK888</f>
        <v>0</v>
      </c>
      <c r="O269">
        <f>PLANURI!BL888</f>
        <v>0</v>
      </c>
      <c r="P269">
        <f>PLANURI!BM888</f>
        <v>0</v>
      </c>
      <c r="Q269">
        <f>PLANURI!BN888</f>
        <v>0</v>
      </c>
      <c r="R269">
        <f>PLANURI!BO888</f>
        <v>0</v>
      </c>
      <c r="S269">
        <f>PLANURI!BP888</f>
        <v>0</v>
      </c>
      <c r="T269">
        <f>PLANURI!BQ888</f>
        <v>2.4</v>
      </c>
      <c r="U269">
        <f>PLANURI!BR888</f>
        <v>33</v>
      </c>
      <c r="V269">
        <f>PLANURI!BS888</f>
        <v>3</v>
      </c>
      <c r="W269" t="str">
        <f>PLANURI!BT888</f>
        <v>DS</v>
      </c>
      <c r="X269">
        <f>PLANURI!BU888</f>
        <v>5.4</v>
      </c>
      <c r="Y269">
        <f>PLANURI!BV888</f>
        <v>75</v>
      </c>
      <c r="Z269" t="str">
        <f>PLANURI!A$4</f>
        <v xml:space="preserve">Facultatea Arhitectură şi Urbanism </v>
      </c>
      <c r="AA269" t="str">
        <f>PLANURI!H$6</f>
        <v>Ştiinţe umaniste şi arte</v>
      </c>
      <c r="AB269">
        <f>PLANURI!C$12</f>
        <v>10</v>
      </c>
      <c r="AC269" t="str">
        <f>PLANURI!H$9</f>
        <v>Arhitectură</v>
      </c>
      <c r="AD269">
        <f>PLANURI!A$12</f>
        <v>50</v>
      </c>
      <c r="AE269">
        <f>PLANURI!B$12</f>
        <v>60</v>
      </c>
      <c r="AF269">
        <f>PLANURI!D$12</f>
        <v>10</v>
      </c>
      <c r="AG269" t="str">
        <f>PLANURI!BW888</f>
        <v>2027</v>
      </c>
    </row>
    <row r="270" spans="1:33" x14ac:dyDescent="0.2">
      <c r="A270" t="str">
        <f>PLANURI!AX889</f>
        <v>L061.24.07.S8-03</v>
      </c>
      <c r="B270">
        <f>PLANURI!AY889</f>
        <v>3</v>
      </c>
      <c r="C270" t="str">
        <f>PLANURI!AZ889</f>
        <v>Opţional 4.1 cuplat cu Opţional 3.1
Peisagistică - teorie</v>
      </c>
      <c r="D270">
        <f>PLANURI!BA889</f>
        <v>4</v>
      </c>
      <c r="E270" t="str">
        <f>PLANURI!BB889</f>
        <v>7</v>
      </c>
      <c r="F270" t="str">
        <f>PLANURI!BC889</f>
        <v>E</v>
      </c>
      <c r="G270" t="str">
        <f>PLANURI!BD889</f>
        <v>DO</v>
      </c>
      <c r="H270">
        <f>PLANURI!BE889</f>
        <v>2</v>
      </c>
      <c r="I270">
        <f>PLANURI!BF889</f>
        <v>0</v>
      </c>
      <c r="J270">
        <f>PLANURI!BG889</f>
        <v>2</v>
      </c>
      <c r="K270">
        <f>PLANURI!BH889</f>
        <v>28</v>
      </c>
      <c r="L270">
        <f>PLANURI!BI889</f>
        <v>0</v>
      </c>
      <c r="M270">
        <f>PLANURI!BJ889</f>
        <v>28</v>
      </c>
      <c r="N270">
        <f>PLANURI!BK889</f>
        <v>0</v>
      </c>
      <c r="O270">
        <f>PLANURI!BL889</f>
        <v>0</v>
      </c>
      <c r="P270">
        <f>PLANURI!BM889</f>
        <v>0</v>
      </c>
      <c r="Q270">
        <f>PLANURI!BN889</f>
        <v>0</v>
      </c>
      <c r="R270">
        <f>PLANURI!BO889</f>
        <v>0</v>
      </c>
      <c r="S270">
        <f>PLANURI!BP889</f>
        <v>0</v>
      </c>
      <c r="T270">
        <f>PLANURI!BQ889</f>
        <v>1.6</v>
      </c>
      <c r="U270">
        <f>PLANURI!BR889</f>
        <v>22</v>
      </c>
      <c r="V270">
        <f>PLANURI!BS889</f>
        <v>2</v>
      </c>
      <c r="W270" t="str">
        <f>PLANURI!BT889</f>
        <v>DS</v>
      </c>
      <c r="X270">
        <f>PLANURI!BU889</f>
        <v>3.6</v>
      </c>
      <c r="Y270">
        <f>PLANURI!BV889</f>
        <v>50</v>
      </c>
      <c r="Z270" t="str">
        <f>PLANURI!A$4</f>
        <v xml:space="preserve">Facultatea Arhitectură şi Urbanism </v>
      </c>
      <c r="AA270" t="str">
        <f>PLANURI!H$6</f>
        <v>Ştiinţe umaniste şi arte</v>
      </c>
      <c r="AB270">
        <f>PLANURI!C$12</f>
        <v>10</v>
      </c>
      <c r="AC270" t="str">
        <f>PLANURI!H$9</f>
        <v>Arhitectură</v>
      </c>
      <c r="AD270">
        <f>PLANURI!A$12</f>
        <v>50</v>
      </c>
      <c r="AE270">
        <f>PLANURI!B$12</f>
        <v>60</v>
      </c>
      <c r="AF270">
        <f>PLANURI!D$12</f>
        <v>10</v>
      </c>
      <c r="AG270" t="str">
        <f>PLANURI!BW889</f>
        <v>2027</v>
      </c>
    </row>
    <row r="271" spans="1:33" x14ac:dyDescent="0.2">
      <c r="A271" t="str">
        <f>PLANURI!AX890</f>
        <v>L061.24.07.S8-04</v>
      </c>
      <c r="B271">
        <f>PLANURI!AY890</f>
        <v>4</v>
      </c>
      <c r="C271" t="str">
        <f>PLANURI!AZ890</f>
        <v>Opţional 4.2 cuplat cu Opţional 3.2
Amenajări interioare - teorie</v>
      </c>
      <c r="D271">
        <f>PLANURI!BA890</f>
        <v>4</v>
      </c>
      <c r="E271" t="str">
        <f>PLANURI!BB890</f>
        <v>7</v>
      </c>
      <c r="F271" t="str">
        <f>PLANURI!BC890</f>
        <v>E</v>
      </c>
      <c r="G271" t="str">
        <f>PLANURI!BD890</f>
        <v>DO</v>
      </c>
      <c r="H271">
        <f>PLANURI!BE890</f>
        <v>2</v>
      </c>
      <c r="I271">
        <f>PLANURI!BF890</f>
        <v>0</v>
      </c>
      <c r="J271">
        <f>PLANURI!BG890</f>
        <v>2</v>
      </c>
      <c r="K271">
        <f>PLANURI!BH890</f>
        <v>28</v>
      </c>
      <c r="L271">
        <f>PLANURI!BI890</f>
        <v>0</v>
      </c>
      <c r="M271">
        <f>PLANURI!BJ890</f>
        <v>28</v>
      </c>
      <c r="N271">
        <f>PLANURI!BK890</f>
        <v>0</v>
      </c>
      <c r="O271">
        <f>PLANURI!BL890</f>
        <v>0</v>
      </c>
      <c r="P271">
        <f>PLANURI!BM890</f>
        <v>0</v>
      </c>
      <c r="Q271">
        <f>PLANURI!BN890</f>
        <v>0</v>
      </c>
      <c r="R271">
        <f>PLANURI!BO890</f>
        <v>0</v>
      </c>
      <c r="S271">
        <f>PLANURI!BP890</f>
        <v>0</v>
      </c>
      <c r="T271">
        <f>PLANURI!BQ890</f>
        <v>1.6</v>
      </c>
      <c r="U271">
        <f>PLANURI!BR890</f>
        <v>22</v>
      </c>
      <c r="V271">
        <f>PLANURI!BS890</f>
        <v>2</v>
      </c>
      <c r="W271" t="str">
        <f>PLANURI!BT890</f>
        <v>DS</v>
      </c>
      <c r="X271">
        <f>PLANURI!BU890</f>
        <v>3.6</v>
      </c>
      <c r="Y271">
        <f>PLANURI!BV890</f>
        <v>50</v>
      </c>
      <c r="Z271" t="str">
        <f>PLANURI!A$4</f>
        <v xml:space="preserve">Facultatea Arhitectură şi Urbanism </v>
      </c>
      <c r="AA271" t="str">
        <f>PLANURI!H$6</f>
        <v>Ştiinţe umaniste şi arte</v>
      </c>
      <c r="AB271">
        <f>PLANURI!C$12</f>
        <v>10</v>
      </c>
      <c r="AC271" t="str">
        <f>PLANURI!H$9</f>
        <v>Arhitectură</v>
      </c>
      <c r="AD271">
        <f>PLANURI!A$12</f>
        <v>50</v>
      </c>
      <c r="AE271">
        <f>PLANURI!B$12</f>
        <v>60</v>
      </c>
      <c r="AF271">
        <f>PLANURI!D$12</f>
        <v>10</v>
      </c>
      <c r="AG271" t="str">
        <f>PLANURI!BW890</f>
        <v>2027</v>
      </c>
    </row>
    <row r="272" spans="1:33" x14ac:dyDescent="0.2">
      <c r="A272" t="str">
        <f>PLANURI!AX891</f>
        <v>L061.24.07.S9-05</v>
      </c>
      <c r="B272">
        <f>PLANURI!AY891</f>
        <v>5</v>
      </c>
      <c r="C272" t="str">
        <f>PLANURI!AZ891</f>
        <v>Opţional 5  
Cladiri sustenabile</v>
      </c>
      <c r="D272">
        <f>PLANURI!BA891</f>
        <v>4</v>
      </c>
      <c r="E272" t="str">
        <f>PLANURI!BB891</f>
        <v>7</v>
      </c>
      <c r="F272" t="str">
        <f>PLANURI!BC891</f>
        <v>E</v>
      </c>
      <c r="G272" t="str">
        <f>PLANURI!BD891</f>
        <v>DO</v>
      </c>
      <c r="H272">
        <f>PLANURI!BE891</f>
        <v>2</v>
      </c>
      <c r="I272">
        <f>PLANURI!BF891</f>
        <v>1</v>
      </c>
      <c r="J272">
        <f>PLANURI!BG891</f>
        <v>3</v>
      </c>
      <c r="K272">
        <f>PLANURI!BH891</f>
        <v>28</v>
      </c>
      <c r="L272">
        <f>PLANURI!BI891</f>
        <v>14</v>
      </c>
      <c r="M272">
        <f>PLANURI!BJ891</f>
        <v>42</v>
      </c>
      <c r="N272">
        <f>PLANURI!BK891</f>
        <v>0</v>
      </c>
      <c r="O272">
        <f>PLANURI!BL891</f>
        <v>0</v>
      </c>
      <c r="P272">
        <f>PLANURI!BM891</f>
        <v>0</v>
      </c>
      <c r="Q272">
        <f>PLANURI!BN891</f>
        <v>0</v>
      </c>
      <c r="R272">
        <f>PLANURI!BO891</f>
        <v>0</v>
      </c>
      <c r="S272">
        <f>PLANURI!BP891</f>
        <v>0</v>
      </c>
      <c r="T272">
        <f>PLANURI!BQ891</f>
        <v>2.4</v>
      </c>
      <c r="U272">
        <f>PLANURI!BR891</f>
        <v>33</v>
      </c>
      <c r="V272">
        <f>PLANURI!BS891</f>
        <v>3</v>
      </c>
      <c r="W272" t="str">
        <f>PLANURI!BT891</f>
        <v>DS</v>
      </c>
      <c r="X272">
        <f>PLANURI!BU891</f>
        <v>5.4</v>
      </c>
      <c r="Y272">
        <f>PLANURI!BV891</f>
        <v>75</v>
      </c>
      <c r="Z272" t="str">
        <f>PLANURI!A$4</f>
        <v xml:space="preserve">Facultatea Arhitectură şi Urbanism </v>
      </c>
      <c r="AA272" t="str">
        <f>PLANURI!H$6</f>
        <v>Ştiinţe umaniste şi arte</v>
      </c>
      <c r="AB272">
        <f>PLANURI!C$12</f>
        <v>10</v>
      </c>
      <c r="AC272" t="str">
        <f>PLANURI!H$9</f>
        <v>Arhitectură</v>
      </c>
      <c r="AD272">
        <f>PLANURI!A$12</f>
        <v>50</v>
      </c>
      <c r="AE272">
        <f>PLANURI!B$12</f>
        <v>60</v>
      </c>
      <c r="AF272">
        <f>PLANURI!D$12</f>
        <v>10</v>
      </c>
      <c r="AG272" t="str">
        <f>PLANURI!BW891</f>
        <v>2027</v>
      </c>
    </row>
    <row r="273" spans="1:33" x14ac:dyDescent="0.2">
      <c r="A273" t="str">
        <f>PLANURI!AX892</f>
        <v>L061.24.07.S9-06</v>
      </c>
      <c r="B273">
        <f>PLANURI!AY892</f>
        <v>6</v>
      </c>
      <c r="C273" t="str">
        <f>PLANURI!AZ892</f>
        <v>Opţional 5  
Estetica anvelopei</v>
      </c>
      <c r="D273">
        <f>PLANURI!BA892</f>
        <v>4</v>
      </c>
      <c r="E273" t="str">
        <f>PLANURI!BB892</f>
        <v>7</v>
      </c>
      <c r="F273" t="str">
        <f>PLANURI!BC892</f>
        <v>E</v>
      </c>
      <c r="G273" t="str">
        <f>PLANURI!BD892</f>
        <v>DO</v>
      </c>
      <c r="H273">
        <f>PLANURI!BE892</f>
        <v>2</v>
      </c>
      <c r="I273">
        <f>PLANURI!BF892</f>
        <v>1</v>
      </c>
      <c r="J273">
        <f>PLANURI!BG892</f>
        <v>3</v>
      </c>
      <c r="K273">
        <f>PLANURI!BH892</f>
        <v>28</v>
      </c>
      <c r="L273">
        <f>PLANURI!BI892</f>
        <v>14</v>
      </c>
      <c r="M273">
        <f>PLANURI!BJ892</f>
        <v>42</v>
      </c>
      <c r="N273">
        <f>PLANURI!BK892</f>
        <v>0</v>
      </c>
      <c r="O273">
        <f>PLANURI!BL892</f>
        <v>0</v>
      </c>
      <c r="P273">
        <f>PLANURI!BM892</f>
        <v>0</v>
      </c>
      <c r="Q273">
        <f>PLANURI!BN892</f>
        <v>0</v>
      </c>
      <c r="R273">
        <f>PLANURI!BO892</f>
        <v>0</v>
      </c>
      <c r="S273">
        <f>PLANURI!BP892</f>
        <v>0</v>
      </c>
      <c r="T273">
        <f>PLANURI!BQ892</f>
        <v>2.4</v>
      </c>
      <c r="U273">
        <f>PLANURI!BR892</f>
        <v>33</v>
      </c>
      <c r="V273">
        <f>PLANURI!BS892</f>
        <v>3</v>
      </c>
      <c r="W273" t="str">
        <f>PLANURI!BT892</f>
        <v>DS</v>
      </c>
      <c r="X273">
        <f>PLANURI!BU892</f>
        <v>5.4</v>
      </c>
      <c r="Y273">
        <f>PLANURI!BV892</f>
        <v>75</v>
      </c>
      <c r="Z273" t="str">
        <f>PLANURI!A$4</f>
        <v xml:space="preserve">Facultatea Arhitectură şi Urbanism </v>
      </c>
      <c r="AA273" t="str">
        <f>PLANURI!H$6</f>
        <v>Ştiinţe umaniste şi arte</v>
      </c>
      <c r="AB273">
        <f>PLANURI!C$12</f>
        <v>10</v>
      </c>
      <c r="AC273" t="str">
        <f>PLANURI!H$9</f>
        <v>Arhitectură</v>
      </c>
      <c r="AD273">
        <f>PLANURI!A$12</f>
        <v>50</v>
      </c>
      <c r="AE273">
        <f>PLANURI!B$12</f>
        <v>60</v>
      </c>
      <c r="AF273">
        <f>PLANURI!D$12</f>
        <v>10</v>
      </c>
      <c r="AG273" t="str">
        <f>PLANURI!BW892</f>
        <v>2027</v>
      </c>
    </row>
    <row r="274" spans="1:33" x14ac:dyDescent="0.2">
      <c r="A274" t="str">
        <f>PLANURI!AX893</f>
        <v/>
      </c>
      <c r="B274">
        <f>PLANURI!AY893</f>
        <v>7</v>
      </c>
      <c r="C274" t="str">
        <f>PLANURI!AZ893</f>
        <v/>
      </c>
      <c r="D274" t="str">
        <f>PLANURI!BA893</f>
        <v/>
      </c>
      <c r="E274" t="str">
        <f>PLANURI!BB893</f>
        <v/>
      </c>
      <c r="F274" t="str">
        <f>PLANURI!BC893</f>
        <v/>
      </c>
      <c r="G274" t="str">
        <f>PLANURI!BD893</f>
        <v/>
      </c>
      <c r="H274" t="str">
        <f>PLANURI!BE893</f>
        <v/>
      </c>
      <c r="I274" t="str">
        <f>PLANURI!BF893</f>
        <v/>
      </c>
      <c r="J274" t="str">
        <f>PLANURI!BG893</f>
        <v/>
      </c>
      <c r="K274" t="str">
        <f>PLANURI!BH893</f>
        <v/>
      </c>
      <c r="L274" t="str">
        <f>PLANURI!BI893</f>
        <v/>
      </c>
      <c r="M274" t="str">
        <f>PLANURI!BJ893</f>
        <v/>
      </c>
      <c r="N274">
        <f>PLANURI!BK893</f>
        <v>0</v>
      </c>
      <c r="O274">
        <f>PLANURI!BL893</f>
        <v>0</v>
      </c>
      <c r="P274">
        <f>PLANURI!BM893</f>
        <v>0</v>
      </c>
      <c r="Q274">
        <f>PLANURI!BN893</f>
        <v>0</v>
      </c>
      <c r="R274">
        <f>PLANURI!BO893</f>
        <v>0</v>
      </c>
      <c r="S274">
        <f>PLANURI!BP893</f>
        <v>0</v>
      </c>
      <c r="T274" t="str">
        <f>PLANURI!BQ893</f>
        <v/>
      </c>
      <c r="U274" t="str">
        <f>PLANURI!BR893</f>
        <v/>
      </c>
      <c r="V274" t="str">
        <f>PLANURI!BS893</f>
        <v/>
      </c>
      <c r="W274" t="str">
        <f>PLANURI!BT893</f>
        <v/>
      </c>
      <c r="X274" t="str">
        <f>PLANURI!BU893</f>
        <v/>
      </c>
      <c r="Y274" t="str">
        <f>PLANURI!BV893</f>
        <v/>
      </c>
      <c r="Z274" t="str">
        <f>PLANURI!A$4</f>
        <v xml:space="preserve">Facultatea Arhitectură şi Urbanism </v>
      </c>
      <c r="AA274" t="str">
        <f>PLANURI!H$6</f>
        <v>Ştiinţe umaniste şi arte</v>
      </c>
      <c r="AB274">
        <f>PLANURI!C$12</f>
        <v>10</v>
      </c>
      <c r="AC274" t="str">
        <f>PLANURI!H$9</f>
        <v>Arhitectură</v>
      </c>
      <c r="AD274">
        <f>PLANURI!A$12</f>
        <v>50</v>
      </c>
      <c r="AE274">
        <f>PLANURI!B$12</f>
        <v>60</v>
      </c>
      <c r="AF274">
        <f>PLANURI!D$12</f>
        <v>10</v>
      </c>
      <c r="AG274" t="str">
        <f>PLANURI!BW893</f>
        <v/>
      </c>
    </row>
    <row r="275" spans="1:33" x14ac:dyDescent="0.2">
      <c r="A275" t="str">
        <f>PLANURI!AX894</f>
        <v/>
      </c>
      <c r="B275">
        <f>PLANURI!AY894</f>
        <v>8</v>
      </c>
      <c r="C275" t="str">
        <f>PLANURI!AZ894</f>
        <v/>
      </c>
      <c r="D275" t="str">
        <f>PLANURI!BA894</f>
        <v/>
      </c>
      <c r="E275" t="str">
        <f>PLANURI!BB894</f>
        <v/>
      </c>
      <c r="F275" t="str">
        <f>PLANURI!BC894</f>
        <v/>
      </c>
      <c r="G275" t="str">
        <f>PLANURI!BD894</f>
        <v/>
      </c>
      <c r="H275" t="str">
        <f>PLANURI!BE894</f>
        <v/>
      </c>
      <c r="I275" t="str">
        <f>PLANURI!BF894</f>
        <v/>
      </c>
      <c r="J275" t="str">
        <f>PLANURI!BG894</f>
        <v/>
      </c>
      <c r="K275" t="str">
        <f>PLANURI!BH894</f>
        <v/>
      </c>
      <c r="L275" t="str">
        <f>PLANURI!BI894</f>
        <v/>
      </c>
      <c r="M275" t="str">
        <f>PLANURI!BJ894</f>
        <v/>
      </c>
      <c r="N275">
        <f>PLANURI!BK894</f>
        <v>0</v>
      </c>
      <c r="O275">
        <f>PLANURI!BL894</f>
        <v>0</v>
      </c>
      <c r="P275">
        <f>PLANURI!BM894</f>
        <v>0</v>
      </c>
      <c r="Q275">
        <f>PLANURI!BN894</f>
        <v>0</v>
      </c>
      <c r="R275">
        <f>PLANURI!BO894</f>
        <v>0</v>
      </c>
      <c r="S275">
        <f>PLANURI!BP894</f>
        <v>0</v>
      </c>
      <c r="T275" t="str">
        <f>PLANURI!BQ894</f>
        <v/>
      </c>
      <c r="U275" t="str">
        <f>PLANURI!BR894</f>
        <v/>
      </c>
      <c r="V275" t="str">
        <f>PLANURI!BS894</f>
        <v/>
      </c>
      <c r="W275" t="str">
        <f>PLANURI!BT894</f>
        <v/>
      </c>
      <c r="X275" t="str">
        <f>PLANURI!BU894</f>
        <v/>
      </c>
      <c r="Y275" t="str">
        <f>PLANURI!BV894</f>
        <v/>
      </c>
      <c r="Z275" t="str">
        <f>PLANURI!A$4</f>
        <v xml:space="preserve">Facultatea Arhitectură şi Urbanism </v>
      </c>
      <c r="AA275" t="str">
        <f>PLANURI!H$6</f>
        <v>Ştiinţe umaniste şi arte</v>
      </c>
      <c r="AB275">
        <f>PLANURI!C$12</f>
        <v>10</v>
      </c>
      <c r="AC275" t="str">
        <f>PLANURI!H$9</f>
        <v>Arhitectură</v>
      </c>
      <c r="AD275">
        <f>PLANURI!A$12</f>
        <v>50</v>
      </c>
      <c r="AE275">
        <f>PLANURI!B$12</f>
        <v>60</v>
      </c>
      <c r="AF275">
        <f>PLANURI!D$12</f>
        <v>10</v>
      </c>
      <c r="AG275" t="str">
        <f>PLANURI!BW894</f>
        <v/>
      </c>
    </row>
    <row r="276" spans="1:33" x14ac:dyDescent="0.2">
      <c r="A276" t="str">
        <f>PLANURI!AX895</f>
        <v/>
      </c>
      <c r="B276">
        <f>PLANURI!AY895</f>
        <v>9</v>
      </c>
      <c r="C276" t="str">
        <f>PLANURI!AZ895</f>
        <v/>
      </c>
      <c r="D276" t="str">
        <f>PLANURI!BA895</f>
        <v/>
      </c>
      <c r="E276" t="str">
        <f>PLANURI!BB895</f>
        <v/>
      </c>
      <c r="F276" t="str">
        <f>PLANURI!BC895</f>
        <v/>
      </c>
      <c r="G276" t="str">
        <f>PLANURI!BD895</f>
        <v/>
      </c>
      <c r="H276" t="str">
        <f>PLANURI!BE895</f>
        <v/>
      </c>
      <c r="I276" t="str">
        <f>PLANURI!BF895</f>
        <v/>
      </c>
      <c r="J276" t="str">
        <f>PLANURI!BG895</f>
        <v/>
      </c>
      <c r="K276" t="str">
        <f>PLANURI!BH895</f>
        <v/>
      </c>
      <c r="L276" t="str">
        <f>PLANURI!BI895</f>
        <v/>
      </c>
      <c r="M276" t="str">
        <f>PLANURI!BJ895</f>
        <v/>
      </c>
      <c r="N276">
        <f>PLANURI!BK895</f>
        <v>0</v>
      </c>
      <c r="O276">
        <f>PLANURI!BL895</f>
        <v>0</v>
      </c>
      <c r="P276">
        <f>PLANURI!BM895</f>
        <v>0</v>
      </c>
      <c r="Q276">
        <f>PLANURI!BN895</f>
        <v>0</v>
      </c>
      <c r="R276">
        <f>PLANURI!BO895</f>
        <v>0</v>
      </c>
      <c r="S276">
        <f>PLANURI!BP895</f>
        <v>0</v>
      </c>
      <c r="T276" t="str">
        <f>PLANURI!BQ895</f>
        <v/>
      </c>
      <c r="U276" t="str">
        <f>PLANURI!BR895</f>
        <v/>
      </c>
      <c r="V276" t="str">
        <f>PLANURI!BS895</f>
        <v/>
      </c>
      <c r="W276" t="str">
        <f>PLANURI!BT895</f>
        <v/>
      </c>
      <c r="X276" t="str">
        <f>PLANURI!BU895</f>
        <v/>
      </c>
      <c r="Y276" t="str">
        <f>PLANURI!BV895</f>
        <v/>
      </c>
      <c r="Z276" t="str">
        <f>PLANURI!A$4</f>
        <v xml:space="preserve">Facultatea Arhitectură şi Urbanism </v>
      </c>
      <c r="AA276" t="str">
        <f>PLANURI!H$6</f>
        <v>Ştiinţe umaniste şi arte</v>
      </c>
      <c r="AB276">
        <f>PLANURI!C$12</f>
        <v>10</v>
      </c>
      <c r="AC276" t="str">
        <f>PLANURI!H$9</f>
        <v>Arhitectură</v>
      </c>
      <c r="AD276">
        <f>PLANURI!A$12</f>
        <v>50</v>
      </c>
      <c r="AE276">
        <f>PLANURI!B$12</f>
        <v>60</v>
      </c>
      <c r="AF276">
        <f>PLANURI!D$12</f>
        <v>10</v>
      </c>
      <c r="AG276" t="str">
        <f>PLANURI!BW895</f>
        <v/>
      </c>
    </row>
    <row r="277" spans="1:33" x14ac:dyDescent="0.2">
      <c r="A277" t="str">
        <f>PLANURI!AX896</f>
        <v/>
      </c>
      <c r="B277">
        <f>PLANURI!AY896</f>
        <v>10</v>
      </c>
      <c r="C277" t="str">
        <f>PLANURI!AZ896</f>
        <v/>
      </c>
      <c r="D277" t="str">
        <f>PLANURI!BA896</f>
        <v/>
      </c>
      <c r="E277" t="str">
        <f>PLANURI!BB896</f>
        <v/>
      </c>
      <c r="F277" t="str">
        <f>PLANURI!BC896</f>
        <v/>
      </c>
      <c r="G277" t="str">
        <f>PLANURI!BD896</f>
        <v/>
      </c>
      <c r="H277" t="str">
        <f>PLANURI!BE896</f>
        <v/>
      </c>
      <c r="I277" t="str">
        <f>PLANURI!BF896</f>
        <v/>
      </c>
      <c r="J277" t="str">
        <f>PLANURI!BG896</f>
        <v/>
      </c>
      <c r="K277" t="str">
        <f>PLANURI!BH896</f>
        <v/>
      </c>
      <c r="L277" t="str">
        <f>PLANURI!BI896</f>
        <v/>
      </c>
      <c r="M277" t="str">
        <f>PLANURI!BJ896</f>
        <v/>
      </c>
      <c r="N277">
        <f>PLANURI!BK896</f>
        <v>0</v>
      </c>
      <c r="O277">
        <f>PLANURI!BL896</f>
        <v>0</v>
      </c>
      <c r="P277">
        <f>PLANURI!BM896</f>
        <v>0</v>
      </c>
      <c r="Q277">
        <f>PLANURI!BN896</f>
        <v>0</v>
      </c>
      <c r="R277">
        <f>PLANURI!BO896</f>
        <v>0</v>
      </c>
      <c r="S277">
        <f>PLANURI!BP896</f>
        <v>0</v>
      </c>
      <c r="T277" t="str">
        <f>PLANURI!BQ896</f>
        <v/>
      </c>
      <c r="U277" t="str">
        <f>PLANURI!BR896</f>
        <v/>
      </c>
      <c r="V277" t="str">
        <f>PLANURI!BS896</f>
        <v/>
      </c>
      <c r="W277" t="str">
        <f>PLANURI!BT896</f>
        <v/>
      </c>
      <c r="X277" t="str">
        <f>PLANURI!BU896</f>
        <v/>
      </c>
      <c r="Y277" t="str">
        <f>PLANURI!BV896</f>
        <v/>
      </c>
      <c r="Z277" t="str">
        <f>PLANURI!A$4</f>
        <v xml:space="preserve">Facultatea Arhitectură şi Urbanism </v>
      </c>
      <c r="AA277" t="str">
        <f>PLANURI!H$6</f>
        <v>Ştiinţe umaniste şi arte</v>
      </c>
      <c r="AB277">
        <f>PLANURI!C$12</f>
        <v>10</v>
      </c>
      <c r="AC277" t="str">
        <f>PLANURI!H$9</f>
        <v>Arhitectură</v>
      </c>
      <c r="AD277">
        <f>PLANURI!A$12</f>
        <v>50</v>
      </c>
      <c r="AE277">
        <f>PLANURI!B$12</f>
        <v>60</v>
      </c>
      <c r="AF277">
        <f>PLANURI!D$12</f>
        <v>10</v>
      </c>
      <c r="AG277" t="str">
        <f>PLANURI!BW896</f>
        <v/>
      </c>
    </row>
    <row r="278" spans="1:33" x14ac:dyDescent="0.2">
      <c r="A278" t="str">
        <f>PLANURI!AX897</f>
        <v/>
      </c>
      <c r="B278">
        <f>PLANURI!AY897</f>
        <v>11</v>
      </c>
      <c r="C278" t="str">
        <f>PLANURI!AZ897</f>
        <v/>
      </c>
      <c r="D278" t="str">
        <f>PLANURI!BA897</f>
        <v/>
      </c>
      <c r="E278" t="str">
        <f>PLANURI!BB897</f>
        <v/>
      </c>
      <c r="F278" t="str">
        <f>PLANURI!BC897</f>
        <v/>
      </c>
      <c r="G278" t="str">
        <f>PLANURI!BD897</f>
        <v/>
      </c>
      <c r="H278" t="str">
        <f>PLANURI!BE897</f>
        <v/>
      </c>
      <c r="I278" t="str">
        <f>PLANURI!BF897</f>
        <v/>
      </c>
      <c r="J278" t="str">
        <f>PLANURI!BG897</f>
        <v/>
      </c>
      <c r="K278" t="str">
        <f>PLANURI!BH897</f>
        <v/>
      </c>
      <c r="L278" t="str">
        <f>PLANURI!BI897</f>
        <v/>
      </c>
      <c r="M278" t="str">
        <f>PLANURI!BJ897</f>
        <v/>
      </c>
      <c r="N278">
        <f>PLANURI!BK897</f>
        <v>0</v>
      </c>
      <c r="O278">
        <f>PLANURI!BL897</f>
        <v>0</v>
      </c>
      <c r="P278">
        <f>PLANURI!BM897</f>
        <v>0</v>
      </c>
      <c r="Q278">
        <f>PLANURI!BN897</f>
        <v>0</v>
      </c>
      <c r="R278">
        <f>PLANURI!BO897</f>
        <v>0</v>
      </c>
      <c r="S278">
        <f>PLANURI!BP897</f>
        <v>0</v>
      </c>
      <c r="T278" t="str">
        <f>PLANURI!BQ897</f>
        <v/>
      </c>
      <c r="U278" t="str">
        <f>PLANURI!BR897</f>
        <v/>
      </c>
      <c r="V278" t="str">
        <f>PLANURI!BS897</f>
        <v/>
      </c>
      <c r="W278" t="str">
        <f>PLANURI!BT897</f>
        <v/>
      </c>
      <c r="X278" t="str">
        <f>PLANURI!BU897</f>
        <v/>
      </c>
      <c r="Y278" t="str">
        <f>PLANURI!BV897</f>
        <v/>
      </c>
      <c r="Z278" t="str">
        <f>PLANURI!A$4</f>
        <v xml:space="preserve">Facultatea Arhitectură şi Urbanism </v>
      </c>
      <c r="AA278" t="str">
        <f>PLANURI!H$6</f>
        <v>Ştiinţe umaniste şi arte</v>
      </c>
      <c r="AB278">
        <f>PLANURI!C$12</f>
        <v>10</v>
      </c>
      <c r="AC278" t="str">
        <f>PLANURI!H$9</f>
        <v>Arhitectură</v>
      </c>
      <c r="AD278">
        <f>PLANURI!A$12</f>
        <v>50</v>
      </c>
      <c r="AE278">
        <f>PLANURI!B$12</f>
        <v>60</v>
      </c>
      <c r="AF278">
        <f>PLANURI!D$12</f>
        <v>10</v>
      </c>
      <c r="AG278" t="str">
        <f>PLANURI!BW897</f>
        <v/>
      </c>
    </row>
    <row r="279" spans="1:33" x14ac:dyDescent="0.2">
      <c r="A279" t="str">
        <f>PLANURI!AX898</f>
        <v/>
      </c>
      <c r="B279">
        <f>PLANURI!AY898</f>
        <v>12</v>
      </c>
      <c r="C279" t="str">
        <f>PLANURI!AZ898</f>
        <v/>
      </c>
      <c r="D279" t="str">
        <f>PLANURI!BA898</f>
        <v/>
      </c>
      <c r="E279" t="str">
        <f>PLANURI!BB898</f>
        <v/>
      </c>
      <c r="F279" t="str">
        <f>PLANURI!BC898</f>
        <v/>
      </c>
      <c r="G279" t="str">
        <f>PLANURI!BD898</f>
        <v/>
      </c>
      <c r="H279" t="str">
        <f>PLANURI!BE898</f>
        <v/>
      </c>
      <c r="I279" t="str">
        <f>PLANURI!BF898</f>
        <v/>
      </c>
      <c r="J279" t="str">
        <f>PLANURI!BG898</f>
        <v/>
      </c>
      <c r="K279" t="str">
        <f>PLANURI!BH898</f>
        <v/>
      </c>
      <c r="L279" t="str">
        <f>PLANURI!BI898</f>
        <v/>
      </c>
      <c r="M279" t="str">
        <f>PLANURI!BJ898</f>
        <v/>
      </c>
      <c r="N279">
        <f>PLANURI!BK898</f>
        <v>0</v>
      </c>
      <c r="O279">
        <f>PLANURI!BL898</f>
        <v>0</v>
      </c>
      <c r="P279">
        <f>PLANURI!BM898</f>
        <v>0</v>
      </c>
      <c r="Q279">
        <f>PLANURI!BN898</f>
        <v>0</v>
      </c>
      <c r="R279">
        <f>PLANURI!BO898</f>
        <v>0</v>
      </c>
      <c r="S279">
        <f>PLANURI!BP898</f>
        <v>0</v>
      </c>
      <c r="T279" t="str">
        <f>PLANURI!BQ898</f>
        <v/>
      </c>
      <c r="U279" t="str">
        <f>PLANURI!BR898</f>
        <v/>
      </c>
      <c r="V279" t="str">
        <f>PLANURI!BS898</f>
        <v/>
      </c>
      <c r="W279" t="str">
        <f>PLANURI!BT898</f>
        <v/>
      </c>
      <c r="X279" t="str">
        <f>PLANURI!BU898</f>
        <v/>
      </c>
      <c r="Y279" t="str">
        <f>PLANURI!BV898</f>
        <v/>
      </c>
      <c r="Z279" t="str">
        <f>PLANURI!A$4</f>
        <v xml:space="preserve">Facultatea Arhitectură şi Urbanism </v>
      </c>
      <c r="AA279" t="str">
        <f>PLANURI!H$6</f>
        <v>Ştiinţe umaniste şi arte</v>
      </c>
      <c r="AB279">
        <f>PLANURI!C$12</f>
        <v>10</v>
      </c>
      <c r="AC279" t="str">
        <f>PLANURI!H$9</f>
        <v>Arhitectură</v>
      </c>
      <c r="AD279">
        <f>PLANURI!A$12</f>
        <v>50</v>
      </c>
      <c r="AE279">
        <f>PLANURI!B$12</f>
        <v>60</v>
      </c>
      <c r="AF279">
        <f>PLANURI!D$12</f>
        <v>10</v>
      </c>
      <c r="AG279" t="str">
        <f>PLANURI!BW898</f>
        <v/>
      </c>
    </row>
    <row r="280" spans="1:33" x14ac:dyDescent="0.2">
      <c r="A280" t="str">
        <f>PLANURI!AX899</f>
        <v/>
      </c>
      <c r="B280">
        <f>PLANURI!AY899</f>
        <v>13</v>
      </c>
      <c r="C280" t="str">
        <f>PLANURI!AZ899</f>
        <v/>
      </c>
      <c r="D280" t="str">
        <f>PLANURI!BA899</f>
        <v/>
      </c>
      <c r="E280" t="str">
        <f>PLANURI!BB899</f>
        <v/>
      </c>
      <c r="F280" t="str">
        <f>PLANURI!BC899</f>
        <v/>
      </c>
      <c r="G280" t="str">
        <f>PLANURI!BD899</f>
        <v/>
      </c>
      <c r="H280" t="str">
        <f>PLANURI!BE899</f>
        <v/>
      </c>
      <c r="I280" t="str">
        <f>PLANURI!BF899</f>
        <v/>
      </c>
      <c r="J280" t="str">
        <f>PLANURI!BG899</f>
        <v/>
      </c>
      <c r="K280" t="str">
        <f>PLANURI!BH899</f>
        <v/>
      </c>
      <c r="L280" t="str">
        <f>PLANURI!BI899</f>
        <v/>
      </c>
      <c r="M280" t="str">
        <f>PLANURI!BJ899</f>
        <v/>
      </c>
      <c r="N280">
        <f>PLANURI!BK899</f>
        <v>0</v>
      </c>
      <c r="O280">
        <f>PLANURI!BL899</f>
        <v>0</v>
      </c>
      <c r="P280">
        <f>PLANURI!BM899</f>
        <v>0</v>
      </c>
      <c r="Q280">
        <f>PLANURI!BN899</f>
        <v>0</v>
      </c>
      <c r="R280">
        <f>PLANURI!BO899</f>
        <v>0</v>
      </c>
      <c r="S280">
        <f>PLANURI!BP899</f>
        <v>0</v>
      </c>
      <c r="T280" t="str">
        <f>PLANURI!BQ899</f>
        <v/>
      </c>
      <c r="U280" t="str">
        <f>PLANURI!BR899</f>
        <v/>
      </c>
      <c r="V280" t="str">
        <f>PLANURI!BS899</f>
        <v/>
      </c>
      <c r="W280" t="str">
        <f>PLANURI!BT899</f>
        <v/>
      </c>
      <c r="X280" t="str">
        <f>PLANURI!BU899</f>
        <v/>
      </c>
      <c r="Y280" t="str">
        <f>PLANURI!BV899</f>
        <v/>
      </c>
      <c r="Z280" t="str">
        <f>PLANURI!A$4</f>
        <v xml:space="preserve">Facultatea Arhitectură şi Urbanism </v>
      </c>
      <c r="AA280" t="str">
        <f>PLANURI!H$6</f>
        <v>Ştiinţe umaniste şi arte</v>
      </c>
      <c r="AB280">
        <f>PLANURI!C$12</f>
        <v>10</v>
      </c>
      <c r="AC280" t="str">
        <f>PLANURI!H$9</f>
        <v>Arhitectură</v>
      </c>
      <c r="AD280">
        <f>PLANURI!A$12</f>
        <v>50</v>
      </c>
      <c r="AE280">
        <f>PLANURI!B$12</f>
        <v>60</v>
      </c>
      <c r="AF280">
        <f>PLANURI!D$12</f>
        <v>10</v>
      </c>
      <c r="AG280" t="str">
        <f>PLANURI!BW899</f>
        <v/>
      </c>
    </row>
    <row r="281" spans="1:33" x14ac:dyDescent="0.2">
      <c r="A281" t="str">
        <f>PLANURI!AX900</f>
        <v/>
      </c>
      <c r="B281">
        <f>PLANURI!AY900</f>
        <v>14</v>
      </c>
      <c r="C281" t="str">
        <f>PLANURI!AZ900</f>
        <v/>
      </c>
      <c r="D281" t="str">
        <f>PLANURI!BA900</f>
        <v/>
      </c>
      <c r="E281" t="str">
        <f>PLANURI!BB900</f>
        <v/>
      </c>
      <c r="F281" t="str">
        <f>PLANURI!BC900</f>
        <v/>
      </c>
      <c r="G281" t="str">
        <f>PLANURI!BD900</f>
        <v/>
      </c>
      <c r="H281" t="str">
        <f>PLANURI!BE900</f>
        <v/>
      </c>
      <c r="I281" t="str">
        <f>PLANURI!BF900</f>
        <v/>
      </c>
      <c r="J281" t="str">
        <f>PLANURI!BG900</f>
        <v/>
      </c>
      <c r="K281" t="str">
        <f>PLANURI!BH900</f>
        <v/>
      </c>
      <c r="L281" t="str">
        <f>PLANURI!BI900</f>
        <v/>
      </c>
      <c r="M281" t="str">
        <f>PLANURI!BJ900</f>
        <v/>
      </c>
      <c r="N281">
        <f>PLANURI!BK900</f>
        <v>0</v>
      </c>
      <c r="O281">
        <f>PLANURI!BL900</f>
        <v>0</v>
      </c>
      <c r="P281">
        <f>PLANURI!BM900</f>
        <v>0</v>
      </c>
      <c r="Q281">
        <f>PLANURI!BN900</f>
        <v>0</v>
      </c>
      <c r="R281">
        <f>PLANURI!BO900</f>
        <v>0</v>
      </c>
      <c r="S281">
        <f>PLANURI!BP900</f>
        <v>0</v>
      </c>
      <c r="T281" t="str">
        <f>PLANURI!BQ900</f>
        <v/>
      </c>
      <c r="U281" t="str">
        <f>PLANURI!BR900</f>
        <v/>
      </c>
      <c r="V281" t="str">
        <f>PLANURI!BS900</f>
        <v/>
      </c>
      <c r="W281" t="str">
        <f>PLANURI!BT900</f>
        <v/>
      </c>
      <c r="X281" t="str">
        <f>PLANURI!BU900</f>
        <v/>
      </c>
      <c r="Y281" t="str">
        <f>PLANURI!BV900</f>
        <v/>
      </c>
      <c r="Z281" t="str">
        <f>PLANURI!A$4</f>
        <v xml:space="preserve">Facultatea Arhitectură şi Urbanism </v>
      </c>
      <c r="AA281" t="str">
        <f>PLANURI!H$6</f>
        <v>Ştiinţe umaniste şi arte</v>
      </c>
      <c r="AB281">
        <f>PLANURI!C$12</f>
        <v>10</v>
      </c>
      <c r="AC281" t="str">
        <f>PLANURI!H$9</f>
        <v>Arhitectură</v>
      </c>
      <c r="AD281">
        <f>PLANURI!A$12</f>
        <v>50</v>
      </c>
      <c r="AE281">
        <f>PLANURI!B$12</f>
        <v>60</v>
      </c>
      <c r="AF281">
        <f>PLANURI!D$12</f>
        <v>10</v>
      </c>
      <c r="AG281" t="str">
        <f>PLANURI!BW900</f>
        <v/>
      </c>
    </row>
    <row r="282" spans="1:33" x14ac:dyDescent="0.2">
      <c r="A282" t="str">
        <f>PLANURI!AX901</f>
        <v/>
      </c>
      <c r="B282">
        <f>PLANURI!AY901</f>
        <v>15</v>
      </c>
      <c r="C282" t="str">
        <f>PLANURI!AZ901</f>
        <v/>
      </c>
      <c r="D282" t="str">
        <f>PLANURI!BA901</f>
        <v/>
      </c>
      <c r="E282" t="str">
        <f>PLANURI!BB901</f>
        <v/>
      </c>
      <c r="F282" t="str">
        <f>PLANURI!BC901</f>
        <v/>
      </c>
      <c r="G282" t="str">
        <f>PLANURI!BD901</f>
        <v/>
      </c>
      <c r="H282" t="str">
        <f>PLANURI!BE901</f>
        <v/>
      </c>
      <c r="I282" t="str">
        <f>PLANURI!BF901</f>
        <v/>
      </c>
      <c r="J282" t="str">
        <f>PLANURI!BG901</f>
        <v/>
      </c>
      <c r="K282" t="str">
        <f>PLANURI!BH901</f>
        <v/>
      </c>
      <c r="L282" t="str">
        <f>PLANURI!BI901</f>
        <v/>
      </c>
      <c r="M282" t="str">
        <f>PLANURI!BJ901</f>
        <v/>
      </c>
      <c r="N282">
        <f>PLANURI!BK901</f>
        <v>0</v>
      </c>
      <c r="O282">
        <f>PLANURI!BL901</f>
        <v>0</v>
      </c>
      <c r="P282">
        <f>PLANURI!BM901</f>
        <v>0</v>
      </c>
      <c r="Q282">
        <f>PLANURI!BN901</f>
        <v>0</v>
      </c>
      <c r="R282">
        <f>PLANURI!BO901</f>
        <v>0</v>
      </c>
      <c r="S282">
        <f>PLANURI!BP901</f>
        <v>0</v>
      </c>
      <c r="T282" t="str">
        <f>PLANURI!BQ901</f>
        <v/>
      </c>
      <c r="U282" t="str">
        <f>PLANURI!BR901</f>
        <v/>
      </c>
      <c r="V282" t="str">
        <f>PLANURI!BS901</f>
        <v/>
      </c>
      <c r="W282" t="str">
        <f>PLANURI!BT901</f>
        <v/>
      </c>
      <c r="X282" t="str">
        <f>PLANURI!BU901</f>
        <v/>
      </c>
      <c r="Y282" t="str">
        <f>PLANURI!BV901</f>
        <v/>
      </c>
      <c r="Z282" t="str">
        <f>PLANURI!A$4</f>
        <v xml:space="preserve">Facultatea Arhitectură şi Urbanism </v>
      </c>
      <c r="AA282" t="str">
        <f>PLANURI!H$6</f>
        <v>Ştiinţe umaniste şi arte</v>
      </c>
      <c r="AB282">
        <f>PLANURI!C$12</f>
        <v>10</v>
      </c>
      <c r="AC282" t="str">
        <f>PLANURI!H$9</f>
        <v>Arhitectură</v>
      </c>
      <c r="AD282">
        <f>PLANURI!A$12</f>
        <v>50</v>
      </c>
      <c r="AE282">
        <f>PLANURI!B$12</f>
        <v>60</v>
      </c>
      <c r="AF282">
        <f>PLANURI!D$12</f>
        <v>10</v>
      </c>
      <c r="AG282" t="str">
        <f>PLANURI!BW901</f>
        <v/>
      </c>
    </row>
    <row r="283" spans="1:33" x14ac:dyDescent="0.2">
      <c r="A283" t="str">
        <f>PLANURI!AX902</f>
        <v/>
      </c>
      <c r="B283">
        <f>PLANURI!AY902</f>
        <v>16</v>
      </c>
      <c r="C283" t="str">
        <f>PLANURI!AZ902</f>
        <v/>
      </c>
      <c r="D283" t="str">
        <f>PLANURI!BA902</f>
        <v/>
      </c>
      <c r="E283" t="str">
        <f>PLANURI!BB902</f>
        <v/>
      </c>
      <c r="F283" t="str">
        <f>PLANURI!BC902</f>
        <v/>
      </c>
      <c r="G283" t="str">
        <f>PLANURI!BD902</f>
        <v/>
      </c>
      <c r="H283" t="str">
        <f>PLANURI!BE902</f>
        <v/>
      </c>
      <c r="I283" t="str">
        <f>PLANURI!BF902</f>
        <v/>
      </c>
      <c r="J283" t="str">
        <f>PLANURI!BG902</f>
        <v/>
      </c>
      <c r="K283" t="str">
        <f>PLANURI!BH902</f>
        <v/>
      </c>
      <c r="L283" t="str">
        <f>PLANURI!BI902</f>
        <v/>
      </c>
      <c r="M283" t="str">
        <f>PLANURI!BJ902</f>
        <v/>
      </c>
      <c r="N283">
        <f>PLANURI!BK902</f>
        <v>0</v>
      </c>
      <c r="O283">
        <f>PLANURI!BL902</f>
        <v>0</v>
      </c>
      <c r="P283">
        <f>PLANURI!BM902</f>
        <v>0</v>
      </c>
      <c r="Q283">
        <f>PLANURI!BN902</f>
        <v>0</v>
      </c>
      <c r="R283">
        <f>PLANURI!BO902</f>
        <v>0</v>
      </c>
      <c r="S283">
        <f>PLANURI!BP902</f>
        <v>0</v>
      </c>
      <c r="T283" t="str">
        <f>PLANURI!BQ902</f>
        <v/>
      </c>
      <c r="U283" t="str">
        <f>PLANURI!BR902</f>
        <v/>
      </c>
      <c r="V283" t="str">
        <f>PLANURI!BS902</f>
        <v/>
      </c>
      <c r="W283" t="str">
        <f>PLANURI!BT902</f>
        <v/>
      </c>
      <c r="X283" t="str">
        <f>PLANURI!BU902</f>
        <v/>
      </c>
      <c r="Y283" t="str">
        <f>PLANURI!BV902</f>
        <v/>
      </c>
      <c r="Z283" t="str">
        <f>PLANURI!A$4</f>
        <v xml:space="preserve">Facultatea Arhitectură şi Urbanism </v>
      </c>
      <c r="AA283" t="str">
        <f>PLANURI!H$6</f>
        <v>Ştiinţe umaniste şi arte</v>
      </c>
      <c r="AB283">
        <f>PLANURI!C$12</f>
        <v>10</v>
      </c>
      <c r="AC283" t="str">
        <f>PLANURI!H$9</f>
        <v>Arhitectură</v>
      </c>
      <c r="AD283">
        <f>PLANURI!A$12</f>
        <v>50</v>
      </c>
      <c r="AE283">
        <f>PLANURI!B$12</f>
        <v>60</v>
      </c>
      <c r="AF283">
        <f>PLANURI!D$12</f>
        <v>10</v>
      </c>
      <c r="AG283" t="str">
        <f>PLANURI!BW902</f>
        <v/>
      </c>
    </row>
    <row r="284" spans="1:33" x14ac:dyDescent="0.2">
      <c r="A284" t="str">
        <f>PLANURI!AX903</f>
        <v/>
      </c>
      <c r="B284">
        <f>PLANURI!AY903</f>
        <v>17</v>
      </c>
      <c r="C284" t="str">
        <f>PLANURI!AZ903</f>
        <v/>
      </c>
      <c r="D284" t="str">
        <f>PLANURI!BA903</f>
        <v/>
      </c>
      <c r="E284" t="str">
        <f>PLANURI!BB903</f>
        <v/>
      </c>
      <c r="F284" t="str">
        <f>PLANURI!BC903</f>
        <v/>
      </c>
      <c r="G284" t="str">
        <f>PLANURI!BD903</f>
        <v/>
      </c>
      <c r="H284" t="str">
        <f>PLANURI!BE903</f>
        <v/>
      </c>
      <c r="I284" t="str">
        <f>PLANURI!BF903</f>
        <v/>
      </c>
      <c r="J284" t="str">
        <f>PLANURI!BG903</f>
        <v/>
      </c>
      <c r="K284" t="str">
        <f>PLANURI!BH903</f>
        <v/>
      </c>
      <c r="L284" t="str">
        <f>PLANURI!BI903</f>
        <v/>
      </c>
      <c r="M284" t="str">
        <f>PLANURI!BJ903</f>
        <v/>
      </c>
      <c r="N284">
        <f>PLANURI!BK903</f>
        <v>0</v>
      </c>
      <c r="O284">
        <f>PLANURI!BL903</f>
        <v>0</v>
      </c>
      <c r="P284">
        <f>PLANURI!BM903</f>
        <v>0</v>
      </c>
      <c r="Q284">
        <f>PLANURI!BN903</f>
        <v>0</v>
      </c>
      <c r="R284">
        <f>PLANURI!BO903</f>
        <v>0</v>
      </c>
      <c r="S284">
        <f>PLANURI!BP903</f>
        <v>0</v>
      </c>
      <c r="T284" t="str">
        <f>PLANURI!BQ903</f>
        <v/>
      </c>
      <c r="U284" t="str">
        <f>PLANURI!BR903</f>
        <v/>
      </c>
      <c r="V284" t="str">
        <f>PLANURI!BS903</f>
        <v/>
      </c>
      <c r="W284" t="str">
        <f>PLANURI!BT903</f>
        <v/>
      </c>
      <c r="X284" t="str">
        <f>PLANURI!BU903</f>
        <v/>
      </c>
      <c r="Y284" t="str">
        <f>PLANURI!BV903</f>
        <v/>
      </c>
      <c r="Z284" t="str">
        <f>PLANURI!A$4</f>
        <v xml:space="preserve">Facultatea Arhitectură şi Urbanism </v>
      </c>
      <c r="AA284" t="str">
        <f>PLANURI!H$6</f>
        <v>Ştiinţe umaniste şi arte</v>
      </c>
      <c r="AB284">
        <f>PLANURI!C$12</f>
        <v>10</v>
      </c>
      <c r="AC284" t="str">
        <f>PLANURI!H$9</f>
        <v>Arhitectură</v>
      </c>
      <c r="AD284">
        <f>PLANURI!A$12</f>
        <v>50</v>
      </c>
      <c r="AE284">
        <f>PLANURI!B$12</f>
        <v>60</v>
      </c>
      <c r="AF284">
        <f>PLANURI!D$12</f>
        <v>10</v>
      </c>
      <c r="AG284" t="str">
        <f>PLANURI!BW903</f>
        <v/>
      </c>
    </row>
    <row r="285" spans="1:33" x14ac:dyDescent="0.2">
      <c r="A285" t="str">
        <f>PLANURI!AX904</f>
        <v/>
      </c>
      <c r="B285">
        <f>PLANURI!AY904</f>
        <v>18</v>
      </c>
      <c r="C285" t="str">
        <f>PLANURI!AZ904</f>
        <v/>
      </c>
      <c r="D285" t="str">
        <f>PLANURI!BA904</f>
        <v/>
      </c>
      <c r="E285" t="str">
        <f>PLANURI!BB904</f>
        <v/>
      </c>
      <c r="F285" t="str">
        <f>PLANURI!BC904</f>
        <v/>
      </c>
      <c r="G285" t="str">
        <f>PLANURI!BD904</f>
        <v/>
      </c>
      <c r="H285" t="str">
        <f>PLANURI!BE904</f>
        <v/>
      </c>
      <c r="I285" t="str">
        <f>PLANURI!BF904</f>
        <v/>
      </c>
      <c r="J285" t="str">
        <f>PLANURI!BG904</f>
        <v/>
      </c>
      <c r="K285" t="str">
        <f>PLANURI!BH904</f>
        <v/>
      </c>
      <c r="L285" t="str">
        <f>PLANURI!BI904</f>
        <v/>
      </c>
      <c r="M285" t="str">
        <f>PLANURI!BJ904</f>
        <v/>
      </c>
      <c r="N285">
        <f>PLANURI!BK904</f>
        <v>0</v>
      </c>
      <c r="O285">
        <f>PLANURI!BL904</f>
        <v>0</v>
      </c>
      <c r="P285">
        <f>PLANURI!BM904</f>
        <v>0</v>
      </c>
      <c r="Q285">
        <f>PLANURI!BN904</f>
        <v>0</v>
      </c>
      <c r="R285">
        <f>PLANURI!BO904</f>
        <v>0</v>
      </c>
      <c r="S285">
        <f>PLANURI!BP904</f>
        <v>0</v>
      </c>
      <c r="T285" t="str">
        <f>PLANURI!BQ904</f>
        <v/>
      </c>
      <c r="U285" t="str">
        <f>PLANURI!BR904</f>
        <v/>
      </c>
      <c r="V285" t="str">
        <f>PLANURI!BS904</f>
        <v/>
      </c>
      <c r="W285" t="str">
        <f>PLANURI!BT904</f>
        <v/>
      </c>
      <c r="X285" t="str">
        <f>PLANURI!BU904</f>
        <v/>
      </c>
      <c r="Y285" t="str">
        <f>PLANURI!BV904</f>
        <v/>
      </c>
      <c r="Z285" t="str">
        <f>PLANURI!A$4</f>
        <v xml:space="preserve">Facultatea Arhitectură şi Urbanism </v>
      </c>
      <c r="AA285" t="str">
        <f>PLANURI!H$6</f>
        <v>Ştiinţe umaniste şi arte</v>
      </c>
      <c r="AB285">
        <f>PLANURI!C$12</f>
        <v>10</v>
      </c>
      <c r="AC285" t="str">
        <f>PLANURI!H$9</f>
        <v>Arhitectură</v>
      </c>
      <c r="AD285">
        <f>PLANURI!A$12</f>
        <v>50</v>
      </c>
      <c r="AE285">
        <f>PLANURI!B$12</f>
        <v>60</v>
      </c>
      <c r="AF285">
        <f>PLANURI!D$12</f>
        <v>10</v>
      </c>
      <c r="AG285" t="str">
        <f>PLANURI!BW904</f>
        <v/>
      </c>
    </row>
    <row r="286" spans="1:33" x14ac:dyDescent="0.2">
      <c r="A286" t="str">
        <f>PLANURI!AX905</f>
        <v/>
      </c>
      <c r="B286">
        <f>PLANURI!AY905</f>
        <v>19</v>
      </c>
      <c r="C286" t="str">
        <f>PLANURI!AZ905</f>
        <v/>
      </c>
      <c r="D286" t="str">
        <f>PLANURI!BA905</f>
        <v/>
      </c>
      <c r="E286" t="str">
        <f>PLANURI!BB905</f>
        <v/>
      </c>
      <c r="F286" t="str">
        <f>PLANURI!BC905</f>
        <v/>
      </c>
      <c r="G286" t="str">
        <f>PLANURI!BD905</f>
        <v/>
      </c>
      <c r="H286" t="str">
        <f>PLANURI!BE905</f>
        <v/>
      </c>
      <c r="I286" t="str">
        <f>PLANURI!BF905</f>
        <v/>
      </c>
      <c r="J286" t="str">
        <f>PLANURI!BG905</f>
        <v/>
      </c>
      <c r="K286" t="str">
        <f>PLANURI!BH905</f>
        <v/>
      </c>
      <c r="L286" t="str">
        <f>PLANURI!BI905</f>
        <v/>
      </c>
      <c r="M286" t="str">
        <f>PLANURI!BJ905</f>
        <v/>
      </c>
      <c r="N286">
        <f>PLANURI!BK905</f>
        <v>0</v>
      </c>
      <c r="O286">
        <f>PLANURI!BL905</f>
        <v>0</v>
      </c>
      <c r="P286">
        <f>PLANURI!BM905</f>
        <v>0</v>
      </c>
      <c r="Q286">
        <f>PLANURI!BN905</f>
        <v>0</v>
      </c>
      <c r="R286">
        <f>PLANURI!BO905</f>
        <v>0</v>
      </c>
      <c r="S286">
        <f>PLANURI!BP905</f>
        <v>0</v>
      </c>
      <c r="T286" t="str">
        <f>PLANURI!BQ905</f>
        <v/>
      </c>
      <c r="U286" t="str">
        <f>PLANURI!BR905</f>
        <v/>
      </c>
      <c r="V286" t="str">
        <f>PLANURI!BS905</f>
        <v/>
      </c>
      <c r="W286" t="str">
        <f>PLANURI!BT905</f>
        <v/>
      </c>
      <c r="X286" t="str">
        <f>PLANURI!BU905</f>
        <v/>
      </c>
      <c r="Y286" t="str">
        <f>PLANURI!BV905</f>
        <v/>
      </c>
      <c r="Z286" t="str">
        <f>PLANURI!A$4</f>
        <v xml:space="preserve">Facultatea Arhitectură şi Urbanism </v>
      </c>
      <c r="AA286" t="str">
        <f>PLANURI!H$6</f>
        <v>Ştiinţe umaniste şi arte</v>
      </c>
      <c r="AB286">
        <f>PLANURI!C$12</f>
        <v>10</v>
      </c>
      <c r="AC286" t="str">
        <f>PLANURI!H$9</f>
        <v>Arhitectură</v>
      </c>
      <c r="AD286">
        <f>PLANURI!A$12</f>
        <v>50</v>
      </c>
      <c r="AE286">
        <f>PLANURI!B$12</f>
        <v>60</v>
      </c>
      <c r="AF286">
        <f>PLANURI!D$12</f>
        <v>10</v>
      </c>
      <c r="AG286" t="str">
        <f>PLANURI!BW905</f>
        <v/>
      </c>
    </row>
    <row r="287" spans="1:33" x14ac:dyDescent="0.2">
      <c r="A287" t="str">
        <f>PLANURI!AX906</f>
        <v/>
      </c>
      <c r="B287">
        <f>PLANURI!AY906</f>
        <v>20</v>
      </c>
      <c r="C287" t="str">
        <f>PLANURI!AZ906</f>
        <v/>
      </c>
      <c r="D287" t="str">
        <f>PLANURI!BA906</f>
        <v/>
      </c>
      <c r="E287" t="str">
        <f>PLANURI!BB906</f>
        <v/>
      </c>
      <c r="F287" t="str">
        <f>PLANURI!BC906</f>
        <v/>
      </c>
      <c r="G287" t="str">
        <f>PLANURI!BD906</f>
        <v/>
      </c>
      <c r="H287" t="str">
        <f>PLANURI!BE906</f>
        <v/>
      </c>
      <c r="I287" t="str">
        <f>PLANURI!BF906</f>
        <v/>
      </c>
      <c r="J287" t="str">
        <f>PLANURI!BG906</f>
        <v/>
      </c>
      <c r="K287" t="str">
        <f>PLANURI!BH906</f>
        <v/>
      </c>
      <c r="L287" t="str">
        <f>PLANURI!BI906</f>
        <v/>
      </c>
      <c r="M287" t="str">
        <f>PLANURI!BJ906</f>
        <v/>
      </c>
      <c r="N287">
        <f>PLANURI!BK906</f>
        <v>0</v>
      </c>
      <c r="O287">
        <f>PLANURI!BL906</f>
        <v>0</v>
      </c>
      <c r="P287">
        <f>PLANURI!BM906</f>
        <v>0</v>
      </c>
      <c r="Q287">
        <f>PLANURI!BN906</f>
        <v>0</v>
      </c>
      <c r="R287">
        <f>PLANURI!BO906</f>
        <v>0</v>
      </c>
      <c r="S287">
        <f>PLANURI!BP906</f>
        <v>0</v>
      </c>
      <c r="T287" t="str">
        <f>PLANURI!BQ906</f>
        <v/>
      </c>
      <c r="U287" t="str">
        <f>PLANURI!BR906</f>
        <v/>
      </c>
      <c r="V287" t="str">
        <f>PLANURI!BS906</f>
        <v/>
      </c>
      <c r="W287" t="str">
        <f>PLANURI!BT906</f>
        <v/>
      </c>
      <c r="X287" t="str">
        <f>PLANURI!BU906</f>
        <v/>
      </c>
      <c r="Y287" t="str">
        <f>PLANURI!BV906</f>
        <v/>
      </c>
      <c r="Z287" t="str">
        <f>PLANURI!A$4</f>
        <v xml:space="preserve">Facultatea Arhitectură şi Urbanism </v>
      </c>
      <c r="AA287" t="str">
        <f>PLANURI!H$6</f>
        <v>Ştiinţe umaniste şi arte</v>
      </c>
      <c r="AB287">
        <f>PLANURI!C$12</f>
        <v>10</v>
      </c>
      <c r="AC287" t="str">
        <f>PLANURI!H$9</f>
        <v>Arhitectură</v>
      </c>
      <c r="AD287">
        <f>PLANURI!A$12</f>
        <v>50</v>
      </c>
      <c r="AE287">
        <f>PLANURI!B$12</f>
        <v>60</v>
      </c>
      <c r="AF287">
        <f>PLANURI!D$12</f>
        <v>10</v>
      </c>
      <c r="AG287" t="str">
        <f>PLANURI!BW906</f>
        <v/>
      </c>
    </row>
    <row r="288" spans="1:33" x14ac:dyDescent="0.2">
      <c r="A288" t="str">
        <f>PLANURI!AX907</f>
        <v/>
      </c>
      <c r="B288">
        <f>PLANURI!AY907</f>
        <v>21</v>
      </c>
      <c r="C288" t="str">
        <f>PLANURI!AZ907</f>
        <v/>
      </c>
      <c r="D288" t="str">
        <f>PLANURI!BA907</f>
        <v/>
      </c>
      <c r="E288" t="str">
        <f>PLANURI!BB907</f>
        <v/>
      </c>
      <c r="F288" t="str">
        <f>PLANURI!BC907</f>
        <v/>
      </c>
      <c r="G288" t="str">
        <f>PLANURI!BD907</f>
        <v/>
      </c>
      <c r="H288" t="str">
        <f>PLANURI!BE907</f>
        <v/>
      </c>
      <c r="I288" t="str">
        <f>PLANURI!BF907</f>
        <v/>
      </c>
      <c r="J288" t="str">
        <f>PLANURI!BG907</f>
        <v/>
      </c>
      <c r="K288" t="str">
        <f>PLANURI!BH907</f>
        <v/>
      </c>
      <c r="L288" t="str">
        <f>PLANURI!BI907</f>
        <v/>
      </c>
      <c r="M288" t="str">
        <f>PLANURI!BJ907</f>
        <v/>
      </c>
      <c r="N288">
        <f>PLANURI!BK907</f>
        <v>0</v>
      </c>
      <c r="O288">
        <f>PLANURI!BL907</f>
        <v>0</v>
      </c>
      <c r="P288">
        <f>PLANURI!BM907</f>
        <v>0</v>
      </c>
      <c r="Q288">
        <f>PLANURI!BN907</f>
        <v>0</v>
      </c>
      <c r="R288">
        <f>PLANURI!BO907</f>
        <v>0</v>
      </c>
      <c r="S288">
        <f>PLANURI!BP907</f>
        <v>0</v>
      </c>
      <c r="T288" t="str">
        <f>PLANURI!BQ907</f>
        <v/>
      </c>
      <c r="U288" t="str">
        <f>PLANURI!BR907</f>
        <v/>
      </c>
      <c r="V288" t="str">
        <f>PLANURI!BS907</f>
        <v/>
      </c>
      <c r="W288" t="str">
        <f>PLANURI!BT907</f>
        <v/>
      </c>
      <c r="X288" t="str">
        <f>PLANURI!BU907</f>
        <v/>
      </c>
      <c r="Y288" t="str">
        <f>PLANURI!BV907</f>
        <v/>
      </c>
      <c r="Z288" t="str">
        <f>PLANURI!A$4</f>
        <v xml:space="preserve">Facultatea Arhitectură şi Urbanism </v>
      </c>
      <c r="AA288" t="str">
        <f>PLANURI!H$6</f>
        <v>Ştiinţe umaniste şi arte</v>
      </c>
      <c r="AB288">
        <f>PLANURI!C$12</f>
        <v>10</v>
      </c>
      <c r="AC288" t="str">
        <f>PLANURI!H$9</f>
        <v>Arhitectură</v>
      </c>
      <c r="AD288">
        <f>PLANURI!A$12</f>
        <v>50</v>
      </c>
      <c r="AE288">
        <f>PLANURI!B$12</f>
        <v>60</v>
      </c>
      <c r="AF288">
        <f>PLANURI!D$12</f>
        <v>10</v>
      </c>
      <c r="AG288" t="str">
        <f>PLANURI!BW907</f>
        <v/>
      </c>
    </row>
    <row r="289" spans="1:33" x14ac:dyDescent="0.2">
      <c r="A289" t="str">
        <f>PLANURI!AX908</f>
        <v/>
      </c>
      <c r="B289">
        <f>PLANURI!AY908</f>
        <v>22</v>
      </c>
      <c r="C289" t="str">
        <f>PLANURI!AZ908</f>
        <v/>
      </c>
      <c r="D289" t="str">
        <f>PLANURI!BA908</f>
        <v/>
      </c>
      <c r="E289" t="str">
        <f>PLANURI!BB908</f>
        <v/>
      </c>
      <c r="F289" t="str">
        <f>PLANURI!BC908</f>
        <v/>
      </c>
      <c r="G289" t="str">
        <f>PLANURI!BD908</f>
        <v/>
      </c>
      <c r="H289" t="str">
        <f>PLANURI!BE908</f>
        <v/>
      </c>
      <c r="I289" t="str">
        <f>PLANURI!BF908</f>
        <v/>
      </c>
      <c r="J289" t="str">
        <f>PLANURI!BG908</f>
        <v/>
      </c>
      <c r="K289" t="str">
        <f>PLANURI!BH908</f>
        <v/>
      </c>
      <c r="L289" t="str">
        <f>PLANURI!BI908</f>
        <v/>
      </c>
      <c r="M289" t="str">
        <f>PLANURI!BJ908</f>
        <v/>
      </c>
      <c r="N289">
        <f>PLANURI!BK908</f>
        <v>0</v>
      </c>
      <c r="O289">
        <f>PLANURI!BL908</f>
        <v>0</v>
      </c>
      <c r="P289">
        <f>PLANURI!BM908</f>
        <v>0</v>
      </c>
      <c r="Q289">
        <f>PLANURI!BN908</f>
        <v>0</v>
      </c>
      <c r="R289">
        <f>PLANURI!BO908</f>
        <v>0</v>
      </c>
      <c r="S289">
        <f>PLANURI!BP908</f>
        <v>0</v>
      </c>
      <c r="T289" t="str">
        <f>PLANURI!BQ908</f>
        <v/>
      </c>
      <c r="U289" t="str">
        <f>PLANURI!BR908</f>
        <v/>
      </c>
      <c r="V289" t="str">
        <f>PLANURI!BS908</f>
        <v/>
      </c>
      <c r="W289" t="str">
        <f>PLANURI!BT908</f>
        <v/>
      </c>
      <c r="X289" t="str">
        <f>PLANURI!BU908</f>
        <v/>
      </c>
      <c r="Y289" t="str">
        <f>PLANURI!BV908</f>
        <v/>
      </c>
      <c r="Z289" t="str">
        <f>PLANURI!A$4</f>
        <v xml:space="preserve">Facultatea Arhitectură şi Urbanism </v>
      </c>
      <c r="AA289" t="str">
        <f>PLANURI!H$6</f>
        <v>Ştiinţe umaniste şi arte</v>
      </c>
      <c r="AB289">
        <f>PLANURI!C$12</f>
        <v>10</v>
      </c>
      <c r="AC289" t="str">
        <f>PLANURI!H$9</f>
        <v>Arhitectură</v>
      </c>
      <c r="AD289">
        <f>PLANURI!A$12</f>
        <v>50</v>
      </c>
      <c r="AE289">
        <f>PLANURI!B$12</f>
        <v>60</v>
      </c>
      <c r="AF289">
        <f>PLANURI!D$12</f>
        <v>10</v>
      </c>
      <c r="AG289" t="str">
        <f>PLANURI!BW908</f>
        <v/>
      </c>
    </row>
    <row r="290" spans="1:33" x14ac:dyDescent="0.2">
      <c r="A290" t="str">
        <f>PLANURI!AX909</f>
        <v/>
      </c>
      <c r="B290">
        <f>PLANURI!AY909</f>
        <v>23</v>
      </c>
      <c r="C290" t="str">
        <f>PLANURI!AZ909</f>
        <v/>
      </c>
      <c r="D290" t="str">
        <f>PLANURI!BA909</f>
        <v/>
      </c>
      <c r="E290" t="str">
        <f>PLANURI!BB909</f>
        <v/>
      </c>
      <c r="F290" t="str">
        <f>PLANURI!BC909</f>
        <v/>
      </c>
      <c r="G290" t="str">
        <f>PLANURI!BD909</f>
        <v/>
      </c>
      <c r="H290" t="str">
        <f>PLANURI!BE909</f>
        <v/>
      </c>
      <c r="I290" t="str">
        <f>PLANURI!BF909</f>
        <v/>
      </c>
      <c r="J290" t="str">
        <f>PLANURI!BG909</f>
        <v/>
      </c>
      <c r="K290" t="str">
        <f>PLANURI!BH909</f>
        <v/>
      </c>
      <c r="L290" t="str">
        <f>PLANURI!BI909</f>
        <v/>
      </c>
      <c r="M290" t="str">
        <f>PLANURI!BJ909</f>
        <v/>
      </c>
      <c r="N290">
        <f>PLANURI!BK909</f>
        <v>0</v>
      </c>
      <c r="O290">
        <f>PLANURI!BL909</f>
        <v>0</v>
      </c>
      <c r="P290">
        <f>PLANURI!BM909</f>
        <v>0</v>
      </c>
      <c r="Q290">
        <f>PLANURI!BN909</f>
        <v>0</v>
      </c>
      <c r="R290">
        <f>PLANURI!BO909</f>
        <v>0</v>
      </c>
      <c r="S290">
        <f>PLANURI!BP909</f>
        <v>0</v>
      </c>
      <c r="T290" t="str">
        <f>PLANURI!BQ909</f>
        <v/>
      </c>
      <c r="U290" t="str">
        <f>PLANURI!BR909</f>
        <v/>
      </c>
      <c r="V290" t="str">
        <f>PLANURI!BS909</f>
        <v/>
      </c>
      <c r="W290" t="str">
        <f>PLANURI!BT909</f>
        <v/>
      </c>
      <c r="X290" t="str">
        <f>PLANURI!BU909</f>
        <v/>
      </c>
      <c r="Y290" t="str">
        <f>PLANURI!BV909</f>
        <v/>
      </c>
      <c r="Z290" t="str">
        <f>PLANURI!A$4</f>
        <v xml:space="preserve">Facultatea Arhitectură şi Urbanism </v>
      </c>
      <c r="AA290" t="str">
        <f>PLANURI!H$6</f>
        <v>Ştiinţe umaniste şi arte</v>
      </c>
      <c r="AB290">
        <f>PLANURI!C$12</f>
        <v>10</v>
      </c>
      <c r="AC290" t="str">
        <f>PLANURI!H$9</f>
        <v>Arhitectură</v>
      </c>
      <c r="AD290">
        <f>PLANURI!A$12</f>
        <v>50</v>
      </c>
      <c r="AE290">
        <f>PLANURI!B$12</f>
        <v>60</v>
      </c>
      <c r="AF290">
        <f>PLANURI!D$12</f>
        <v>10</v>
      </c>
      <c r="AG290" t="str">
        <f>PLANURI!BW909</f>
        <v/>
      </c>
    </row>
    <row r="291" spans="1:33" x14ac:dyDescent="0.2">
      <c r="A291" t="str">
        <f>PLANURI!AX910</f>
        <v/>
      </c>
      <c r="B291">
        <f>PLANURI!AY910</f>
        <v>24</v>
      </c>
      <c r="C291" t="str">
        <f>PLANURI!AZ910</f>
        <v/>
      </c>
      <c r="D291" t="str">
        <f>PLANURI!BA910</f>
        <v/>
      </c>
      <c r="E291" t="str">
        <f>PLANURI!BB910</f>
        <v/>
      </c>
      <c r="F291" t="str">
        <f>PLANURI!BC910</f>
        <v/>
      </c>
      <c r="G291" t="str">
        <f>PLANURI!BD910</f>
        <v/>
      </c>
      <c r="H291" t="str">
        <f>PLANURI!BE910</f>
        <v/>
      </c>
      <c r="I291" t="str">
        <f>PLANURI!BF910</f>
        <v/>
      </c>
      <c r="J291" t="str">
        <f>PLANURI!BG910</f>
        <v/>
      </c>
      <c r="K291" t="str">
        <f>PLANURI!BH910</f>
        <v/>
      </c>
      <c r="L291" t="str">
        <f>PLANURI!BI910</f>
        <v/>
      </c>
      <c r="M291" t="str">
        <f>PLANURI!BJ910</f>
        <v/>
      </c>
      <c r="N291">
        <f>PLANURI!BK910</f>
        <v>0</v>
      </c>
      <c r="O291">
        <f>PLANURI!BL910</f>
        <v>0</v>
      </c>
      <c r="P291">
        <f>PLANURI!BM910</f>
        <v>0</v>
      </c>
      <c r="Q291">
        <f>PLANURI!BN910</f>
        <v>0</v>
      </c>
      <c r="R291">
        <f>PLANURI!BO910</f>
        <v>0</v>
      </c>
      <c r="S291">
        <f>PLANURI!BP910</f>
        <v>0</v>
      </c>
      <c r="T291" t="str">
        <f>PLANURI!BQ910</f>
        <v/>
      </c>
      <c r="U291" t="str">
        <f>PLANURI!BR910</f>
        <v/>
      </c>
      <c r="V291" t="str">
        <f>PLANURI!BS910</f>
        <v/>
      </c>
      <c r="W291" t="str">
        <f>PLANURI!BT910</f>
        <v/>
      </c>
      <c r="X291" t="str">
        <f>PLANURI!BU910</f>
        <v/>
      </c>
      <c r="Y291" t="str">
        <f>PLANURI!BV910</f>
        <v/>
      </c>
      <c r="Z291" t="str">
        <f>PLANURI!A$4</f>
        <v xml:space="preserve">Facultatea Arhitectură şi Urbanism </v>
      </c>
      <c r="AA291" t="str">
        <f>PLANURI!H$6</f>
        <v>Ştiinţe umaniste şi arte</v>
      </c>
      <c r="AB291">
        <f>PLANURI!C$12</f>
        <v>10</v>
      </c>
      <c r="AC291" t="str">
        <f>PLANURI!H$9</f>
        <v>Arhitectură</v>
      </c>
      <c r="AD291">
        <f>PLANURI!A$12</f>
        <v>50</v>
      </c>
      <c r="AE291">
        <f>PLANURI!B$12</f>
        <v>60</v>
      </c>
      <c r="AF291">
        <f>PLANURI!D$12</f>
        <v>10</v>
      </c>
      <c r="AG291" t="str">
        <f>PLANURI!BW910</f>
        <v/>
      </c>
    </row>
    <row r="292" spans="1:33" x14ac:dyDescent="0.2">
      <c r="A292" t="str">
        <f>PLANURI!AX911</f>
        <v/>
      </c>
      <c r="B292">
        <f>PLANURI!AY911</f>
        <v>25</v>
      </c>
      <c r="C292" t="str">
        <f>PLANURI!AZ911</f>
        <v/>
      </c>
      <c r="D292" t="str">
        <f>PLANURI!BA911</f>
        <v/>
      </c>
      <c r="E292" t="str">
        <f>PLANURI!BB911</f>
        <v/>
      </c>
      <c r="F292" t="str">
        <f>PLANURI!BC911</f>
        <v/>
      </c>
      <c r="G292" t="str">
        <f>PLANURI!BD911</f>
        <v/>
      </c>
      <c r="H292" t="str">
        <f>PLANURI!BE911</f>
        <v/>
      </c>
      <c r="I292" t="str">
        <f>PLANURI!BF911</f>
        <v/>
      </c>
      <c r="J292" t="str">
        <f>PLANURI!BG911</f>
        <v/>
      </c>
      <c r="K292" t="str">
        <f>PLANURI!BH911</f>
        <v/>
      </c>
      <c r="L292" t="str">
        <f>PLANURI!BI911</f>
        <v/>
      </c>
      <c r="M292" t="str">
        <f>PLANURI!BJ911</f>
        <v/>
      </c>
      <c r="N292">
        <f>PLANURI!BK911</f>
        <v>0</v>
      </c>
      <c r="O292">
        <f>PLANURI!BL911</f>
        <v>0</v>
      </c>
      <c r="P292">
        <f>PLANURI!BM911</f>
        <v>0</v>
      </c>
      <c r="Q292">
        <f>PLANURI!BN911</f>
        <v>0</v>
      </c>
      <c r="R292">
        <f>PLANURI!BO911</f>
        <v>0</v>
      </c>
      <c r="S292">
        <f>PLANURI!BP911</f>
        <v>0</v>
      </c>
      <c r="T292" t="str">
        <f>PLANURI!BQ911</f>
        <v/>
      </c>
      <c r="U292" t="str">
        <f>PLANURI!BR911</f>
        <v/>
      </c>
      <c r="V292" t="str">
        <f>PLANURI!BS911</f>
        <v/>
      </c>
      <c r="W292" t="str">
        <f>PLANURI!BT911</f>
        <v/>
      </c>
      <c r="X292" t="str">
        <f>PLANURI!BU911</f>
        <v/>
      </c>
      <c r="Y292" t="str">
        <f>PLANURI!BV911</f>
        <v/>
      </c>
      <c r="Z292" t="str">
        <f>PLANURI!A$4</f>
        <v xml:space="preserve">Facultatea Arhitectură şi Urbanism </v>
      </c>
      <c r="AA292" t="str">
        <f>PLANURI!H$6</f>
        <v>Ştiinţe umaniste şi arte</v>
      </c>
      <c r="AB292">
        <f>PLANURI!C$12</f>
        <v>10</v>
      </c>
      <c r="AC292" t="str">
        <f>PLANURI!H$9</f>
        <v>Arhitectură</v>
      </c>
      <c r="AD292">
        <f>PLANURI!A$12</f>
        <v>50</v>
      </c>
      <c r="AE292">
        <f>PLANURI!B$12</f>
        <v>60</v>
      </c>
      <c r="AF292">
        <f>PLANURI!D$12</f>
        <v>10</v>
      </c>
      <c r="AG292" t="str">
        <f>PLANURI!BW911</f>
        <v/>
      </c>
    </row>
    <row r="293" spans="1:33" x14ac:dyDescent="0.2">
      <c r="A293" t="str">
        <f>PLANURI!AX912</f>
        <v/>
      </c>
      <c r="B293">
        <f>PLANURI!AY912</f>
        <v>26</v>
      </c>
      <c r="C293" t="str">
        <f>PLANURI!AZ912</f>
        <v/>
      </c>
      <c r="D293" t="str">
        <f>PLANURI!BA912</f>
        <v/>
      </c>
      <c r="E293" t="str">
        <f>PLANURI!BB912</f>
        <v/>
      </c>
      <c r="F293" t="str">
        <f>PLANURI!BC912</f>
        <v/>
      </c>
      <c r="G293" t="str">
        <f>PLANURI!BD912</f>
        <v/>
      </c>
      <c r="H293" t="str">
        <f>PLANURI!BE912</f>
        <v/>
      </c>
      <c r="I293" t="str">
        <f>PLANURI!BF912</f>
        <v/>
      </c>
      <c r="J293" t="str">
        <f>PLANURI!BG912</f>
        <v/>
      </c>
      <c r="K293" t="str">
        <f>PLANURI!BH912</f>
        <v/>
      </c>
      <c r="L293" t="str">
        <f>PLANURI!BI912</f>
        <v/>
      </c>
      <c r="M293" t="str">
        <f>PLANURI!BJ912</f>
        <v/>
      </c>
      <c r="N293">
        <f>PLANURI!BK912</f>
        <v>0</v>
      </c>
      <c r="O293">
        <f>PLANURI!BL912</f>
        <v>0</v>
      </c>
      <c r="P293">
        <f>PLANURI!BM912</f>
        <v>0</v>
      </c>
      <c r="Q293">
        <f>PLANURI!BN912</f>
        <v>0</v>
      </c>
      <c r="R293">
        <f>PLANURI!BO912</f>
        <v>0</v>
      </c>
      <c r="S293">
        <f>PLANURI!BP912</f>
        <v>0</v>
      </c>
      <c r="T293" t="str">
        <f>PLANURI!BQ912</f>
        <v/>
      </c>
      <c r="U293" t="str">
        <f>PLANURI!BR912</f>
        <v/>
      </c>
      <c r="V293" t="str">
        <f>PLANURI!BS912</f>
        <v/>
      </c>
      <c r="W293" t="str">
        <f>PLANURI!BT912</f>
        <v/>
      </c>
      <c r="X293" t="str">
        <f>PLANURI!BU912</f>
        <v/>
      </c>
      <c r="Y293" t="str">
        <f>PLANURI!BV912</f>
        <v/>
      </c>
      <c r="Z293" t="str">
        <f>PLANURI!A$4</f>
        <v xml:space="preserve">Facultatea Arhitectură şi Urbanism </v>
      </c>
      <c r="AA293" t="str">
        <f>PLANURI!H$6</f>
        <v>Ştiinţe umaniste şi arte</v>
      </c>
      <c r="AB293">
        <f>PLANURI!C$12</f>
        <v>10</v>
      </c>
      <c r="AC293" t="str">
        <f>PLANURI!H$9</f>
        <v>Arhitectură</v>
      </c>
      <c r="AD293">
        <f>PLANURI!A$12</f>
        <v>50</v>
      </c>
      <c r="AE293">
        <f>PLANURI!B$12</f>
        <v>60</v>
      </c>
      <c r="AF293">
        <f>PLANURI!D$12</f>
        <v>10</v>
      </c>
      <c r="AG293" t="str">
        <f>PLANURI!BW912</f>
        <v/>
      </c>
    </row>
    <row r="294" spans="1:33" x14ac:dyDescent="0.2">
      <c r="A294" t="str">
        <f>PLANURI!AX913</f>
        <v>Semestrul 8</v>
      </c>
      <c r="B294">
        <f>PLANURI!AY913</f>
        <v>0</v>
      </c>
      <c r="C294">
        <f>PLANURI!AZ913</f>
        <v>0</v>
      </c>
      <c r="D294">
        <f>PLANURI!BA913</f>
        <v>0</v>
      </c>
      <c r="E294">
        <f>PLANURI!BB913</f>
        <v>0</v>
      </c>
      <c r="F294">
        <f>PLANURI!BC913</f>
        <v>0</v>
      </c>
      <c r="G294">
        <f>PLANURI!BD913</f>
        <v>0</v>
      </c>
      <c r="H294">
        <f>PLANURI!BE913</f>
        <v>0</v>
      </c>
      <c r="I294">
        <f>PLANURI!BF913</f>
        <v>0</v>
      </c>
      <c r="J294">
        <f>PLANURI!BG913</f>
        <v>0</v>
      </c>
      <c r="K294">
        <f>PLANURI!BH913</f>
        <v>0</v>
      </c>
      <c r="L294">
        <f>PLANURI!BI913</f>
        <v>0</v>
      </c>
      <c r="M294">
        <f>PLANURI!BJ913</f>
        <v>0</v>
      </c>
      <c r="N294">
        <f>PLANURI!BK913</f>
        <v>0</v>
      </c>
      <c r="O294">
        <f>PLANURI!BL913</f>
        <v>0</v>
      </c>
      <c r="P294">
        <f>PLANURI!BM913</f>
        <v>0</v>
      </c>
      <c r="Q294">
        <f>PLANURI!BN913</f>
        <v>0</v>
      </c>
      <c r="R294">
        <f>PLANURI!BO913</f>
        <v>0</v>
      </c>
      <c r="S294">
        <f>PLANURI!BP913</f>
        <v>0</v>
      </c>
      <c r="T294">
        <f>PLANURI!BQ913</f>
        <v>0</v>
      </c>
      <c r="U294">
        <f>PLANURI!BR913</f>
        <v>0</v>
      </c>
      <c r="V294">
        <f>PLANURI!BS913</f>
        <v>0</v>
      </c>
      <c r="W294">
        <f>PLANURI!BT913</f>
        <v>0</v>
      </c>
      <c r="X294">
        <f>PLANURI!BU913</f>
        <v>0</v>
      </c>
      <c r="Y294">
        <f>PLANURI!BV913</f>
        <v>0</v>
      </c>
      <c r="Z294" t="str">
        <f>PLANURI!A$4</f>
        <v xml:space="preserve">Facultatea Arhitectură şi Urbanism </v>
      </c>
      <c r="AA294" t="str">
        <f>PLANURI!H$6</f>
        <v>Ştiinţe umaniste şi arte</v>
      </c>
      <c r="AB294">
        <f>PLANURI!C$12</f>
        <v>10</v>
      </c>
      <c r="AC294" t="str">
        <f>PLANURI!H$9</f>
        <v>Arhitectură</v>
      </c>
      <c r="AD294">
        <f>PLANURI!A$12</f>
        <v>50</v>
      </c>
      <c r="AE294">
        <f>PLANURI!B$12</f>
        <v>60</v>
      </c>
      <c r="AF294">
        <f>PLANURI!D$12</f>
        <v>10</v>
      </c>
      <c r="AG294" t="str">
        <f>PLANURI!BW913</f>
        <v/>
      </c>
    </row>
    <row r="295" spans="1:33" x14ac:dyDescent="0.2">
      <c r="A295" t="str">
        <f>PLANURI!AX914</f>
        <v>L061.24.08.S2-01</v>
      </c>
      <c r="B295">
        <f>PLANURI!AY914</f>
        <v>1</v>
      </c>
      <c r="C295" t="str">
        <f>PLANURI!AZ914</f>
        <v>Opţional 6.1 cuplat cu Opţional 7.1
Proiect tehnic de reconversie</v>
      </c>
      <c r="D295">
        <f>PLANURI!BA914</f>
        <v>4</v>
      </c>
      <c r="E295" t="str">
        <f>PLANURI!BB914</f>
        <v>8</v>
      </c>
      <c r="F295" t="str">
        <f>PLANURI!BC914</f>
        <v>P-D</v>
      </c>
      <c r="G295" t="str">
        <f>PLANURI!BD914</f>
        <v>DO</v>
      </c>
      <c r="H295">
        <f>PLANURI!BE914</f>
        <v>0</v>
      </c>
      <c r="I295">
        <f>PLANURI!BF914</f>
        <v>3</v>
      </c>
      <c r="J295">
        <f>PLANURI!BG914</f>
        <v>3</v>
      </c>
      <c r="K295">
        <f>PLANURI!BH914</f>
        <v>0</v>
      </c>
      <c r="L295">
        <f>PLANURI!BI914</f>
        <v>42</v>
      </c>
      <c r="M295">
        <f>PLANURI!BJ914</f>
        <v>42</v>
      </c>
      <c r="N295">
        <f>PLANURI!BK914</f>
        <v>0</v>
      </c>
      <c r="O295">
        <f>PLANURI!BL914</f>
        <v>0</v>
      </c>
      <c r="P295">
        <f>PLANURI!BM914</f>
        <v>0</v>
      </c>
      <c r="Q295">
        <f>PLANURI!BN914</f>
        <v>0</v>
      </c>
      <c r="R295">
        <f>PLANURI!BO914</f>
        <v>0</v>
      </c>
      <c r="S295">
        <f>PLANURI!BP914</f>
        <v>0</v>
      </c>
      <c r="T295">
        <f>PLANURI!BQ914</f>
        <v>2.4</v>
      </c>
      <c r="U295">
        <f>PLANURI!BR914</f>
        <v>33</v>
      </c>
      <c r="V295">
        <f>PLANURI!BS914</f>
        <v>3</v>
      </c>
      <c r="W295" t="str">
        <f>PLANURI!BT914</f>
        <v>DS</v>
      </c>
      <c r="X295">
        <f>PLANURI!BU914</f>
        <v>5.4</v>
      </c>
      <c r="Y295">
        <f>PLANURI!BV914</f>
        <v>75</v>
      </c>
      <c r="Z295" t="str">
        <f>PLANURI!A$4</f>
        <v xml:space="preserve">Facultatea Arhitectură şi Urbanism </v>
      </c>
      <c r="AA295" t="str">
        <f>PLANURI!H$6</f>
        <v>Ştiinţe umaniste şi arte</v>
      </c>
      <c r="AB295">
        <f>PLANURI!C$12</f>
        <v>10</v>
      </c>
      <c r="AC295" t="str">
        <f>PLANURI!H$9</f>
        <v>Arhitectură</v>
      </c>
      <c r="AD295">
        <f>PLANURI!A$12</f>
        <v>50</v>
      </c>
      <c r="AE295">
        <f>PLANURI!B$12</f>
        <v>60</v>
      </c>
      <c r="AF295">
        <f>PLANURI!D$12</f>
        <v>10</v>
      </c>
      <c r="AG295" t="str">
        <f>PLANURI!BW914</f>
        <v>2027</v>
      </c>
    </row>
    <row r="296" spans="1:33" x14ac:dyDescent="0.2">
      <c r="A296" t="str">
        <f>PLANURI!AX915</f>
        <v>L061.24.08.S2-02</v>
      </c>
      <c r="B296">
        <f>PLANURI!AY915</f>
        <v>2</v>
      </c>
      <c r="C296" t="str">
        <f>PLANURI!AZ915</f>
        <v>Opţional 6.2 cuplat cu Opţional 7.2
Amenajari de interioare - proiect mobilier</v>
      </c>
      <c r="D296">
        <f>PLANURI!BA915</f>
        <v>4</v>
      </c>
      <c r="E296" t="str">
        <f>PLANURI!BB915</f>
        <v>8</v>
      </c>
      <c r="F296" t="str">
        <f>PLANURI!BC915</f>
        <v>P-D</v>
      </c>
      <c r="G296" t="str">
        <f>PLANURI!BD915</f>
        <v>DO</v>
      </c>
      <c r="H296">
        <f>PLANURI!BE915</f>
        <v>0</v>
      </c>
      <c r="I296">
        <f>PLANURI!BF915</f>
        <v>3</v>
      </c>
      <c r="J296">
        <f>PLANURI!BG915</f>
        <v>3</v>
      </c>
      <c r="K296">
        <f>PLANURI!BH915</f>
        <v>0</v>
      </c>
      <c r="L296">
        <f>PLANURI!BI915</f>
        <v>42</v>
      </c>
      <c r="M296">
        <f>PLANURI!BJ915</f>
        <v>42</v>
      </c>
      <c r="N296">
        <f>PLANURI!BK915</f>
        <v>0</v>
      </c>
      <c r="O296">
        <f>PLANURI!BL915</f>
        <v>0</v>
      </c>
      <c r="P296">
        <f>PLANURI!BM915</f>
        <v>0</v>
      </c>
      <c r="Q296">
        <f>PLANURI!BN915</f>
        <v>0</v>
      </c>
      <c r="R296">
        <f>PLANURI!BO915</f>
        <v>0</v>
      </c>
      <c r="S296">
        <f>PLANURI!BP915</f>
        <v>0</v>
      </c>
      <c r="T296">
        <f>PLANURI!BQ915</f>
        <v>2.4</v>
      </c>
      <c r="U296">
        <f>PLANURI!BR915</f>
        <v>33</v>
      </c>
      <c r="V296">
        <f>PLANURI!BS915</f>
        <v>3</v>
      </c>
      <c r="W296" t="str">
        <f>PLANURI!BT915</f>
        <v>DS</v>
      </c>
      <c r="X296">
        <f>PLANURI!BU915</f>
        <v>5.4</v>
      </c>
      <c r="Y296">
        <f>PLANURI!BV915</f>
        <v>75</v>
      </c>
      <c r="Z296" t="str">
        <f>PLANURI!A$4</f>
        <v xml:space="preserve">Facultatea Arhitectură şi Urbanism </v>
      </c>
      <c r="AA296" t="str">
        <f>PLANURI!H$6</f>
        <v>Ştiinţe umaniste şi arte</v>
      </c>
      <c r="AB296">
        <f>PLANURI!C$12</f>
        <v>10</v>
      </c>
      <c r="AC296" t="str">
        <f>PLANURI!H$9</f>
        <v>Arhitectură</v>
      </c>
      <c r="AD296">
        <f>PLANURI!A$12</f>
        <v>50</v>
      </c>
      <c r="AE296">
        <f>PLANURI!B$12</f>
        <v>60</v>
      </c>
      <c r="AF296">
        <f>PLANURI!D$12</f>
        <v>10</v>
      </c>
      <c r="AG296" t="str">
        <f>PLANURI!BW915</f>
        <v>2027</v>
      </c>
    </row>
    <row r="297" spans="1:33" x14ac:dyDescent="0.2">
      <c r="A297" t="str">
        <f>PLANURI!AX916</f>
        <v>L061.24.08.S7-03</v>
      </c>
      <c r="B297">
        <f>PLANURI!AY916</f>
        <v>3</v>
      </c>
      <c r="C297" t="str">
        <f>PLANURI!AZ916</f>
        <v>Opţional 7.1 cuplat cu Opţional 6.1
Metode de consolidare si interventii - teorie</v>
      </c>
      <c r="D297">
        <f>PLANURI!BA916</f>
        <v>4</v>
      </c>
      <c r="E297" t="str">
        <f>PLANURI!BB916</f>
        <v>8</v>
      </c>
      <c r="F297" t="str">
        <f>PLANURI!BC916</f>
        <v>E</v>
      </c>
      <c r="G297" t="str">
        <f>PLANURI!BD916</f>
        <v>DO</v>
      </c>
      <c r="H297">
        <f>PLANURI!BE916</f>
        <v>2</v>
      </c>
      <c r="I297">
        <f>PLANURI!BF916</f>
        <v>0</v>
      </c>
      <c r="J297">
        <f>PLANURI!BG916</f>
        <v>2</v>
      </c>
      <c r="K297">
        <f>PLANURI!BH916</f>
        <v>28</v>
      </c>
      <c r="L297">
        <f>PLANURI!BI916</f>
        <v>0</v>
      </c>
      <c r="M297">
        <f>PLANURI!BJ916</f>
        <v>28</v>
      </c>
      <c r="N297">
        <f>PLANURI!BK916</f>
        <v>0</v>
      </c>
      <c r="O297">
        <f>PLANURI!BL916</f>
        <v>0</v>
      </c>
      <c r="P297">
        <f>PLANURI!BM916</f>
        <v>0</v>
      </c>
      <c r="Q297">
        <f>PLANURI!BN916</f>
        <v>0</v>
      </c>
      <c r="R297">
        <f>PLANURI!BO916</f>
        <v>0</v>
      </c>
      <c r="S297">
        <f>PLANURI!BP916</f>
        <v>0</v>
      </c>
      <c r="T297">
        <f>PLANURI!BQ916</f>
        <v>1.6</v>
      </c>
      <c r="U297">
        <f>PLANURI!BR916</f>
        <v>22</v>
      </c>
      <c r="V297">
        <f>PLANURI!BS916</f>
        <v>2</v>
      </c>
      <c r="W297" t="str">
        <f>PLANURI!BT916</f>
        <v>DS</v>
      </c>
      <c r="X297">
        <f>PLANURI!BU916</f>
        <v>3.6</v>
      </c>
      <c r="Y297">
        <f>PLANURI!BV916</f>
        <v>50</v>
      </c>
      <c r="Z297" t="str">
        <f>PLANURI!A$4</f>
        <v xml:space="preserve">Facultatea Arhitectură şi Urbanism </v>
      </c>
      <c r="AA297" t="str">
        <f>PLANURI!H$6</f>
        <v>Ştiinţe umaniste şi arte</v>
      </c>
      <c r="AB297">
        <f>PLANURI!C$12</f>
        <v>10</v>
      </c>
      <c r="AC297" t="str">
        <f>PLANURI!H$9</f>
        <v>Arhitectură</v>
      </c>
      <c r="AD297">
        <f>PLANURI!A$12</f>
        <v>50</v>
      </c>
      <c r="AE297">
        <f>PLANURI!B$12</f>
        <v>60</v>
      </c>
      <c r="AF297">
        <f>PLANURI!D$12</f>
        <v>10</v>
      </c>
      <c r="AG297" t="str">
        <f>PLANURI!BW916</f>
        <v>2027</v>
      </c>
    </row>
    <row r="298" spans="1:33" x14ac:dyDescent="0.2">
      <c r="A298" t="str">
        <f>PLANURI!AX917</f>
        <v>L061.24.08.S7-04</v>
      </c>
      <c r="B298">
        <f>PLANURI!AY917</f>
        <v>4</v>
      </c>
      <c r="C298" t="str">
        <f>PLANURI!AZ917</f>
        <v>Opţional 7.2 cuplat cu Opţional 6.2
Amenajari interioare - teorie mobilier si ergonomie</v>
      </c>
      <c r="D298">
        <f>PLANURI!BA917</f>
        <v>4</v>
      </c>
      <c r="E298" t="str">
        <f>PLANURI!BB917</f>
        <v>8</v>
      </c>
      <c r="F298" t="str">
        <f>PLANURI!BC917</f>
        <v>E</v>
      </c>
      <c r="G298" t="str">
        <f>PLANURI!BD917</f>
        <v>DO</v>
      </c>
      <c r="H298">
        <f>PLANURI!BE917</f>
        <v>2</v>
      </c>
      <c r="I298">
        <f>PLANURI!BF917</f>
        <v>0</v>
      </c>
      <c r="J298">
        <f>PLANURI!BG917</f>
        <v>2</v>
      </c>
      <c r="K298">
        <f>PLANURI!BH917</f>
        <v>28</v>
      </c>
      <c r="L298">
        <f>PLANURI!BI917</f>
        <v>0</v>
      </c>
      <c r="M298">
        <f>PLANURI!BJ917</f>
        <v>28</v>
      </c>
      <c r="N298">
        <f>PLANURI!BK917</f>
        <v>0</v>
      </c>
      <c r="O298">
        <f>PLANURI!BL917</f>
        <v>0</v>
      </c>
      <c r="P298">
        <f>PLANURI!BM917</f>
        <v>0</v>
      </c>
      <c r="Q298">
        <f>PLANURI!BN917</f>
        <v>0</v>
      </c>
      <c r="R298">
        <f>PLANURI!BO917</f>
        <v>0</v>
      </c>
      <c r="S298">
        <f>PLANURI!BP917</f>
        <v>0</v>
      </c>
      <c r="T298">
        <f>PLANURI!BQ917</f>
        <v>1.6</v>
      </c>
      <c r="U298">
        <f>PLANURI!BR917</f>
        <v>22</v>
      </c>
      <c r="V298">
        <f>PLANURI!BS917</f>
        <v>2</v>
      </c>
      <c r="W298" t="str">
        <f>PLANURI!BT917</f>
        <v>DS</v>
      </c>
      <c r="X298">
        <f>PLANURI!BU917</f>
        <v>3.6</v>
      </c>
      <c r="Y298">
        <f>PLANURI!BV917</f>
        <v>50</v>
      </c>
      <c r="Z298" t="str">
        <f>PLANURI!A$4</f>
        <v xml:space="preserve">Facultatea Arhitectură şi Urbanism </v>
      </c>
      <c r="AA298" t="str">
        <f>PLANURI!H$6</f>
        <v>Ştiinţe umaniste şi arte</v>
      </c>
      <c r="AB298">
        <f>PLANURI!C$12</f>
        <v>10</v>
      </c>
      <c r="AC298" t="str">
        <f>PLANURI!H$9</f>
        <v>Arhitectură</v>
      </c>
      <c r="AD298">
        <f>PLANURI!A$12</f>
        <v>50</v>
      </c>
      <c r="AE298">
        <f>PLANURI!B$12</f>
        <v>60</v>
      </c>
      <c r="AF298">
        <f>PLANURI!D$12</f>
        <v>10</v>
      </c>
      <c r="AG298" t="str">
        <f>PLANURI!BW917</f>
        <v>2027</v>
      </c>
    </row>
    <row r="299" spans="1:33" x14ac:dyDescent="0.2">
      <c r="A299" t="str">
        <f>PLANURI!AX918</f>
        <v>L061.24.08.C8-05</v>
      </c>
      <c r="B299">
        <f>PLANURI!AY918</f>
        <v>5</v>
      </c>
      <c r="C299" t="str">
        <f>PLANURI!AZ918</f>
        <v>Opţional 8
Antropologie</v>
      </c>
      <c r="D299">
        <f>PLANURI!BA918</f>
        <v>4</v>
      </c>
      <c r="E299" t="str">
        <f>PLANURI!BB918</f>
        <v>8</v>
      </c>
      <c r="F299" t="str">
        <f>PLANURI!BC918</f>
        <v>E</v>
      </c>
      <c r="G299" t="str">
        <f>PLANURI!BD918</f>
        <v>DO</v>
      </c>
      <c r="H299">
        <f>PLANURI!BE918</f>
        <v>2</v>
      </c>
      <c r="I299">
        <f>PLANURI!BF918</f>
        <v>1</v>
      </c>
      <c r="J299">
        <f>PLANURI!BG918</f>
        <v>3</v>
      </c>
      <c r="K299">
        <f>PLANURI!BH918</f>
        <v>28</v>
      </c>
      <c r="L299">
        <f>PLANURI!BI918</f>
        <v>14</v>
      </c>
      <c r="M299">
        <f>PLANURI!BJ918</f>
        <v>42</v>
      </c>
      <c r="N299">
        <f>PLANURI!BK918</f>
        <v>0</v>
      </c>
      <c r="O299">
        <f>PLANURI!BL918</f>
        <v>0</v>
      </c>
      <c r="P299">
        <f>PLANURI!BM918</f>
        <v>0</v>
      </c>
      <c r="Q299">
        <f>PLANURI!BN918</f>
        <v>0</v>
      </c>
      <c r="R299">
        <f>PLANURI!BO918</f>
        <v>0</v>
      </c>
      <c r="S299">
        <f>PLANURI!BP918</f>
        <v>0</v>
      </c>
      <c r="T299">
        <f>PLANURI!BQ918</f>
        <v>2.4</v>
      </c>
      <c r="U299">
        <f>PLANURI!BR918</f>
        <v>33</v>
      </c>
      <c r="V299">
        <f>PLANURI!BS918</f>
        <v>3</v>
      </c>
      <c r="W299" t="str">
        <f>PLANURI!BT918</f>
        <v>DC</v>
      </c>
      <c r="X299">
        <f>PLANURI!BU918</f>
        <v>5.4</v>
      </c>
      <c r="Y299">
        <f>PLANURI!BV918</f>
        <v>75</v>
      </c>
      <c r="Z299" t="str">
        <f>PLANURI!A$4</f>
        <v xml:space="preserve">Facultatea Arhitectură şi Urbanism </v>
      </c>
      <c r="AA299" t="str">
        <f>PLANURI!H$6</f>
        <v>Ştiinţe umaniste şi arte</v>
      </c>
      <c r="AB299">
        <f>PLANURI!C$12</f>
        <v>10</v>
      </c>
      <c r="AC299" t="str">
        <f>PLANURI!H$9</f>
        <v>Arhitectură</v>
      </c>
      <c r="AD299">
        <f>PLANURI!A$12</f>
        <v>50</v>
      </c>
      <c r="AE299">
        <f>PLANURI!B$12</f>
        <v>60</v>
      </c>
      <c r="AF299">
        <f>PLANURI!D$12</f>
        <v>10</v>
      </c>
      <c r="AG299" t="str">
        <f>PLANURI!BW918</f>
        <v>2027</v>
      </c>
    </row>
    <row r="300" spans="1:33" x14ac:dyDescent="0.2">
      <c r="A300" t="str">
        <f>PLANURI!AX919</f>
        <v>L061.24.08.C8-06</v>
      </c>
      <c r="B300">
        <f>PLANURI!AY919</f>
        <v>6</v>
      </c>
      <c r="C300" t="str">
        <f>PLANURI!AZ919</f>
        <v>Opţional 8
Fotografie si film</v>
      </c>
      <c r="D300">
        <f>PLANURI!BA919</f>
        <v>4</v>
      </c>
      <c r="E300" t="str">
        <f>PLANURI!BB919</f>
        <v>8</v>
      </c>
      <c r="F300" t="str">
        <f>PLANURI!BC919</f>
        <v>E</v>
      </c>
      <c r="G300" t="str">
        <f>PLANURI!BD919</f>
        <v>DO</v>
      </c>
      <c r="H300">
        <f>PLANURI!BE919</f>
        <v>2</v>
      </c>
      <c r="I300">
        <f>PLANURI!BF919</f>
        <v>1</v>
      </c>
      <c r="J300">
        <f>PLANURI!BG919</f>
        <v>3</v>
      </c>
      <c r="K300">
        <f>PLANURI!BH919</f>
        <v>28</v>
      </c>
      <c r="L300">
        <f>PLANURI!BI919</f>
        <v>14</v>
      </c>
      <c r="M300">
        <f>PLANURI!BJ919</f>
        <v>42</v>
      </c>
      <c r="N300">
        <f>PLANURI!BK919</f>
        <v>0</v>
      </c>
      <c r="O300">
        <f>PLANURI!BL919</f>
        <v>0</v>
      </c>
      <c r="P300">
        <f>PLANURI!BM919</f>
        <v>0</v>
      </c>
      <c r="Q300">
        <f>PLANURI!BN919</f>
        <v>0</v>
      </c>
      <c r="R300">
        <f>PLANURI!BO919</f>
        <v>0</v>
      </c>
      <c r="S300">
        <f>PLANURI!BP919</f>
        <v>0</v>
      </c>
      <c r="T300">
        <f>PLANURI!BQ919</f>
        <v>2.4</v>
      </c>
      <c r="U300">
        <f>PLANURI!BR919</f>
        <v>33</v>
      </c>
      <c r="V300">
        <f>PLANURI!BS919</f>
        <v>3</v>
      </c>
      <c r="W300" t="str">
        <f>PLANURI!BT919</f>
        <v>DC</v>
      </c>
      <c r="X300">
        <f>PLANURI!BU919</f>
        <v>5.4</v>
      </c>
      <c r="Y300">
        <f>PLANURI!BV919</f>
        <v>75</v>
      </c>
      <c r="Z300" t="str">
        <f>PLANURI!A$4</f>
        <v xml:space="preserve">Facultatea Arhitectură şi Urbanism </v>
      </c>
      <c r="AA300" t="str">
        <f>PLANURI!H$6</f>
        <v>Ştiinţe umaniste şi arte</v>
      </c>
      <c r="AB300">
        <f>PLANURI!C$12</f>
        <v>10</v>
      </c>
      <c r="AC300" t="str">
        <f>PLANURI!H$9</f>
        <v>Arhitectură</v>
      </c>
      <c r="AD300">
        <f>PLANURI!A$12</f>
        <v>50</v>
      </c>
      <c r="AE300">
        <f>PLANURI!B$12</f>
        <v>60</v>
      </c>
      <c r="AF300">
        <f>PLANURI!D$12</f>
        <v>10</v>
      </c>
      <c r="AG300" t="str">
        <f>PLANURI!BW919</f>
        <v>2027</v>
      </c>
    </row>
    <row r="301" spans="1:33" x14ac:dyDescent="0.2">
      <c r="A301" t="str">
        <f>PLANURI!AX920</f>
        <v/>
      </c>
      <c r="B301">
        <f>PLANURI!AY920</f>
        <v>7</v>
      </c>
      <c r="C301" t="str">
        <f>PLANURI!AZ920</f>
        <v/>
      </c>
      <c r="D301" t="str">
        <f>PLANURI!BA920</f>
        <v/>
      </c>
      <c r="E301" t="str">
        <f>PLANURI!BB920</f>
        <v/>
      </c>
      <c r="F301" t="str">
        <f>PLANURI!BC920</f>
        <v/>
      </c>
      <c r="G301" t="str">
        <f>PLANURI!BD920</f>
        <v/>
      </c>
      <c r="H301" t="str">
        <f>PLANURI!BE920</f>
        <v/>
      </c>
      <c r="I301" t="str">
        <f>PLANURI!BF920</f>
        <v/>
      </c>
      <c r="J301" t="str">
        <f>PLANURI!BG920</f>
        <v/>
      </c>
      <c r="K301" t="str">
        <f>PLANURI!BH920</f>
        <v/>
      </c>
      <c r="L301" t="str">
        <f>PLANURI!BI920</f>
        <v/>
      </c>
      <c r="M301" t="str">
        <f>PLANURI!BJ920</f>
        <v/>
      </c>
      <c r="N301">
        <f>PLANURI!BK920</f>
        <v>0</v>
      </c>
      <c r="O301">
        <f>PLANURI!BL920</f>
        <v>0</v>
      </c>
      <c r="P301">
        <f>PLANURI!BM920</f>
        <v>0</v>
      </c>
      <c r="Q301">
        <f>PLANURI!BN920</f>
        <v>0</v>
      </c>
      <c r="R301">
        <f>PLANURI!BO920</f>
        <v>0</v>
      </c>
      <c r="S301">
        <f>PLANURI!BP920</f>
        <v>0</v>
      </c>
      <c r="T301" t="str">
        <f>PLANURI!BQ920</f>
        <v/>
      </c>
      <c r="U301" t="str">
        <f>PLANURI!BR920</f>
        <v/>
      </c>
      <c r="V301" t="str">
        <f>PLANURI!BS920</f>
        <v/>
      </c>
      <c r="W301" t="str">
        <f>PLANURI!BT920</f>
        <v/>
      </c>
      <c r="X301" t="str">
        <f>PLANURI!BU920</f>
        <v/>
      </c>
      <c r="Y301" t="str">
        <f>PLANURI!BV920</f>
        <v/>
      </c>
      <c r="Z301" t="str">
        <f>PLANURI!A$4</f>
        <v xml:space="preserve">Facultatea Arhitectură şi Urbanism </v>
      </c>
      <c r="AA301" t="str">
        <f>PLANURI!H$6</f>
        <v>Ştiinţe umaniste şi arte</v>
      </c>
      <c r="AB301">
        <f>PLANURI!C$12</f>
        <v>10</v>
      </c>
      <c r="AC301" t="str">
        <f>PLANURI!H$9</f>
        <v>Arhitectură</v>
      </c>
      <c r="AD301">
        <f>PLANURI!A$12</f>
        <v>50</v>
      </c>
      <c r="AE301">
        <f>PLANURI!B$12</f>
        <v>60</v>
      </c>
      <c r="AF301">
        <f>PLANURI!D$12</f>
        <v>10</v>
      </c>
      <c r="AG301" t="str">
        <f>PLANURI!BW920</f>
        <v/>
      </c>
    </row>
    <row r="302" spans="1:33" x14ac:dyDescent="0.2">
      <c r="A302" t="str">
        <f>PLANURI!AX921</f>
        <v/>
      </c>
      <c r="B302">
        <f>PLANURI!AY921</f>
        <v>8</v>
      </c>
      <c r="C302" t="str">
        <f>PLANURI!AZ921</f>
        <v/>
      </c>
      <c r="D302" t="str">
        <f>PLANURI!BA921</f>
        <v/>
      </c>
      <c r="E302" t="str">
        <f>PLANURI!BB921</f>
        <v/>
      </c>
      <c r="F302" t="str">
        <f>PLANURI!BC921</f>
        <v/>
      </c>
      <c r="G302" t="str">
        <f>PLANURI!BD921</f>
        <v/>
      </c>
      <c r="H302" t="str">
        <f>PLANURI!BE921</f>
        <v/>
      </c>
      <c r="I302" t="str">
        <f>PLANURI!BF921</f>
        <v/>
      </c>
      <c r="J302" t="str">
        <f>PLANURI!BG921</f>
        <v/>
      </c>
      <c r="K302" t="str">
        <f>PLANURI!BH921</f>
        <v/>
      </c>
      <c r="L302" t="str">
        <f>PLANURI!BI921</f>
        <v/>
      </c>
      <c r="M302" t="str">
        <f>PLANURI!BJ921</f>
        <v/>
      </c>
      <c r="N302">
        <f>PLANURI!BK921</f>
        <v>0</v>
      </c>
      <c r="O302">
        <f>PLANURI!BL921</f>
        <v>0</v>
      </c>
      <c r="P302">
        <f>PLANURI!BM921</f>
        <v>0</v>
      </c>
      <c r="Q302">
        <f>PLANURI!BN921</f>
        <v>0</v>
      </c>
      <c r="R302">
        <f>PLANURI!BO921</f>
        <v>0</v>
      </c>
      <c r="S302">
        <f>PLANURI!BP921</f>
        <v>0</v>
      </c>
      <c r="T302" t="str">
        <f>PLANURI!BQ921</f>
        <v/>
      </c>
      <c r="U302" t="str">
        <f>PLANURI!BR921</f>
        <v/>
      </c>
      <c r="V302" t="str">
        <f>PLANURI!BS921</f>
        <v/>
      </c>
      <c r="W302" t="str">
        <f>PLANURI!BT921</f>
        <v/>
      </c>
      <c r="X302" t="str">
        <f>PLANURI!BU921</f>
        <v/>
      </c>
      <c r="Y302" t="str">
        <f>PLANURI!BV921</f>
        <v/>
      </c>
      <c r="Z302" t="str">
        <f>PLANURI!A$4</f>
        <v xml:space="preserve">Facultatea Arhitectură şi Urbanism </v>
      </c>
      <c r="AA302" t="str">
        <f>PLANURI!H$6</f>
        <v>Ştiinţe umaniste şi arte</v>
      </c>
      <c r="AB302">
        <f>PLANURI!C$12</f>
        <v>10</v>
      </c>
      <c r="AC302" t="str">
        <f>PLANURI!H$9</f>
        <v>Arhitectură</v>
      </c>
      <c r="AD302">
        <f>PLANURI!A$12</f>
        <v>50</v>
      </c>
      <c r="AE302">
        <f>PLANURI!B$12</f>
        <v>60</v>
      </c>
      <c r="AF302">
        <f>PLANURI!D$12</f>
        <v>10</v>
      </c>
      <c r="AG302" t="str">
        <f>PLANURI!BW921</f>
        <v/>
      </c>
    </row>
    <row r="303" spans="1:33" x14ac:dyDescent="0.2">
      <c r="A303" t="str">
        <f>PLANURI!AX922</f>
        <v/>
      </c>
      <c r="B303">
        <f>PLANURI!AY922</f>
        <v>9</v>
      </c>
      <c r="C303" t="str">
        <f>PLANURI!AZ922</f>
        <v/>
      </c>
      <c r="D303" t="str">
        <f>PLANURI!BA922</f>
        <v/>
      </c>
      <c r="E303" t="str">
        <f>PLANURI!BB922</f>
        <v/>
      </c>
      <c r="F303" t="str">
        <f>PLANURI!BC922</f>
        <v/>
      </c>
      <c r="G303" t="str">
        <f>PLANURI!BD922</f>
        <v/>
      </c>
      <c r="H303" t="str">
        <f>PLANURI!BE922</f>
        <v/>
      </c>
      <c r="I303" t="str">
        <f>PLANURI!BF922</f>
        <v/>
      </c>
      <c r="J303" t="str">
        <f>PLANURI!BG922</f>
        <v/>
      </c>
      <c r="K303" t="str">
        <f>PLANURI!BH922</f>
        <v/>
      </c>
      <c r="L303" t="str">
        <f>PLANURI!BI922</f>
        <v/>
      </c>
      <c r="M303" t="str">
        <f>PLANURI!BJ922</f>
        <v/>
      </c>
      <c r="N303">
        <f>PLANURI!BK922</f>
        <v>0</v>
      </c>
      <c r="O303">
        <f>PLANURI!BL922</f>
        <v>0</v>
      </c>
      <c r="P303">
        <f>PLANURI!BM922</f>
        <v>0</v>
      </c>
      <c r="Q303">
        <f>PLANURI!BN922</f>
        <v>0</v>
      </c>
      <c r="R303">
        <f>PLANURI!BO922</f>
        <v>0</v>
      </c>
      <c r="S303">
        <f>PLANURI!BP922</f>
        <v>0</v>
      </c>
      <c r="T303" t="str">
        <f>PLANURI!BQ922</f>
        <v/>
      </c>
      <c r="U303" t="str">
        <f>PLANURI!BR922</f>
        <v/>
      </c>
      <c r="V303" t="str">
        <f>PLANURI!BS922</f>
        <v/>
      </c>
      <c r="W303" t="str">
        <f>PLANURI!BT922</f>
        <v/>
      </c>
      <c r="X303" t="str">
        <f>PLANURI!BU922</f>
        <v/>
      </c>
      <c r="Y303" t="str">
        <f>PLANURI!BV922</f>
        <v/>
      </c>
      <c r="Z303" t="str">
        <f>PLANURI!A$4</f>
        <v xml:space="preserve">Facultatea Arhitectură şi Urbanism </v>
      </c>
      <c r="AA303" t="str">
        <f>PLANURI!H$6</f>
        <v>Ştiinţe umaniste şi arte</v>
      </c>
      <c r="AB303">
        <f>PLANURI!C$12</f>
        <v>10</v>
      </c>
      <c r="AC303" t="str">
        <f>PLANURI!H$9</f>
        <v>Arhitectură</v>
      </c>
      <c r="AD303">
        <f>PLANURI!A$12</f>
        <v>50</v>
      </c>
      <c r="AE303">
        <f>PLANURI!B$12</f>
        <v>60</v>
      </c>
      <c r="AF303">
        <f>PLANURI!D$12</f>
        <v>10</v>
      </c>
      <c r="AG303" t="str">
        <f>PLANURI!BW922</f>
        <v/>
      </c>
    </row>
    <row r="304" spans="1:33" x14ac:dyDescent="0.2">
      <c r="A304" t="str">
        <f>PLANURI!AX923</f>
        <v/>
      </c>
      <c r="B304">
        <f>PLANURI!AY923</f>
        <v>10</v>
      </c>
      <c r="C304" t="str">
        <f>PLANURI!AZ923</f>
        <v/>
      </c>
      <c r="D304" t="str">
        <f>PLANURI!BA923</f>
        <v/>
      </c>
      <c r="E304" t="str">
        <f>PLANURI!BB923</f>
        <v/>
      </c>
      <c r="F304" t="str">
        <f>PLANURI!BC923</f>
        <v/>
      </c>
      <c r="G304" t="str">
        <f>PLANURI!BD923</f>
        <v/>
      </c>
      <c r="H304" t="str">
        <f>PLANURI!BE923</f>
        <v/>
      </c>
      <c r="I304" t="str">
        <f>PLANURI!BF923</f>
        <v/>
      </c>
      <c r="J304" t="str">
        <f>PLANURI!BG923</f>
        <v/>
      </c>
      <c r="K304" t="str">
        <f>PLANURI!BH923</f>
        <v/>
      </c>
      <c r="L304" t="str">
        <f>PLANURI!BI923</f>
        <v/>
      </c>
      <c r="M304" t="str">
        <f>PLANURI!BJ923</f>
        <v/>
      </c>
      <c r="N304">
        <f>PLANURI!BK923</f>
        <v>0</v>
      </c>
      <c r="O304">
        <f>PLANURI!BL923</f>
        <v>0</v>
      </c>
      <c r="P304">
        <f>PLANURI!BM923</f>
        <v>0</v>
      </c>
      <c r="Q304">
        <f>PLANURI!BN923</f>
        <v>0</v>
      </c>
      <c r="R304">
        <f>PLANURI!BO923</f>
        <v>0</v>
      </c>
      <c r="S304">
        <f>PLANURI!BP923</f>
        <v>0</v>
      </c>
      <c r="T304" t="str">
        <f>PLANURI!BQ923</f>
        <v/>
      </c>
      <c r="U304" t="str">
        <f>PLANURI!BR923</f>
        <v/>
      </c>
      <c r="V304" t="str">
        <f>PLANURI!BS923</f>
        <v/>
      </c>
      <c r="W304" t="str">
        <f>PLANURI!BT923</f>
        <v/>
      </c>
      <c r="X304" t="str">
        <f>PLANURI!BU923</f>
        <v/>
      </c>
      <c r="Y304" t="str">
        <f>PLANURI!BV923</f>
        <v/>
      </c>
      <c r="Z304" t="str">
        <f>PLANURI!A$4</f>
        <v xml:space="preserve">Facultatea Arhitectură şi Urbanism </v>
      </c>
      <c r="AA304" t="str">
        <f>PLANURI!H$6</f>
        <v>Ştiinţe umaniste şi arte</v>
      </c>
      <c r="AB304">
        <f>PLANURI!C$12</f>
        <v>10</v>
      </c>
      <c r="AC304" t="str">
        <f>PLANURI!H$9</f>
        <v>Arhitectură</v>
      </c>
      <c r="AD304">
        <f>PLANURI!A$12</f>
        <v>50</v>
      </c>
      <c r="AE304">
        <f>PLANURI!B$12</f>
        <v>60</v>
      </c>
      <c r="AF304">
        <f>PLANURI!D$12</f>
        <v>10</v>
      </c>
      <c r="AG304" t="str">
        <f>PLANURI!BW923</f>
        <v/>
      </c>
    </row>
    <row r="305" spans="1:33" x14ac:dyDescent="0.2">
      <c r="A305" t="str">
        <f>PLANURI!AX924</f>
        <v/>
      </c>
      <c r="B305">
        <f>PLANURI!AY924</f>
        <v>11</v>
      </c>
      <c r="C305" t="str">
        <f>PLANURI!AZ924</f>
        <v/>
      </c>
      <c r="D305" t="str">
        <f>PLANURI!BA924</f>
        <v/>
      </c>
      <c r="E305" t="str">
        <f>PLANURI!BB924</f>
        <v/>
      </c>
      <c r="F305" t="str">
        <f>PLANURI!BC924</f>
        <v/>
      </c>
      <c r="G305" t="str">
        <f>PLANURI!BD924</f>
        <v/>
      </c>
      <c r="H305" t="str">
        <f>PLANURI!BE924</f>
        <v/>
      </c>
      <c r="I305" t="str">
        <f>PLANURI!BF924</f>
        <v/>
      </c>
      <c r="J305" t="str">
        <f>PLANURI!BG924</f>
        <v/>
      </c>
      <c r="K305" t="str">
        <f>PLANURI!BH924</f>
        <v/>
      </c>
      <c r="L305" t="str">
        <f>PLANURI!BI924</f>
        <v/>
      </c>
      <c r="M305" t="str">
        <f>PLANURI!BJ924</f>
        <v/>
      </c>
      <c r="N305">
        <f>PLANURI!BK924</f>
        <v>0</v>
      </c>
      <c r="O305">
        <f>PLANURI!BL924</f>
        <v>0</v>
      </c>
      <c r="P305">
        <f>PLANURI!BM924</f>
        <v>0</v>
      </c>
      <c r="Q305">
        <f>PLANURI!BN924</f>
        <v>0</v>
      </c>
      <c r="R305">
        <f>PLANURI!BO924</f>
        <v>0</v>
      </c>
      <c r="S305">
        <f>PLANURI!BP924</f>
        <v>0</v>
      </c>
      <c r="T305" t="str">
        <f>PLANURI!BQ924</f>
        <v/>
      </c>
      <c r="U305" t="str">
        <f>PLANURI!BR924</f>
        <v/>
      </c>
      <c r="V305" t="str">
        <f>PLANURI!BS924</f>
        <v/>
      </c>
      <c r="W305" t="str">
        <f>PLANURI!BT924</f>
        <v/>
      </c>
      <c r="X305" t="str">
        <f>PLANURI!BU924</f>
        <v/>
      </c>
      <c r="Y305" t="str">
        <f>PLANURI!BV924</f>
        <v/>
      </c>
      <c r="Z305" t="str">
        <f>PLANURI!A$4</f>
        <v xml:space="preserve">Facultatea Arhitectură şi Urbanism </v>
      </c>
      <c r="AA305" t="str">
        <f>PLANURI!H$6</f>
        <v>Ştiinţe umaniste şi arte</v>
      </c>
      <c r="AB305">
        <f>PLANURI!C$12</f>
        <v>10</v>
      </c>
      <c r="AC305" t="str">
        <f>PLANURI!H$9</f>
        <v>Arhitectură</v>
      </c>
      <c r="AD305">
        <f>PLANURI!A$12</f>
        <v>50</v>
      </c>
      <c r="AE305">
        <f>PLANURI!B$12</f>
        <v>60</v>
      </c>
      <c r="AF305">
        <f>PLANURI!D$12</f>
        <v>10</v>
      </c>
      <c r="AG305" t="str">
        <f>PLANURI!BW924</f>
        <v/>
      </c>
    </row>
    <row r="306" spans="1:33" x14ac:dyDescent="0.2">
      <c r="A306" t="str">
        <f>PLANURI!AX925</f>
        <v/>
      </c>
      <c r="B306">
        <f>PLANURI!AY925</f>
        <v>12</v>
      </c>
      <c r="C306" t="str">
        <f>PLANURI!AZ925</f>
        <v/>
      </c>
      <c r="D306" t="str">
        <f>PLANURI!BA925</f>
        <v/>
      </c>
      <c r="E306" t="str">
        <f>PLANURI!BB925</f>
        <v/>
      </c>
      <c r="F306" t="str">
        <f>PLANURI!BC925</f>
        <v/>
      </c>
      <c r="G306" t="str">
        <f>PLANURI!BD925</f>
        <v/>
      </c>
      <c r="H306" t="str">
        <f>PLANURI!BE925</f>
        <v/>
      </c>
      <c r="I306" t="str">
        <f>PLANURI!BF925</f>
        <v/>
      </c>
      <c r="J306" t="str">
        <f>PLANURI!BG925</f>
        <v/>
      </c>
      <c r="K306" t="str">
        <f>PLANURI!BH925</f>
        <v/>
      </c>
      <c r="L306" t="str">
        <f>PLANURI!BI925</f>
        <v/>
      </c>
      <c r="M306" t="str">
        <f>PLANURI!BJ925</f>
        <v/>
      </c>
      <c r="N306">
        <f>PLANURI!BK925</f>
        <v>0</v>
      </c>
      <c r="O306">
        <f>PLANURI!BL925</f>
        <v>0</v>
      </c>
      <c r="P306">
        <f>PLANURI!BM925</f>
        <v>0</v>
      </c>
      <c r="Q306">
        <f>PLANURI!BN925</f>
        <v>0</v>
      </c>
      <c r="R306">
        <f>PLANURI!BO925</f>
        <v>0</v>
      </c>
      <c r="S306">
        <f>PLANURI!BP925</f>
        <v>0</v>
      </c>
      <c r="T306" t="str">
        <f>PLANURI!BQ925</f>
        <v/>
      </c>
      <c r="U306" t="str">
        <f>PLANURI!BR925</f>
        <v/>
      </c>
      <c r="V306" t="str">
        <f>PLANURI!BS925</f>
        <v/>
      </c>
      <c r="W306" t="str">
        <f>PLANURI!BT925</f>
        <v/>
      </c>
      <c r="X306" t="str">
        <f>PLANURI!BU925</f>
        <v/>
      </c>
      <c r="Y306" t="str">
        <f>PLANURI!BV925</f>
        <v/>
      </c>
      <c r="Z306" t="str">
        <f>PLANURI!A$4</f>
        <v xml:space="preserve">Facultatea Arhitectură şi Urbanism </v>
      </c>
      <c r="AA306" t="str">
        <f>PLANURI!H$6</f>
        <v>Ştiinţe umaniste şi arte</v>
      </c>
      <c r="AB306">
        <f>PLANURI!C$12</f>
        <v>10</v>
      </c>
      <c r="AC306" t="str">
        <f>PLANURI!H$9</f>
        <v>Arhitectură</v>
      </c>
      <c r="AD306">
        <f>PLANURI!A$12</f>
        <v>50</v>
      </c>
      <c r="AE306">
        <f>PLANURI!B$12</f>
        <v>60</v>
      </c>
      <c r="AF306">
        <f>PLANURI!D$12</f>
        <v>10</v>
      </c>
      <c r="AG306" t="str">
        <f>PLANURI!BW925</f>
        <v/>
      </c>
    </row>
    <row r="307" spans="1:33" x14ac:dyDescent="0.2">
      <c r="A307" t="str">
        <f>PLANURI!AX926</f>
        <v/>
      </c>
      <c r="B307">
        <f>PLANURI!AY926</f>
        <v>13</v>
      </c>
      <c r="C307" t="str">
        <f>PLANURI!AZ926</f>
        <v/>
      </c>
      <c r="D307" t="str">
        <f>PLANURI!BA926</f>
        <v/>
      </c>
      <c r="E307" t="str">
        <f>PLANURI!BB926</f>
        <v/>
      </c>
      <c r="F307" t="str">
        <f>PLANURI!BC926</f>
        <v/>
      </c>
      <c r="G307" t="str">
        <f>PLANURI!BD926</f>
        <v/>
      </c>
      <c r="H307" t="str">
        <f>PLANURI!BE926</f>
        <v/>
      </c>
      <c r="I307" t="str">
        <f>PLANURI!BF926</f>
        <v/>
      </c>
      <c r="J307" t="str">
        <f>PLANURI!BG926</f>
        <v/>
      </c>
      <c r="K307" t="str">
        <f>PLANURI!BH926</f>
        <v/>
      </c>
      <c r="L307" t="str">
        <f>PLANURI!BI926</f>
        <v/>
      </c>
      <c r="M307" t="str">
        <f>PLANURI!BJ926</f>
        <v/>
      </c>
      <c r="N307">
        <f>PLANURI!BK926</f>
        <v>0</v>
      </c>
      <c r="O307">
        <f>PLANURI!BL926</f>
        <v>0</v>
      </c>
      <c r="P307">
        <f>PLANURI!BM926</f>
        <v>0</v>
      </c>
      <c r="Q307">
        <f>PLANURI!BN926</f>
        <v>0</v>
      </c>
      <c r="R307">
        <f>PLANURI!BO926</f>
        <v>0</v>
      </c>
      <c r="S307">
        <f>PLANURI!BP926</f>
        <v>0</v>
      </c>
      <c r="T307" t="str">
        <f>PLANURI!BQ926</f>
        <v/>
      </c>
      <c r="U307" t="str">
        <f>PLANURI!BR926</f>
        <v/>
      </c>
      <c r="V307" t="str">
        <f>PLANURI!BS926</f>
        <v/>
      </c>
      <c r="W307" t="str">
        <f>PLANURI!BT926</f>
        <v/>
      </c>
      <c r="X307" t="str">
        <f>PLANURI!BU926</f>
        <v/>
      </c>
      <c r="Y307" t="str">
        <f>PLANURI!BV926</f>
        <v/>
      </c>
      <c r="Z307" t="str">
        <f>PLANURI!A$4</f>
        <v xml:space="preserve">Facultatea Arhitectură şi Urbanism </v>
      </c>
      <c r="AA307" t="str">
        <f>PLANURI!H$6</f>
        <v>Ştiinţe umaniste şi arte</v>
      </c>
      <c r="AB307">
        <f>PLANURI!C$12</f>
        <v>10</v>
      </c>
      <c r="AC307" t="str">
        <f>PLANURI!H$9</f>
        <v>Arhitectură</v>
      </c>
      <c r="AD307">
        <f>PLANURI!A$12</f>
        <v>50</v>
      </c>
      <c r="AE307">
        <f>PLANURI!B$12</f>
        <v>60</v>
      </c>
      <c r="AF307">
        <f>PLANURI!D$12</f>
        <v>10</v>
      </c>
      <c r="AG307" t="str">
        <f>PLANURI!BW926</f>
        <v/>
      </c>
    </row>
    <row r="308" spans="1:33" x14ac:dyDescent="0.2">
      <c r="A308" t="str">
        <f>PLANURI!AX927</f>
        <v/>
      </c>
      <c r="B308">
        <f>PLANURI!AY927</f>
        <v>14</v>
      </c>
      <c r="C308" t="str">
        <f>PLANURI!AZ927</f>
        <v/>
      </c>
      <c r="D308" t="str">
        <f>PLANURI!BA927</f>
        <v/>
      </c>
      <c r="E308" t="str">
        <f>PLANURI!BB927</f>
        <v/>
      </c>
      <c r="F308" t="str">
        <f>PLANURI!BC927</f>
        <v/>
      </c>
      <c r="G308" t="str">
        <f>PLANURI!BD927</f>
        <v/>
      </c>
      <c r="H308" t="str">
        <f>PLANURI!BE927</f>
        <v/>
      </c>
      <c r="I308" t="str">
        <f>PLANURI!BF927</f>
        <v/>
      </c>
      <c r="J308" t="str">
        <f>PLANURI!BG927</f>
        <v/>
      </c>
      <c r="K308" t="str">
        <f>PLANURI!BH927</f>
        <v/>
      </c>
      <c r="L308" t="str">
        <f>PLANURI!BI927</f>
        <v/>
      </c>
      <c r="M308" t="str">
        <f>PLANURI!BJ927</f>
        <v/>
      </c>
      <c r="N308">
        <f>PLANURI!BK927</f>
        <v>0</v>
      </c>
      <c r="O308">
        <f>PLANURI!BL927</f>
        <v>0</v>
      </c>
      <c r="P308">
        <f>PLANURI!BM927</f>
        <v>0</v>
      </c>
      <c r="Q308">
        <f>PLANURI!BN927</f>
        <v>0</v>
      </c>
      <c r="R308">
        <f>PLANURI!BO927</f>
        <v>0</v>
      </c>
      <c r="S308">
        <f>PLANURI!BP927</f>
        <v>0</v>
      </c>
      <c r="T308" t="str">
        <f>PLANURI!BQ927</f>
        <v/>
      </c>
      <c r="U308" t="str">
        <f>PLANURI!BR927</f>
        <v/>
      </c>
      <c r="V308" t="str">
        <f>PLANURI!BS927</f>
        <v/>
      </c>
      <c r="W308" t="str">
        <f>PLANURI!BT927</f>
        <v/>
      </c>
      <c r="X308" t="str">
        <f>PLANURI!BU927</f>
        <v/>
      </c>
      <c r="Y308" t="str">
        <f>PLANURI!BV927</f>
        <v/>
      </c>
      <c r="Z308" t="str">
        <f>PLANURI!A$4</f>
        <v xml:space="preserve">Facultatea Arhitectură şi Urbanism </v>
      </c>
      <c r="AA308" t="str">
        <f>PLANURI!H$6</f>
        <v>Ştiinţe umaniste şi arte</v>
      </c>
      <c r="AB308">
        <f>PLANURI!C$12</f>
        <v>10</v>
      </c>
      <c r="AC308" t="str">
        <f>PLANURI!H$9</f>
        <v>Arhitectură</v>
      </c>
      <c r="AD308">
        <f>PLANURI!A$12</f>
        <v>50</v>
      </c>
      <c r="AE308">
        <f>PLANURI!B$12</f>
        <v>60</v>
      </c>
      <c r="AF308">
        <f>PLANURI!D$12</f>
        <v>10</v>
      </c>
      <c r="AG308" t="str">
        <f>PLANURI!BW927</f>
        <v/>
      </c>
    </row>
    <row r="309" spans="1:33" x14ac:dyDescent="0.2">
      <c r="A309" t="str">
        <f>PLANURI!AX928</f>
        <v/>
      </c>
      <c r="B309">
        <f>PLANURI!AY928</f>
        <v>15</v>
      </c>
      <c r="C309" t="str">
        <f>PLANURI!AZ928</f>
        <v/>
      </c>
      <c r="D309" t="str">
        <f>PLANURI!BA928</f>
        <v/>
      </c>
      <c r="E309" t="str">
        <f>PLANURI!BB928</f>
        <v/>
      </c>
      <c r="F309" t="str">
        <f>PLANURI!BC928</f>
        <v/>
      </c>
      <c r="G309" t="str">
        <f>PLANURI!BD928</f>
        <v/>
      </c>
      <c r="H309" t="str">
        <f>PLANURI!BE928</f>
        <v/>
      </c>
      <c r="I309" t="str">
        <f>PLANURI!BF928</f>
        <v/>
      </c>
      <c r="J309" t="str">
        <f>PLANURI!BG928</f>
        <v/>
      </c>
      <c r="K309" t="str">
        <f>PLANURI!BH928</f>
        <v/>
      </c>
      <c r="L309" t="str">
        <f>PLANURI!BI928</f>
        <v/>
      </c>
      <c r="M309" t="str">
        <f>PLANURI!BJ928</f>
        <v/>
      </c>
      <c r="N309">
        <f>PLANURI!BK928</f>
        <v>0</v>
      </c>
      <c r="O309">
        <f>PLANURI!BL928</f>
        <v>0</v>
      </c>
      <c r="P309">
        <f>PLANURI!BM928</f>
        <v>0</v>
      </c>
      <c r="Q309">
        <f>PLANURI!BN928</f>
        <v>0</v>
      </c>
      <c r="R309">
        <f>PLANURI!BO928</f>
        <v>0</v>
      </c>
      <c r="S309">
        <f>PLANURI!BP928</f>
        <v>0</v>
      </c>
      <c r="T309" t="str">
        <f>PLANURI!BQ928</f>
        <v/>
      </c>
      <c r="U309" t="str">
        <f>PLANURI!BR928</f>
        <v/>
      </c>
      <c r="V309" t="str">
        <f>PLANURI!BS928</f>
        <v/>
      </c>
      <c r="W309" t="str">
        <f>PLANURI!BT928</f>
        <v/>
      </c>
      <c r="X309" t="str">
        <f>PLANURI!BU928</f>
        <v/>
      </c>
      <c r="Y309" t="str">
        <f>PLANURI!BV928</f>
        <v/>
      </c>
      <c r="Z309" t="str">
        <f>PLANURI!A$4</f>
        <v xml:space="preserve">Facultatea Arhitectură şi Urbanism </v>
      </c>
      <c r="AA309" t="str">
        <f>PLANURI!H$6</f>
        <v>Ştiinţe umaniste şi arte</v>
      </c>
      <c r="AB309">
        <f>PLANURI!C$12</f>
        <v>10</v>
      </c>
      <c r="AC309" t="str">
        <f>PLANURI!H$9</f>
        <v>Arhitectură</v>
      </c>
      <c r="AD309">
        <f>PLANURI!A$12</f>
        <v>50</v>
      </c>
      <c r="AE309">
        <f>PLANURI!B$12</f>
        <v>60</v>
      </c>
      <c r="AF309">
        <f>PLANURI!D$12</f>
        <v>10</v>
      </c>
      <c r="AG309" t="str">
        <f>PLANURI!BW928</f>
        <v/>
      </c>
    </row>
    <row r="310" spans="1:33" x14ac:dyDescent="0.2">
      <c r="A310" t="str">
        <f>PLANURI!AX929</f>
        <v/>
      </c>
      <c r="B310">
        <f>PLANURI!AY929</f>
        <v>16</v>
      </c>
      <c r="C310" t="str">
        <f>PLANURI!AZ929</f>
        <v/>
      </c>
      <c r="D310" t="str">
        <f>PLANURI!BA929</f>
        <v/>
      </c>
      <c r="E310" t="str">
        <f>PLANURI!BB929</f>
        <v/>
      </c>
      <c r="F310" t="str">
        <f>PLANURI!BC929</f>
        <v/>
      </c>
      <c r="G310" t="str">
        <f>PLANURI!BD929</f>
        <v/>
      </c>
      <c r="H310" t="str">
        <f>PLANURI!BE929</f>
        <v/>
      </c>
      <c r="I310" t="str">
        <f>PLANURI!BF929</f>
        <v/>
      </c>
      <c r="J310" t="str">
        <f>PLANURI!BG929</f>
        <v/>
      </c>
      <c r="K310" t="str">
        <f>PLANURI!BH929</f>
        <v/>
      </c>
      <c r="L310" t="str">
        <f>PLANURI!BI929</f>
        <v/>
      </c>
      <c r="M310" t="str">
        <f>PLANURI!BJ929</f>
        <v/>
      </c>
      <c r="N310">
        <f>PLANURI!BK929</f>
        <v>0</v>
      </c>
      <c r="O310">
        <f>PLANURI!BL929</f>
        <v>0</v>
      </c>
      <c r="P310">
        <f>PLANURI!BM929</f>
        <v>0</v>
      </c>
      <c r="Q310">
        <f>PLANURI!BN929</f>
        <v>0</v>
      </c>
      <c r="R310">
        <f>PLANURI!BO929</f>
        <v>0</v>
      </c>
      <c r="S310">
        <f>PLANURI!BP929</f>
        <v>0</v>
      </c>
      <c r="T310" t="str">
        <f>PLANURI!BQ929</f>
        <v/>
      </c>
      <c r="U310" t="str">
        <f>PLANURI!BR929</f>
        <v/>
      </c>
      <c r="V310" t="str">
        <f>PLANURI!BS929</f>
        <v/>
      </c>
      <c r="W310" t="str">
        <f>PLANURI!BT929</f>
        <v/>
      </c>
      <c r="X310" t="str">
        <f>PLANURI!BU929</f>
        <v/>
      </c>
      <c r="Y310" t="str">
        <f>PLANURI!BV929</f>
        <v/>
      </c>
      <c r="Z310" t="str">
        <f>PLANURI!A$4</f>
        <v xml:space="preserve">Facultatea Arhitectură şi Urbanism </v>
      </c>
      <c r="AA310" t="str">
        <f>PLANURI!H$6</f>
        <v>Ştiinţe umaniste şi arte</v>
      </c>
      <c r="AB310">
        <f>PLANURI!C$12</f>
        <v>10</v>
      </c>
      <c r="AC310" t="str">
        <f>PLANURI!H$9</f>
        <v>Arhitectură</v>
      </c>
      <c r="AD310">
        <f>PLANURI!A$12</f>
        <v>50</v>
      </c>
      <c r="AE310">
        <f>PLANURI!B$12</f>
        <v>60</v>
      </c>
      <c r="AF310">
        <f>PLANURI!D$12</f>
        <v>10</v>
      </c>
      <c r="AG310" t="str">
        <f>PLANURI!BW929</f>
        <v/>
      </c>
    </row>
    <row r="311" spans="1:33" x14ac:dyDescent="0.2">
      <c r="A311" t="str">
        <f>PLANURI!AX930</f>
        <v/>
      </c>
      <c r="B311">
        <f>PLANURI!AY930</f>
        <v>17</v>
      </c>
      <c r="C311" t="str">
        <f>PLANURI!AZ930</f>
        <v/>
      </c>
      <c r="D311" t="str">
        <f>PLANURI!BA930</f>
        <v/>
      </c>
      <c r="E311" t="str">
        <f>PLANURI!BB930</f>
        <v/>
      </c>
      <c r="F311" t="str">
        <f>PLANURI!BC930</f>
        <v/>
      </c>
      <c r="G311" t="str">
        <f>PLANURI!BD930</f>
        <v/>
      </c>
      <c r="H311" t="str">
        <f>PLANURI!BE930</f>
        <v/>
      </c>
      <c r="I311" t="str">
        <f>PLANURI!BF930</f>
        <v/>
      </c>
      <c r="J311" t="str">
        <f>PLANURI!BG930</f>
        <v/>
      </c>
      <c r="K311" t="str">
        <f>PLANURI!BH930</f>
        <v/>
      </c>
      <c r="L311" t="str">
        <f>PLANURI!BI930</f>
        <v/>
      </c>
      <c r="M311" t="str">
        <f>PLANURI!BJ930</f>
        <v/>
      </c>
      <c r="N311">
        <f>PLANURI!BK930</f>
        <v>0</v>
      </c>
      <c r="O311">
        <f>PLANURI!BL930</f>
        <v>0</v>
      </c>
      <c r="P311">
        <f>PLANURI!BM930</f>
        <v>0</v>
      </c>
      <c r="Q311">
        <f>PLANURI!BN930</f>
        <v>0</v>
      </c>
      <c r="R311">
        <f>PLANURI!BO930</f>
        <v>0</v>
      </c>
      <c r="S311">
        <f>PLANURI!BP930</f>
        <v>0</v>
      </c>
      <c r="T311" t="str">
        <f>PLANURI!BQ930</f>
        <v/>
      </c>
      <c r="U311" t="str">
        <f>PLANURI!BR930</f>
        <v/>
      </c>
      <c r="V311" t="str">
        <f>PLANURI!BS930</f>
        <v/>
      </c>
      <c r="W311" t="str">
        <f>PLANURI!BT930</f>
        <v/>
      </c>
      <c r="X311" t="str">
        <f>PLANURI!BU930</f>
        <v/>
      </c>
      <c r="Y311" t="str">
        <f>PLANURI!BV930</f>
        <v/>
      </c>
      <c r="Z311" t="str">
        <f>PLANURI!A$4</f>
        <v xml:space="preserve">Facultatea Arhitectură şi Urbanism </v>
      </c>
      <c r="AA311" t="str">
        <f>PLANURI!H$6</f>
        <v>Ştiinţe umaniste şi arte</v>
      </c>
      <c r="AB311">
        <f>PLANURI!C$12</f>
        <v>10</v>
      </c>
      <c r="AC311" t="str">
        <f>PLANURI!H$9</f>
        <v>Arhitectură</v>
      </c>
      <c r="AD311">
        <f>PLANURI!A$12</f>
        <v>50</v>
      </c>
      <c r="AE311">
        <f>PLANURI!B$12</f>
        <v>60</v>
      </c>
      <c r="AF311">
        <f>PLANURI!D$12</f>
        <v>10</v>
      </c>
      <c r="AG311" t="str">
        <f>PLANURI!BW930</f>
        <v/>
      </c>
    </row>
    <row r="312" spans="1:33" x14ac:dyDescent="0.2">
      <c r="A312" t="str">
        <f>PLANURI!AX931</f>
        <v/>
      </c>
      <c r="B312">
        <f>PLANURI!AY931</f>
        <v>18</v>
      </c>
      <c r="C312" t="str">
        <f>PLANURI!AZ931</f>
        <v/>
      </c>
      <c r="D312" t="str">
        <f>PLANURI!BA931</f>
        <v/>
      </c>
      <c r="E312" t="str">
        <f>PLANURI!BB931</f>
        <v/>
      </c>
      <c r="F312" t="str">
        <f>PLANURI!BC931</f>
        <v/>
      </c>
      <c r="G312" t="str">
        <f>PLANURI!BD931</f>
        <v/>
      </c>
      <c r="H312" t="str">
        <f>PLANURI!BE931</f>
        <v/>
      </c>
      <c r="I312" t="str">
        <f>PLANURI!BF931</f>
        <v/>
      </c>
      <c r="J312" t="str">
        <f>PLANURI!BG931</f>
        <v/>
      </c>
      <c r="K312" t="str">
        <f>PLANURI!BH931</f>
        <v/>
      </c>
      <c r="L312" t="str">
        <f>PLANURI!BI931</f>
        <v/>
      </c>
      <c r="M312" t="str">
        <f>PLANURI!BJ931</f>
        <v/>
      </c>
      <c r="N312">
        <f>PLANURI!BK931</f>
        <v>0</v>
      </c>
      <c r="O312">
        <f>PLANURI!BL931</f>
        <v>0</v>
      </c>
      <c r="P312">
        <f>PLANURI!BM931</f>
        <v>0</v>
      </c>
      <c r="Q312">
        <f>PLANURI!BN931</f>
        <v>0</v>
      </c>
      <c r="R312">
        <f>PLANURI!BO931</f>
        <v>0</v>
      </c>
      <c r="S312">
        <f>PLANURI!BP931</f>
        <v>0</v>
      </c>
      <c r="T312" t="str">
        <f>PLANURI!BQ931</f>
        <v/>
      </c>
      <c r="U312" t="str">
        <f>PLANURI!BR931</f>
        <v/>
      </c>
      <c r="V312" t="str">
        <f>PLANURI!BS931</f>
        <v/>
      </c>
      <c r="W312" t="str">
        <f>PLANURI!BT931</f>
        <v/>
      </c>
      <c r="X312" t="str">
        <f>PLANURI!BU931</f>
        <v/>
      </c>
      <c r="Y312" t="str">
        <f>PLANURI!BV931</f>
        <v/>
      </c>
      <c r="Z312" t="str">
        <f>PLANURI!A$4</f>
        <v xml:space="preserve">Facultatea Arhitectură şi Urbanism </v>
      </c>
      <c r="AA312" t="str">
        <f>PLANURI!H$6</f>
        <v>Ştiinţe umaniste şi arte</v>
      </c>
      <c r="AB312">
        <f>PLANURI!C$12</f>
        <v>10</v>
      </c>
      <c r="AC312" t="str">
        <f>PLANURI!H$9</f>
        <v>Arhitectură</v>
      </c>
      <c r="AD312">
        <f>PLANURI!A$12</f>
        <v>50</v>
      </c>
      <c r="AE312">
        <f>PLANURI!B$12</f>
        <v>60</v>
      </c>
      <c r="AF312">
        <f>PLANURI!D$12</f>
        <v>10</v>
      </c>
      <c r="AG312" t="str">
        <f>PLANURI!BW931</f>
        <v/>
      </c>
    </row>
    <row r="313" spans="1:33" x14ac:dyDescent="0.2">
      <c r="A313" t="str">
        <f>PLANURI!AX932</f>
        <v/>
      </c>
      <c r="B313">
        <f>PLANURI!AY932</f>
        <v>19</v>
      </c>
      <c r="C313" t="str">
        <f>PLANURI!AZ932</f>
        <v/>
      </c>
      <c r="D313" t="str">
        <f>PLANURI!BA932</f>
        <v/>
      </c>
      <c r="E313" t="str">
        <f>PLANURI!BB932</f>
        <v/>
      </c>
      <c r="F313" t="str">
        <f>PLANURI!BC932</f>
        <v/>
      </c>
      <c r="G313" t="str">
        <f>PLANURI!BD932</f>
        <v/>
      </c>
      <c r="H313" t="str">
        <f>PLANURI!BE932</f>
        <v/>
      </c>
      <c r="I313" t="str">
        <f>PLANURI!BF932</f>
        <v/>
      </c>
      <c r="J313" t="str">
        <f>PLANURI!BG932</f>
        <v/>
      </c>
      <c r="K313" t="str">
        <f>PLANURI!BH932</f>
        <v/>
      </c>
      <c r="L313" t="str">
        <f>PLANURI!BI932</f>
        <v/>
      </c>
      <c r="M313" t="str">
        <f>PLANURI!BJ932</f>
        <v/>
      </c>
      <c r="N313">
        <f>PLANURI!BK932</f>
        <v>0</v>
      </c>
      <c r="O313">
        <f>PLANURI!BL932</f>
        <v>0</v>
      </c>
      <c r="P313">
        <f>PLANURI!BM932</f>
        <v>0</v>
      </c>
      <c r="Q313">
        <f>PLANURI!BN932</f>
        <v>0</v>
      </c>
      <c r="R313">
        <f>PLANURI!BO932</f>
        <v>0</v>
      </c>
      <c r="S313">
        <f>PLANURI!BP932</f>
        <v>0</v>
      </c>
      <c r="T313" t="str">
        <f>PLANURI!BQ932</f>
        <v/>
      </c>
      <c r="U313" t="str">
        <f>PLANURI!BR932</f>
        <v/>
      </c>
      <c r="V313" t="str">
        <f>PLANURI!BS932</f>
        <v/>
      </c>
      <c r="W313" t="str">
        <f>PLANURI!BT932</f>
        <v/>
      </c>
      <c r="X313" t="str">
        <f>PLANURI!BU932</f>
        <v/>
      </c>
      <c r="Y313" t="str">
        <f>PLANURI!BV932</f>
        <v/>
      </c>
      <c r="Z313" t="str">
        <f>PLANURI!A$4</f>
        <v xml:space="preserve">Facultatea Arhitectură şi Urbanism </v>
      </c>
      <c r="AA313" t="str">
        <f>PLANURI!H$6</f>
        <v>Ştiinţe umaniste şi arte</v>
      </c>
      <c r="AB313">
        <f>PLANURI!C$12</f>
        <v>10</v>
      </c>
      <c r="AC313" t="str">
        <f>PLANURI!H$9</f>
        <v>Arhitectură</v>
      </c>
      <c r="AD313">
        <f>PLANURI!A$12</f>
        <v>50</v>
      </c>
      <c r="AE313">
        <f>PLANURI!B$12</f>
        <v>60</v>
      </c>
      <c r="AF313">
        <f>PLANURI!D$12</f>
        <v>10</v>
      </c>
      <c r="AG313" t="str">
        <f>PLANURI!BW932</f>
        <v/>
      </c>
    </row>
    <row r="314" spans="1:33" x14ac:dyDescent="0.2">
      <c r="A314" t="str">
        <f>PLANURI!AX933</f>
        <v/>
      </c>
      <c r="B314">
        <f>PLANURI!AY933</f>
        <v>20</v>
      </c>
      <c r="C314" t="str">
        <f>PLANURI!AZ933</f>
        <v/>
      </c>
      <c r="D314" t="str">
        <f>PLANURI!BA933</f>
        <v/>
      </c>
      <c r="E314" t="str">
        <f>PLANURI!BB933</f>
        <v/>
      </c>
      <c r="F314" t="str">
        <f>PLANURI!BC933</f>
        <v/>
      </c>
      <c r="G314" t="str">
        <f>PLANURI!BD933</f>
        <v/>
      </c>
      <c r="H314" t="str">
        <f>PLANURI!BE933</f>
        <v/>
      </c>
      <c r="I314" t="str">
        <f>PLANURI!BF933</f>
        <v/>
      </c>
      <c r="J314" t="str">
        <f>PLANURI!BG933</f>
        <v/>
      </c>
      <c r="K314" t="str">
        <f>PLANURI!BH933</f>
        <v/>
      </c>
      <c r="L314" t="str">
        <f>PLANURI!BI933</f>
        <v/>
      </c>
      <c r="M314" t="str">
        <f>PLANURI!BJ933</f>
        <v/>
      </c>
      <c r="N314">
        <f>PLANURI!BK933</f>
        <v>0</v>
      </c>
      <c r="O314">
        <f>PLANURI!BL933</f>
        <v>0</v>
      </c>
      <c r="P314">
        <f>PLANURI!BM933</f>
        <v>0</v>
      </c>
      <c r="Q314">
        <f>PLANURI!BN933</f>
        <v>0</v>
      </c>
      <c r="R314">
        <f>PLANURI!BO933</f>
        <v>0</v>
      </c>
      <c r="S314">
        <f>PLANURI!BP933</f>
        <v>0</v>
      </c>
      <c r="T314" t="str">
        <f>PLANURI!BQ933</f>
        <v/>
      </c>
      <c r="U314" t="str">
        <f>PLANURI!BR933</f>
        <v/>
      </c>
      <c r="V314" t="str">
        <f>PLANURI!BS933</f>
        <v/>
      </c>
      <c r="W314" t="str">
        <f>PLANURI!BT933</f>
        <v/>
      </c>
      <c r="X314" t="str">
        <f>PLANURI!BU933</f>
        <v/>
      </c>
      <c r="Y314" t="str">
        <f>PLANURI!BV933</f>
        <v/>
      </c>
      <c r="Z314" t="str">
        <f>PLANURI!A$4</f>
        <v xml:space="preserve">Facultatea Arhitectură şi Urbanism </v>
      </c>
      <c r="AA314" t="str">
        <f>PLANURI!H$6</f>
        <v>Ştiinţe umaniste şi arte</v>
      </c>
      <c r="AB314">
        <f>PLANURI!C$12</f>
        <v>10</v>
      </c>
      <c r="AC314" t="str">
        <f>PLANURI!H$9</f>
        <v>Arhitectură</v>
      </c>
      <c r="AD314">
        <f>PLANURI!A$12</f>
        <v>50</v>
      </c>
      <c r="AE314">
        <f>PLANURI!B$12</f>
        <v>60</v>
      </c>
      <c r="AF314">
        <f>PLANURI!D$12</f>
        <v>10</v>
      </c>
      <c r="AG314" t="str">
        <f>PLANURI!BW933</f>
        <v/>
      </c>
    </row>
    <row r="315" spans="1:33" x14ac:dyDescent="0.2">
      <c r="A315" t="str">
        <f>PLANURI!AX934</f>
        <v/>
      </c>
      <c r="B315">
        <f>PLANURI!AY934</f>
        <v>21</v>
      </c>
      <c r="C315" t="str">
        <f>PLANURI!AZ934</f>
        <v/>
      </c>
      <c r="D315" t="str">
        <f>PLANURI!BA934</f>
        <v/>
      </c>
      <c r="E315" t="str">
        <f>PLANURI!BB934</f>
        <v/>
      </c>
      <c r="F315" t="str">
        <f>PLANURI!BC934</f>
        <v/>
      </c>
      <c r="G315" t="str">
        <f>PLANURI!BD934</f>
        <v/>
      </c>
      <c r="H315" t="str">
        <f>PLANURI!BE934</f>
        <v/>
      </c>
      <c r="I315" t="str">
        <f>PLANURI!BF934</f>
        <v/>
      </c>
      <c r="J315" t="str">
        <f>PLANURI!BG934</f>
        <v/>
      </c>
      <c r="K315" t="str">
        <f>PLANURI!BH934</f>
        <v/>
      </c>
      <c r="L315" t="str">
        <f>PLANURI!BI934</f>
        <v/>
      </c>
      <c r="M315" t="str">
        <f>PLANURI!BJ934</f>
        <v/>
      </c>
      <c r="N315">
        <f>PLANURI!BK934</f>
        <v>0</v>
      </c>
      <c r="O315">
        <f>PLANURI!BL934</f>
        <v>0</v>
      </c>
      <c r="P315">
        <f>PLANURI!BM934</f>
        <v>0</v>
      </c>
      <c r="Q315">
        <f>PLANURI!BN934</f>
        <v>0</v>
      </c>
      <c r="R315">
        <f>PLANURI!BO934</f>
        <v>0</v>
      </c>
      <c r="S315">
        <f>PLANURI!BP934</f>
        <v>0</v>
      </c>
      <c r="T315" t="str">
        <f>PLANURI!BQ934</f>
        <v/>
      </c>
      <c r="U315" t="str">
        <f>PLANURI!BR934</f>
        <v/>
      </c>
      <c r="V315" t="str">
        <f>PLANURI!BS934</f>
        <v/>
      </c>
      <c r="W315" t="str">
        <f>PLANURI!BT934</f>
        <v/>
      </c>
      <c r="X315" t="str">
        <f>PLANURI!BU934</f>
        <v/>
      </c>
      <c r="Y315" t="str">
        <f>PLANURI!BV934</f>
        <v/>
      </c>
      <c r="Z315" t="str">
        <f>PLANURI!A$4</f>
        <v xml:space="preserve">Facultatea Arhitectură şi Urbanism </v>
      </c>
      <c r="AA315" t="str">
        <f>PLANURI!H$6</f>
        <v>Ştiinţe umaniste şi arte</v>
      </c>
      <c r="AB315">
        <f>PLANURI!C$12</f>
        <v>10</v>
      </c>
      <c r="AC315" t="str">
        <f>PLANURI!H$9</f>
        <v>Arhitectură</v>
      </c>
      <c r="AD315">
        <f>PLANURI!A$12</f>
        <v>50</v>
      </c>
      <c r="AE315">
        <f>PLANURI!B$12</f>
        <v>60</v>
      </c>
      <c r="AF315">
        <f>PLANURI!D$12</f>
        <v>10</v>
      </c>
      <c r="AG315" t="str">
        <f>PLANURI!BW934</f>
        <v/>
      </c>
    </row>
    <row r="316" spans="1:33" x14ac:dyDescent="0.2">
      <c r="A316" t="str">
        <f>PLANURI!AX935</f>
        <v/>
      </c>
      <c r="B316">
        <f>PLANURI!AY935</f>
        <v>22</v>
      </c>
      <c r="C316" t="str">
        <f>PLANURI!AZ935</f>
        <v/>
      </c>
      <c r="D316" t="str">
        <f>PLANURI!BA935</f>
        <v/>
      </c>
      <c r="E316" t="str">
        <f>PLANURI!BB935</f>
        <v/>
      </c>
      <c r="F316" t="str">
        <f>PLANURI!BC935</f>
        <v/>
      </c>
      <c r="G316" t="str">
        <f>PLANURI!BD935</f>
        <v/>
      </c>
      <c r="H316" t="str">
        <f>PLANURI!BE935</f>
        <v/>
      </c>
      <c r="I316" t="str">
        <f>PLANURI!BF935</f>
        <v/>
      </c>
      <c r="J316" t="str">
        <f>PLANURI!BG935</f>
        <v/>
      </c>
      <c r="K316" t="str">
        <f>PLANURI!BH935</f>
        <v/>
      </c>
      <c r="L316" t="str">
        <f>PLANURI!BI935</f>
        <v/>
      </c>
      <c r="M316" t="str">
        <f>PLANURI!BJ935</f>
        <v/>
      </c>
      <c r="N316">
        <f>PLANURI!BK935</f>
        <v>0</v>
      </c>
      <c r="O316">
        <f>PLANURI!BL935</f>
        <v>0</v>
      </c>
      <c r="P316">
        <f>PLANURI!BM935</f>
        <v>0</v>
      </c>
      <c r="Q316">
        <f>PLANURI!BN935</f>
        <v>0</v>
      </c>
      <c r="R316">
        <f>PLANURI!BO935</f>
        <v>0</v>
      </c>
      <c r="S316">
        <f>PLANURI!BP935</f>
        <v>0</v>
      </c>
      <c r="T316" t="str">
        <f>PLANURI!BQ935</f>
        <v/>
      </c>
      <c r="U316" t="str">
        <f>PLANURI!BR935</f>
        <v/>
      </c>
      <c r="V316" t="str">
        <f>PLANURI!BS935</f>
        <v/>
      </c>
      <c r="W316" t="str">
        <f>PLANURI!BT935</f>
        <v/>
      </c>
      <c r="X316" t="str">
        <f>PLANURI!BU935</f>
        <v/>
      </c>
      <c r="Y316" t="str">
        <f>PLANURI!BV935</f>
        <v/>
      </c>
      <c r="Z316" t="str">
        <f>PLANURI!A$4</f>
        <v xml:space="preserve">Facultatea Arhitectură şi Urbanism </v>
      </c>
      <c r="AA316" t="str">
        <f>PLANURI!H$6</f>
        <v>Ştiinţe umaniste şi arte</v>
      </c>
      <c r="AB316">
        <f>PLANURI!C$12</f>
        <v>10</v>
      </c>
      <c r="AC316" t="str">
        <f>PLANURI!H$9</f>
        <v>Arhitectură</v>
      </c>
      <c r="AD316">
        <f>PLANURI!A$12</f>
        <v>50</v>
      </c>
      <c r="AE316">
        <f>PLANURI!B$12</f>
        <v>60</v>
      </c>
      <c r="AF316">
        <f>PLANURI!D$12</f>
        <v>10</v>
      </c>
      <c r="AG316" t="str">
        <f>PLANURI!BW935</f>
        <v/>
      </c>
    </row>
    <row r="317" spans="1:33" x14ac:dyDescent="0.2">
      <c r="A317" t="str">
        <f>PLANURI!AX936</f>
        <v/>
      </c>
      <c r="B317">
        <f>PLANURI!AY936</f>
        <v>23</v>
      </c>
      <c r="C317" t="str">
        <f>PLANURI!AZ936</f>
        <v/>
      </c>
      <c r="D317" t="str">
        <f>PLANURI!BA936</f>
        <v/>
      </c>
      <c r="E317" t="str">
        <f>PLANURI!BB936</f>
        <v/>
      </c>
      <c r="F317" t="str">
        <f>PLANURI!BC936</f>
        <v/>
      </c>
      <c r="G317" t="str">
        <f>PLANURI!BD936</f>
        <v/>
      </c>
      <c r="H317" t="str">
        <f>PLANURI!BE936</f>
        <v/>
      </c>
      <c r="I317" t="str">
        <f>PLANURI!BF936</f>
        <v/>
      </c>
      <c r="J317" t="str">
        <f>PLANURI!BG936</f>
        <v/>
      </c>
      <c r="K317" t="str">
        <f>PLANURI!BH936</f>
        <v/>
      </c>
      <c r="L317" t="str">
        <f>PLANURI!BI936</f>
        <v/>
      </c>
      <c r="M317" t="str">
        <f>PLANURI!BJ936</f>
        <v/>
      </c>
      <c r="N317">
        <f>PLANURI!BK936</f>
        <v>0</v>
      </c>
      <c r="O317">
        <f>PLANURI!BL936</f>
        <v>0</v>
      </c>
      <c r="P317">
        <f>PLANURI!BM936</f>
        <v>0</v>
      </c>
      <c r="Q317">
        <f>PLANURI!BN936</f>
        <v>0</v>
      </c>
      <c r="R317">
        <f>PLANURI!BO936</f>
        <v>0</v>
      </c>
      <c r="S317">
        <f>PLANURI!BP936</f>
        <v>0</v>
      </c>
      <c r="T317" t="str">
        <f>PLANURI!BQ936</f>
        <v/>
      </c>
      <c r="U317" t="str">
        <f>PLANURI!BR936</f>
        <v/>
      </c>
      <c r="V317" t="str">
        <f>PLANURI!BS936</f>
        <v/>
      </c>
      <c r="W317" t="str">
        <f>PLANURI!BT936</f>
        <v/>
      </c>
      <c r="X317" t="str">
        <f>PLANURI!BU936</f>
        <v/>
      </c>
      <c r="Y317" t="str">
        <f>PLANURI!BV936</f>
        <v/>
      </c>
      <c r="Z317" t="str">
        <f>PLANURI!A$4</f>
        <v xml:space="preserve">Facultatea Arhitectură şi Urbanism </v>
      </c>
      <c r="AA317" t="str">
        <f>PLANURI!H$6</f>
        <v>Ştiinţe umaniste şi arte</v>
      </c>
      <c r="AB317">
        <f>PLANURI!C$12</f>
        <v>10</v>
      </c>
      <c r="AC317" t="str">
        <f>PLANURI!H$9</f>
        <v>Arhitectură</v>
      </c>
      <c r="AD317">
        <f>PLANURI!A$12</f>
        <v>50</v>
      </c>
      <c r="AE317">
        <f>PLANURI!B$12</f>
        <v>60</v>
      </c>
      <c r="AF317">
        <f>PLANURI!D$12</f>
        <v>10</v>
      </c>
      <c r="AG317" t="str">
        <f>PLANURI!BW936</f>
        <v/>
      </c>
    </row>
    <row r="318" spans="1:33" x14ac:dyDescent="0.2">
      <c r="A318" t="str">
        <f>PLANURI!AX937</f>
        <v/>
      </c>
      <c r="B318">
        <f>PLANURI!AY937</f>
        <v>24</v>
      </c>
      <c r="C318" t="str">
        <f>PLANURI!AZ937</f>
        <v/>
      </c>
      <c r="D318" t="str">
        <f>PLANURI!BA937</f>
        <v/>
      </c>
      <c r="E318" t="str">
        <f>PLANURI!BB937</f>
        <v/>
      </c>
      <c r="F318" t="str">
        <f>PLANURI!BC937</f>
        <v/>
      </c>
      <c r="G318" t="str">
        <f>PLANURI!BD937</f>
        <v/>
      </c>
      <c r="H318" t="str">
        <f>PLANURI!BE937</f>
        <v/>
      </c>
      <c r="I318" t="str">
        <f>PLANURI!BF937</f>
        <v/>
      </c>
      <c r="J318" t="str">
        <f>PLANURI!BG937</f>
        <v/>
      </c>
      <c r="K318" t="str">
        <f>PLANURI!BH937</f>
        <v/>
      </c>
      <c r="L318" t="str">
        <f>PLANURI!BI937</f>
        <v/>
      </c>
      <c r="M318" t="str">
        <f>PLANURI!BJ937</f>
        <v/>
      </c>
      <c r="N318">
        <f>PLANURI!BK937</f>
        <v>0</v>
      </c>
      <c r="O318">
        <f>PLANURI!BL937</f>
        <v>0</v>
      </c>
      <c r="P318">
        <f>PLANURI!BM937</f>
        <v>0</v>
      </c>
      <c r="Q318">
        <f>PLANURI!BN937</f>
        <v>0</v>
      </c>
      <c r="R318">
        <f>PLANURI!BO937</f>
        <v>0</v>
      </c>
      <c r="S318">
        <f>PLANURI!BP937</f>
        <v>0</v>
      </c>
      <c r="T318" t="str">
        <f>PLANURI!BQ937</f>
        <v/>
      </c>
      <c r="U318" t="str">
        <f>PLANURI!BR937</f>
        <v/>
      </c>
      <c r="V318" t="str">
        <f>PLANURI!BS937</f>
        <v/>
      </c>
      <c r="W318" t="str">
        <f>PLANURI!BT937</f>
        <v/>
      </c>
      <c r="X318" t="str">
        <f>PLANURI!BU937</f>
        <v/>
      </c>
      <c r="Y318" t="str">
        <f>PLANURI!BV937</f>
        <v/>
      </c>
      <c r="Z318" t="str">
        <f>PLANURI!A$4</f>
        <v xml:space="preserve">Facultatea Arhitectură şi Urbanism </v>
      </c>
      <c r="AA318" t="str">
        <f>PLANURI!H$6</f>
        <v>Ştiinţe umaniste şi arte</v>
      </c>
      <c r="AB318">
        <f>PLANURI!C$12</f>
        <v>10</v>
      </c>
      <c r="AC318" t="str">
        <f>PLANURI!H$9</f>
        <v>Arhitectură</v>
      </c>
      <c r="AD318">
        <f>PLANURI!A$12</f>
        <v>50</v>
      </c>
      <c r="AE318">
        <f>PLANURI!B$12</f>
        <v>60</v>
      </c>
      <c r="AF318">
        <f>PLANURI!D$12</f>
        <v>10</v>
      </c>
      <c r="AG318" t="str">
        <f>PLANURI!BW937</f>
        <v/>
      </c>
    </row>
    <row r="319" spans="1:33" x14ac:dyDescent="0.2">
      <c r="A319" t="str">
        <f>PLANURI!AX938</f>
        <v/>
      </c>
      <c r="B319">
        <f>PLANURI!AY938</f>
        <v>25</v>
      </c>
      <c r="C319" t="str">
        <f>PLANURI!AZ938</f>
        <v/>
      </c>
      <c r="D319" t="str">
        <f>PLANURI!BA938</f>
        <v/>
      </c>
      <c r="E319" t="str">
        <f>PLANURI!BB938</f>
        <v/>
      </c>
      <c r="F319" t="str">
        <f>PLANURI!BC938</f>
        <v/>
      </c>
      <c r="G319" t="str">
        <f>PLANURI!BD938</f>
        <v/>
      </c>
      <c r="H319" t="str">
        <f>PLANURI!BE938</f>
        <v/>
      </c>
      <c r="I319" t="str">
        <f>PLANURI!BF938</f>
        <v/>
      </c>
      <c r="J319" t="str">
        <f>PLANURI!BG938</f>
        <v/>
      </c>
      <c r="K319" t="str">
        <f>PLANURI!BH938</f>
        <v/>
      </c>
      <c r="L319" t="str">
        <f>PLANURI!BI938</f>
        <v/>
      </c>
      <c r="M319" t="str">
        <f>PLANURI!BJ938</f>
        <v/>
      </c>
      <c r="N319">
        <f>PLANURI!BK938</f>
        <v>0</v>
      </c>
      <c r="O319">
        <f>PLANURI!BL938</f>
        <v>0</v>
      </c>
      <c r="P319">
        <f>PLANURI!BM938</f>
        <v>0</v>
      </c>
      <c r="Q319">
        <f>PLANURI!BN938</f>
        <v>0</v>
      </c>
      <c r="R319">
        <f>PLANURI!BO938</f>
        <v>0</v>
      </c>
      <c r="S319">
        <f>PLANURI!BP938</f>
        <v>0</v>
      </c>
      <c r="T319" t="str">
        <f>PLANURI!BQ938</f>
        <v/>
      </c>
      <c r="U319" t="str">
        <f>PLANURI!BR938</f>
        <v/>
      </c>
      <c r="V319" t="str">
        <f>PLANURI!BS938</f>
        <v/>
      </c>
      <c r="W319" t="str">
        <f>PLANURI!BT938</f>
        <v/>
      </c>
      <c r="X319" t="str">
        <f>PLANURI!BU938</f>
        <v/>
      </c>
      <c r="Y319" t="str">
        <f>PLANURI!BV938</f>
        <v/>
      </c>
      <c r="Z319" t="str">
        <f>PLANURI!A$4</f>
        <v xml:space="preserve">Facultatea Arhitectură şi Urbanism </v>
      </c>
      <c r="AA319" t="str">
        <f>PLANURI!H$6</f>
        <v>Ştiinţe umaniste şi arte</v>
      </c>
      <c r="AB319">
        <f>PLANURI!C$12</f>
        <v>10</v>
      </c>
      <c r="AC319" t="str">
        <f>PLANURI!H$9</f>
        <v>Arhitectură</v>
      </c>
      <c r="AD319">
        <f>PLANURI!A$12</f>
        <v>50</v>
      </c>
      <c r="AE319">
        <f>PLANURI!B$12</f>
        <v>60</v>
      </c>
      <c r="AF319">
        <f>PLANURI!D$12</f>
        <v>10</v>
      </c>
      <c r="AG319" t="str">
        <f>PLANURI!BW938</f>
        <v/>
      </c>
    </row>
    <row r="320" spans="1:33" x14ac:dyDescent="0.2">
      <c r="A320" t="str">
        <f>PLANURI!AX939</f>
        <v/>
      </c>
      <c r="B320">
        <f>PLANURI!AY939</f>
        <v>26</v>
      </c>
      <c r="C320" t="str">
        <f>PLANURI!AZ939</f>
        <v/>
      </c>
      <c r="D320" t="str">
        <f>PLANURI!BA939</f>
        <v/>
      </c>
      <c r="E320" t="str">
        <f>PLANURI!BB939</f>
        <v/>
      </c>
      <c r="F320" t="str">
        <f>PLANURI!BC939</f>
        <v/>
      </c>
      <c r="G320" t="str">
        <f>PLANURI!BD939</f>
        <v/>
      </c>
      <c r="H320" t="str">
        <f>PLANURI!BE939</f>
        <v/>
      </c>
      <c r="I320" t="str">
        <f>PLANURI!BF939</f>
        <v/>
      </c>
      <c r="J320" t="str">
        <f>PLANURI!BG939</f>
        <v/>
      </c>
      <c r="K320" t="str">
        <f>PLANURI!BH939</f>
        <v/>
      </c>
      <c r="L320" t="str">
        <f>PLANURI!BI939</f>
        <v/>
      </c>
      <c r="M320" t="str">
        <f>PLANURI!BJ939</f>
        <v/>
      </c>
      <c r="N320">
        <f>PLANURI!BK939</f>
        <v>0</v>
      </c>
      <c r="O320">
        <f>PLANURI!BL939</f>
        <v>0</v>
      </c>
      <c r="P320">
        <f>PLANURI!BM939</f>
        <v>0</v>
      </c>
      <c r="Q320">
        <f>PLANURI!BN939</f>
        <v>0</v>
      </c>
      <c r="R320">
        <f>PLANURI!BO939</f>
        <v>0</v>
      </c>
      <c r="S320">
        <f>PLANURI!BP939</f>
        <v>0</v>
      </c>
      <c r="T320" t="str">
        <f>PLANURI!BQ939</f>
        <v/>
      </c>
      <c r="U320" t="str">
        <f>PLANURI!BR939</f>
        <v/>
      </c>
      <c r="V320" t="str">
        <f>PLANURI!BS939</f>
        <v/>
      </c>
      <c r="W320" t="str">
        <f>PLANURI!BT939</f>
        <v/>
      </c>
      <c r="X320" t="str">
        <f>PLANURI!BU939</f>
        <v/>
      </c>
      <c r="Y320" t="str">
        <f>PLANURI!BV939</f>
        <v/>
      </c>
      <c r="Z320" t="str">
        <f>PLANURI!A$4</f>
        <v xml:space="preserve">Facultatea Arhitectură şi Urbanism </v>
      </c>
      <c r="AA320" t="str">
        <f>PLANURI!H$6</f>
        <v>Ştiinţe umaniste şi arte</v>
      </c>
      <c r="AB320">
        <f>PLANURI!C$12</f>
        <v>10</v>
      </c>
      <c r="AC320" t="str">
        <f>PLANURI!H$9</f>
        <v>Arhitectură</v>
      </c>
      <c r="AD320">
        <f>PLANURI!A$12</f>
        <v>50</v>
      </c>
      <c r="AE320">
        <f>PLANURI!B$12</f>
        <v>60</v>
      </c>
      <c r="AF320">
        <f>PLANURI!D$12</f>
        <v>10</v>
      </c>
      <c r="AG320" t="str">
        <f>PLANURI!BW939</f>
        <v/>
      </c>
    </row>
    <row r="321" spans="1:33" x14ac:dyDescent="0.2">
      <c r="A321" t="str">
        <f>PLANURI!AX940</f>
        <v>Semestrul 9</v>
      </c>
      <c r="B321">
        <f>PLANURI!AY940</f>
        <v>0</v>
      </c>
      <c r="C321">
        <f>PLANURI!AZ940</f>
        <v>0</v>
      </c>
      <c r="D321">
        <f>PLANURI!BA940</f>
        <v>0</v>
      </c>
      <c r="E321">
        <f>PLANURI!BB940</f>
        <v>0</v>
      </c>
      <c r="F321">
        <f>PLANURI!BC940</f>
        <v>0</v>
      </c>
      <c r="G321">
        <f>PLANURI!BD940</f>
        <v>0</v>
      </c>
      <c r="H321">
        <f>PLANURI!BE940</f>
        <v>0</v>
      </c>
      <c r="I321">
        <f>PLANURI!BF940</f>
        <v>0</v>
      </c>
      <c r="J321">
        <f>PLANURI!BG940</f>
        <v>0</v>
      </c>
      <c r="K321">
        <f>PLANURI!BH940</f>
        <v>0</v>
      </c>
      <c r="L321">
        <f>PLANURI!BI940</f>
        <v>0</v>
      </c>
      <c r="M321">
        <f>PLANURI!BJ940</f>
        <v>0</v>
      </c>
      <c r="N321">
        <f>PLANURI!BK940</f>
        <v>0</v>
      </c>
      <c r="O321">
        <f>PLANURI!BL940</f>
        <v>0</v>
      </c>
      <c r="P321">
        <f>PLANURI!BM940</f>
        <v>0</v>
      </c>
      <c r="Q321">
        <f>PLANURI!BN940</f>
        <v>0</v>
      </c>
      <c r="R321">
        <f>PLANURI!BO940</f>
        <v>0</v>
      </c>
      <c r="S321">
        <f>PLANURI!BP940</f>
        <v>0</v>
      </c>
      <c r="T321">
        <f>PLANURI!BQ940</f>
        <v>0</v>
      </c>
      <c r="U321">
        <f>PLANURI!BR940</f>
        <v>0</v>
      </c>
      <c r="V321">
        <f>PLANURI!BS940</f>
        <v>0</v>
      </c>
      <c r="W321">
        <f>PLANURI!BT940</f>
        <v>0</v>
      </c>
      <c r="X321">
        <f>PLANURI!BU940</f>
        <v>0</v>
      </c>
      <c r="Y321">
        <f>PLANURI!BV940</f>
        <v>0</v>
      </c>
      <c r="Z321" t="str">
        <f>PLANURI!A$4</f>
        <v xml:space="preserve">Facultatea Arhitectură şi Urbanism </v>
      </c>
      <c r="AA321" t="str">
        <f>PLANURI!H$6</f>
        <v>Ştiinţe umaniste şi arte</v>
      </c>
      <c r="AB321">
        <f>PLANURI!C$12</f>
        <v>10</v>
      </c>
      <c r="AC321" t="str">
        <f>PLANURI!H$9</f>
        <v>Arhitectură</v>
      </c>
      <c r="AD321">
        <f>PLANURI!A$12</f>
        <v>50</v>
      </c>
      <c r="AE321">
        <f>PLANURI!B$12</f>
        <v>60</v>
      </c>
      <c r="AF321">
        <f>PLANURI!D$12</f>
        <v>10</v>
      </c>
      <c r="AG321" t="str">
        <f>PLANURI!BW940</f>
        <v/>
      </c>
    </row>
    <row r="322" spans="1:33" x14ac:dyDescent="0.2">
      <c r="A322" t="str">
        <f>PLANURI!AX941</f>
        <v>L061.24.09.S2-01</v>
      </c>
      <c r="B322">
        <f>PLANURI!AY941</f>
        <v>1</v>
      </c>
      <c r="C322" t="str">
        <f>PLANURI!AZ941</f>
        <v>Opţional 9.1 cuplat cu Opţional 10.1
Restaurare 1 - proiect</v>
      </c>
      <c r="D322">
        <f>PLANURI!BA941</f>
        <v>5</v>
      </c>
      <c r="E322" t="str">
        <f>PLANURI!BB941</f>
        <v>9</v>
      </c>
      <c r="F322" t="str">
        <f>PLANURI!BC941</f>
        <v>P-D</v>
      </c>
      <c r="G322" t="str">
        <f>PLANURI!BD941</f>
        <v>DO</v>
      </c>
      <c r="H322">
        <f>PLANURI!BE941</f>
        <v>0</v>
      </c>
      <c r="I322">
        <f>PLANURI!BF941</f>
        <v>3</v>
      </c>
      <c r="J322">
        <f>PLANURI!BG941</f>
        <v>3</v>
      </c>
      <c r="K322">
        <f>PLANURI!BH941</f>
        <v>0</v>
      </c>
      <c r="L322">
        <f>PLANURI!BI941</f>
        <v>42</v>
      </c>
      <c r="M322">
        <f>PLANURI!BJ941</f>
        <v>42</v>
      </c>
      <c r="N322">
        <f>PLANURI!BK941</f>
        <v>0</v>
      </c>
      <c r="O322">
        <f>PLANURI!BL941</f>
        <v>0</v>
      </c>
      <c r="P322">
        <f>PLANURI!BM941</f>
        <v>0</v>
      </c>
      <c r="Q322">
        <f>PLANURI!BN941</f>
        <v>0</v>
      </c>
      <c r="R322">
        <f>PLANURI!BO941</f>
        <v>0</v>
      </c>
      <c r="S322">
        <f>PLANURI!BP941</f>
        <v>0</v>
      </c>
      <c r="T322">
        <f>PLANURI!BQ941</f>
        <v>2.4</v>
      </c>
      <c r="U322">
        <f>PLANURI!BR941</f>
        <v>33</v>
      </c>
      <c r="V322">
        <f>PLANURI!BS941</f>
        <v>3</v>
      </c>
      <c r="W322" t="str">
        <f>PLANURI!BT941</f>
        <v>DS</v>
      </c>
      <c r="X322">
        <f>PLANURI!BU941</f>
        <v>5.4</v>
      </c>
      <c r="Y322">
        <f>PLANURI!BV941</f>
        <v>75</v>
      </c>
      <c r="Z322" t="str">
        <f>PLANURI!A$4</f>
        <v xml:space="preserve">Facultatea Arhitectură şi Urbanism </v>
      </c>
      <c r="AA322" t="str">
        <f>PLANURI!H$6</f>
        <v>Ştiinţe umaniste şi arte</v>
      </c>
      <c r="AB322">
        <f>PLANURI!C$12</f>
        <v>10</v>
      </c>
      <c r="AC322" t="str">
        <f>PLANURI!H$9</f>
        <v>Arhitectură</v>
      </c>
      <c r="AD322">
        <f>PLANURI!A$12</f>
        <v>50</v>
      </c>
      <c r="AE322">
        <f>PLANURI!B$12</f>
        <v>60</v>
      </c>
      <c r="AF322">
        <f>PLANURI!D$12</f>
        <v>10</v>
      </c>
      <c r="AG322" t="str">
        <f>PLANURI!BW941</f>
        <v>2028</v>
      </c>
    </row>
    <row r="323" spans="1:33" x14ac:dyDescent="0.2">
      <c r="A323" t="str">
        <f>PLANURI!AX942</f>
        <v>L061.24.09.S2-02</v>
      </c>
      <c r="B323">
        <f>PLANURI!AY942</f>
        <v>2</v>
      </c>
      <c r="C323" t="str">
        <f>PLANURI!AZ942</f>
        <v>Opţional 9.2 cuplat cu Opţional 10.2
Urbanism 1 - proiect</v>
      </c>
      <c r="D323">
        <f>PLANURI!BA942</f>
        <v>5</v>
      </c>
      <c r="E323" t="str">
        <f>PLANURI!BB942</f>
        <v>9</v>
      </c>
      <c r="F323" t="str">
        <f>PLANURI!BC942</f>
        <v>P-D</v>
      </c>
      <c r="G323" t="str">
        <f>PLANURI!BD942</f>
        <v>DO</v>
      </c>
      <c r="H323">
        <f>PLANURI!BE942</f>
        <v>0</v>
      </c>
      <c r="I323">
        <f>PLANURI!BF942</f>
        <v>3</v>
      </c>
      <c r="J323">
        <f>PLANURI!BG942</f>
        <v>3</v>
      </c>
      <c r="K323">
        <f>PLANURI!BH942</f>
        <v>0</v>
      </c>
      <c r="L323">
        <f>PLANURI!BI942</f>
        <v>42</v>
      </c>
      <c r="M323">
        <f>PLANURI!BJ942</f>
        <v>42</v>
      </c>
      <c r="N323">
        <f>PLANURI!BK942</f>
        <v>0</v>
      </c>
      <c r="O323">
        <f>PLANURI!BL942</f>
        <v>0</v>
      </c>
      <c r="P323">
        <f>PLANURI!BM942</f>
        <v>0</v>
      </c>
      <c r="Q323">
        <f>PLANURI!BN942</f>
        <v>0</v>
      </c>
      <c r="R323">
        <f>PLANURI!BO942</f>
        <v>0</v>
      </c>
      <c r="S323">
        <f>PLANURI!BP942</f>
        <v>0</v>
      </c>
      <c r="T323">
        <f>PLANURI!BQ942</f>
        <v>2.4</v>
      </c>
      <c r="U323">
        <f>PLANURI!BR942</f>
        <v>33</v>
      </c>
      <c r="V323">
        <f>PLANURI!BS942</f>
        <v>3</v>
      </c>
      <c r="W323" t="str">
        <f>PLANURI!BT942</f>
        <v>DS</v>
      </c>
      <c r="X323">
        <f>PLANURI!BU942</f>
        <v>5.4</v>
      </c>
      <c r="Y323">
        <f>PLANURI!BV942</f>
        <v>75</v>
      </c>
      <c r="Z323" t="str">
        <f>PLANURI!A$4</f>
        <v xml:space="preserve">Facultatea Arhitectură şi Urbanism </v>
      </c>
      <c r="AA323" t="str">
        <f>PLANURI!H$6</f>
        <v>Ştiinţe umaniste şi arte</v>
      </c>
      <c r="AB323">
        <f>PLANURI!C$12</f>
        <v>10</v>
      </c>
      <c r="AC323" t="str">
        <f>PLANURI!H$9</f>
        <v>Arhitectură</v>
      </c>
      <c r="AD323">
        <f>PLANURI!A$12</f>
        <v>50</v>
      </c>
      <c r="AE323">
        <f>PLANURI!B$12</f>
        <v>60</v>
      </c>
      <c r="AF323">
        <f>PLANURI!D$12</f>
        <v>10</v>
      </c>
      <c r="AG323" t="str">
        <f>PLANURI!BW942</f>
        <v>2028</v>
      </c>
    </row>
    <row r="324" spans="1:33" x14ac:dyDescent="0.2">
      <c r="A324" t="str">
        <f>PLANURI!AX943</f>
        <v>L061.24.09.S2-03</v>
      </c>
      <c r="B324">
        <f>PLANURI!AY943</f>
        <v>3</v>
      </c>
      <c r="C324" t="str">
        <f>PLANURI!AZ943</f>
        <v>Opţional 9.3 cuplat cu Opţional 10.3
Fizica constructilor - proiect</v>
      </c>
      <c r="D324">
        <f>PLANURI!BA943</f>
        <v>5</v>
      </c>
      <c r="E324" t="str">
        <f>PLANURI!BB943</f>
        <v>9</v>
      </c>
      <c r="F324" t="str">
        <f>PLANURI!BC943</f>
        <v>P-D</v>
      </c>
      <c r="G324" t="str">
        <f>PLANURI!BD943</f>
        <v>DO</v>
      </c>
      <c r="H324">
        <f>PLANURI!BE943</f>
        <v>0</v>
      </c>
      <c r="I324">
        <f>PLANURI!BF943</f>
        <v>3</v>
      </c>
      <c r="J324">
        <f>PLANURI!BG943</f>
        <v>3</v>
      </c>
      <c r="K324">
        <f>PLANURI!BH943</f>
        <v>0</v>
      </c>
      <c r="L324">
        <f>PLANURI!BI943</f>
        <v>42</v>
      </c>
      <c r="M324">
        <f>PLANURI!BJ943</f>
        <v>42</v>
      </c>
      <c r="N324">
        <f>PLANURI!BK943</f>
        <v>0</v>
      </c>
      <c r="O324">
        <f>PLANURI!BL943</f>
        <v>0</v>
      </c>
      <c r="P324">
        <f>PLANURI!BM943</f>
        <v>0</v>
      </c>
      <c r="Q324">
        <f>PLANURI!BN943</f>
        <v>0</v>
      </c>
      <c r="R324">
        <f>PLANURI!BO943</f>
        <v>0</v>
      </c>
      <c r="S324">
        <f>PLANURI!BP943</f>
        <v>0</v>
      </c>
      <c r="T324">
        <f>PLANURI!BQ943</f>
        <v>2.4</v>
      </c>
      <c r="U324">
        <f>PLANURI!BR943</f>
        <v>33</v>
      </c>
      <c r="V324">
        <f>PLANURI!BS943</f>
        <v>3</v>
      </c>
      <c r="W324" t="str">
        <f>PLANURI!BT943</f>
        <v>DS</v>
      </c>
      <c r="X324">
        <f>PLANURI!BU943</f>
        <v>5.4</v>
      </c>
      <c r="Y324">
        <f>PLANURI!BV943</f>
        <v>75</v>
      </c>
      <c r="Z324" t="str">
        <f>PLANURI!A$4</f>
        <v xml:space="preserve">Facultatea Arhitectură şi Urbanism </v>
      </c>
      <c r="AA324" t="str">
        <f>PLANURI!H$6</f>
        <v>Ştiinţe umaniste şi arte</v>
      </c>
      <c r="AB324">
        <f>PLANURI!C$12</f>
        <v>10</v>
      </c>
      <c r="AC324" t="str">
        <f>PLANURI!H$9</f>
        <v>Arhitectură</v>
      </c>
      <c r="AD324">
        <f>PLANURI!A$12</f>
        <v>50</v>
      </c>
      <c r="AE324">
        <f>PLANURI!B$12</f>
        <v>60</v>
      </c>
      <c r="AF324">
        <f>PLANURI!D$12</f>
        <v>10</v>
      </c>
      <c r="AG324" t="str">
        <f>PLANURI!BW943</f>
        <v>2028</v>
      </c>
    </row>
    <row r="325" spans="1:33" x14ac:dyDescent="0.2">
      <c r="A325" t="str">
        <f>PLANURI!AX944</f>
        <v>L061.24.09.S3-04</v>
      </c>
      <c r="B325">
        <f>PLANURI!AY944</f>
        <v>4</v>
      </c>
      <c r="C325" t="str">
        <f>PLANURI!AZ944</f>
        <v xml:space="preserve">Opţional 10.1 cuplat cu Opţional 9.1
Arhitectura comparată - teorie </v>
      </c>
      <c r="D325">
        <f>PLANURI!BA944</f>
        <v>5</v>
      </c>
      <c r="E325" t="str">
        <f>PLANURI!BB944</f>
        <v>9</v>
      </c>
      <c r="F325" t="str">
        <f>PLANURI!BC944</f>
        <v>E</v>
      </c>
      <c r="G325" t="str">
        <f>PLANURI!BD944</f>
        <v>DO</v>
      </c>
      <c r="H325">
        <f>PLANURI!BE944</f>
        <v>2</v>
      </c>
      <c r="I325">
        <f>PLANURI!BF944</f>
        <v>0</v>
      </c>
      <c r="J325">
        <f>PLANURI!BG944</f>
        <v>2</v>
      </c>
      <c r="K325">
        <f>PLANURI!BH944</f>
        <v>28</v>
      </c>
      <c r="L325">
        <f>PLANURI!BI944</f>
        <v>0</v>
      </c>
      <c r="M325">
        <f>PLANURI!BJ944</f>
        <v>28</v>
      </c>
      <c r="N325">
        <f>PLANURI!BK944</f>
        <v>0</v>
      </c>
      <c r="O325">
        <f>PLANURI!BL944</f>
        <v>0</v>
      </c>
      <c r="P325">
        <f>PLANURI!BM944</f>
        <v>0</v>
      </c>
      <c r="Q325">
        <f>PLANURI!BN944</f>
        <v>0</v>
      </c>
      <c r="R325">
        <f>PLANURI!BO944</f>
        <v>0</v>
      </c>
      <c r="S325">
        <f>PLANURI!BP944</f>
        <v>0</v>
      </c>
      <c r="T325">
        <f>PLANURI!BQ944</f>
        <v>1.6</v>
      </c>
      <c r="U325">
        <f>PLANURI!BR944</f>
        <v>22</v>
      </c>
      <c r="V325">
        <f>PLANURI!BS944</f>
        <v>2</v>
      </c>
      <c r="W325" t="str">
        <f>PLANURI!BT944</f>
        <v>DS</v>
      </c>
      <c r="X325">
        <f>PLANURI!BU944</f>
        <v>3.6</v>
      </c>
      <c r="Y325">
        <f>PLANURI!BV944</f>
        <v>50</v>
      </c>
      <c r="Z325" t="str">
        <f>PLANURI!A$4</f>
        <v xml:space="preserve">Facultatea Arhitectură şi Urbanism </v>
      </c>
      <c r="AA325" t="str">
        <f>PLANURI!H$6</f>
        <v>Ştiinţe umaniste şi arte</v>
      </c>
      <c r="AB325">
        <f>PLANURI!C$12</f>
        <v>10</v>
      </c>
      <c r="AC325" t="str">
        <f>PLANURI!H$9</f>
        <v>Arhitectură</v>
      </c>
      <c r="AD325">
        <f>PLANURI!A$12</f>
        <v>50</v>
      </c>
      <c r="AE325">
        <f>PLANURI!B$12</f>
        <v>60</v>
      </c>
      <c r="AF325">
        <f>PLANURI!D$12</f>
        <v>10</v>
      </c>
      <c r="AG325" t="str">
        <f>PLANURI!BW944</f>
        <v>2028</v>
      </c>
    </row>
    <row r="326" spans="1:33" x14ac:dyDescent="0.2">
      <c r="A326" t="str">
        <f>PLANURI!AX945</f>
        <v>L061.24.09.S3-05</v>
      </c>
      <c r="B326">
        <f>PLANURI!AY945</f>
        <v>5</v>
      </c>
      <c r="C326" t="str">
        <f>PLANURI!AZ945</f>
        <v>Opţional 10.2 cuplat cu Opţional 9.2
Structuri urbane - teorie</v>
      </c>
      <c r="D326">
        <f>PLANURI!BA945</f>
        <v>5</v>
      </c>
      <c r="E326" t="str">
        <f>PLANURI!BB945</f>
        <v>9</v>
      </c>
      <c r="F326" t="str">
        <f>PLANURI!BC945</f>
        <v>E</v>
      </c>
      <c r="G326" t="str">
        <f>PLANURI!BD945</f>
        <v>DO</v>
      </c>
      <c r="H326">
        <f>PLANURI!BE945</f>
        <v>2</v>
      </c>
      <c r="I326">
        <f>PLANURI!BF945</f>
        <v>0</v>
      </c>
      <c r="J326">
        <f>PLANURI!BG945</f>
        <v>2</v>
      </c>
      <c r="K326">
        <f>PLANURI!BH945</f>
        <v>28</v>
      </c>
      <c r="L326">
        <f>PLANURI!BI945</f>
        <v>0</v>
      </c>
      <c r="M326">
        <f>PLANURI!BJ945</f>
        <v>28</v>
      </c>
      <c r="N326">
        <f>PLANURI!BK945</f>
        <v>0</v>
      </c>
      <c r="O326">
        <f>PLANURI!BL945</f>
        <v>0</v>
      </c>
      <c r="P326">
        <f>PLANURI!BM945</f>
        <v>0</v>
      </c>
      <c r="Q326">
        <f>PLANURI!BN945</f>
        <v>0</v>
      </c>
      <c r="R326">
        <f>PLANURI!BO945</f>
        <v>0</v>
      </c>
      <c r="S326">
        <f>PLANURI!BP945</f>
        <v>0</v>
      </c>
      <c r="T326">
        <f>PLANURI!BQ945</f>
        <v>1.6</v>
      </c>
      <c r="U326">
        <f>PLANURI!BR945</f>
        <v>22</v>
      </c>
      <c r="V326">
        <f>PLANURI!BS945</f>
        <v>2</v>
      </c>
      <c r="W326" t="str">
        <f>PLANURI!BT945</f>
        <v>DS</v>
      </c>
      <c r="X326">
        <f>PLANURI!BU945</f>
        <v>3.6</v>
      </c>
      <c r="Y326">
        <f>PLANURI!BV945</f>
        <v>50</v>
      </c>
      <c r="Z326" t="str">
        <f>PLANURI!A$4</f>
        <v xml:space="preserve">Facultatea Arhitectură şi Urbanism </v>
      </c>
      <c r="AA326" t="str">
        <f>PLANURI!H$6</f>
        <v>Ştiinţe umaniste şi arte</v>
      </c>
      <c r="AB326">
        <f>PLANURI!C$12</f>
        <v>10</v>
      </c>
      <c r="AC326" t="str">
        <f>PLANURI!H$9</f>
        <v>Arhitectură</v>
      </c>
      <c r="AD326">
        <f>PLANURI!A$12</f>
        <v>50</v>
      </c>
      <c r="AE326">
        <f>PLANURI!B$12</f>
        <v>60</v>
      </c>
      <c r="AF326">
        <f>PLANURI!D$12</f>
        <v>10</v>
      </c>
      <c r="AG326" t="str">
        <f>PLANURI!BW945</f>
        <v>2028</v>
      </c>
    </row>
    <row r="327" spans="1:33" x14ac:dyDescent="0.2">
      <c r="A327" t="str">
        <f>PLANURI!AX946</f>
        <v>L061.24.09.S3-06</v>
      </c>
      <c r="B327">
        <f>PLANURI!AY946</f>
        <v>6</v>
      </c>
      <c r="C327" t="str">
        <f>PLANURI!AZ946</f>
        <v xml:space="preserve">Opţional 10.3 cuplat cu Opţional 9.3
Proiectare complexa - teorie </v>
      </c>
      <c r="D327">
        <f>PLANURI!BA946</f>
        <v>5</v>
      </c>
      <c r="E327" t="str">
        <f>PLANURI!BB946</f>
        <v>9</v>
      </c>
      <c r="F327" t="str">
        <f>PLANURI!BC946</f>
        <v>E</v>
      </c>
      <c r="G327" t="str">
        <f>PLANURI!BD946</f>
        <v>DO</v>
      </c>
      <c r="H327">
        <f>PLANURI!BE946</f>
        <v>2</v>
      </c>
      <c r="I327">
        <f>PLANURI!BF946</f>
        <v>0</v>
      </c>
      <c r="J327">
        <f>PLANURI!BG946</f>
        <v>2</v>
      </c>
      <c r="K327">
        <f>PLANURI!BH946</f>
        <v>28</v>
      </c>
      <c r="L327">
        <f>PLANURI!BI946</f>
        <v>0</v>
      </c>
      <c r="M327">
        <f>PLANURI!BJ946</f>
        <v>28</v>
      </c>
      <c r="N327">
        <f>PLANURI!BK946</f>
        <v>0</v>
      </c>
      <c r="O327">
        <f>PLANURI!BL946</f>
        <v>0</v>
      </c>
      <c r="P327">
        <f>PLANURI!BM946</f>
        <v>0</v>
      </c>
      <c r="Q327">
        <f>PLANURI!BN946</f>
        <v>0</v>
      </c>
      <c r="R327">
        <f>PLANURI!BO946</f>
        <v>0</v>
      </c>
      <c r="S327">
        <f>PLANURI!BP946</f>
        <v>0</v>
      </c>
      <c r="T327">
        <f>PLANURI!BQ946</f>
        <v>1.6</v>
      </c>
      <c r="U327">
        <f>PLANURI!BR946</f>
        <v>22</v>
      </c>
      <c r="V327">
        <f>PLANURI!BS946</f>
        <v>2</v>
      </c>
      <c r="W327" t="str">
        <f>PLANURI!BT946</f>
        <v>DS</v>
      </c>
      <c r="X327">
        <f>PLANURI!BU946</f>
        <v>3.6</v>
      </c>
      <c r="Y327">
        <f>PLANURI!BV946</f>
        <v>50</v>
      </c>
      <c r="Z327" t="str">
        <f>PLANURI!A$4</f>
        <v xml:space="preserve">Facultatea Arhitectură şi Urbanism </v>
      </c>
      <c r="AA327" t="str">
        <f>PLANURI!H$6</f>
        <v>Ştiinţe umaniste şi arte</v>
      </c>
      <c r="AB327">
        <f>PLANURI!C$12</f>
        <v>10</v>
      </c>
      <c r="AC327" t="str">
        <f>PLANURI!H$9</f>
        <v>Arhitectură</v>
      </c>
      <c r="AD327">
        <f>PLANURI!A$12</f>
        <v>50</v>
      </c>
      <c r="AE327">
        <f>PLANURI!B$12</f>
        <v>60</v>
      </c>
      <c r="AF327">
        <f>PLANURI!D$12</f>
        <v>10</v>
      </c>
      <c r="AG327" t="str">
        <f>PLANURI!BW946</f>
        <v>2028</v>
      </c>
    </row>
    <row r="328" spans="1:33" x14ac:dyDescent="0.2">
      <c r="A328" t="str">
        <f>PLANURI!AX947</f>
        <v>L061.24.09.D6-07</v>
      </c>
      <c r="B328">
        <f>PLANURI!AY947</f>
        <v>7</v>
      </c>
      <c r="C328" t="str">
        <f>PLANURI!AZ947</f>
        <v xml:space="preserve">Opţional 11
Arhitectura antiseismica </v>
      </c>
      <c r="D328">
        <f>PLANURI!BA947</f>
        <v>5</v>
      </c>
      <c r="E328" t="str">
        <f>PLANURI!BB947</f>
        <v>9</v>
      </c>
      <c r="F328" t="str">
        <f>PLANURI!BC947</f>
        <v>E</v>
      </c>
      <c r="G328" t="str">
        <f>PLANURI!BD947</f>
        <v>DO</v>
      </c>
      <c r="H328">
        <f>PLANURI!BE947</f>
        <v>2</v>
      </c>
      <c r="I328">
        <f>PLANURI!BF947</f>
        <v>1</v>
      </c>
      <c r="J328">
        <f>PLANURI!BG947</f>
        <v>3</v>
      </c>
      <c r="K328">
        <f>PLANURI!BH947</f>
        <v>28</v>
      </c>
      <c r="L328">
        <f>PLANURI!BI947</f>
        <v>14</v>
      </c>
      <c r="M328">
        <f>PLANURI!BJ947</f>
        <v>42</v>
      </c>
      <c r="N328">
        <f>PLANURI!BK947</f>
        <v>0</v>
      </c>
      <c r="O328">
        <f>PLANURI!BL947</f>
        <v>0</v>
      </c>
      <c r="P328">
        <f>PLANURI!BM947</f>
        <v>0</v>
      </c>
      <c r="Q328">
        <f>PLANURI!BN947</f>
        <v>0</v>
      </c>
      <c r="R328">
        <f>PLANURI!BO947</f>
        <v>0</v>
      </c>
      <c r="S328">
        <f>PLANURI!BP947</f>
        <v>0</v>
      </c>
      <c r="T328">
        <f>PLANURI!BQ947</f>
        <v>2.4</v>
      </c>
      <c r="U328">
        <f>PLANURI!BR947</f>
        <v>33</v>
      </c>
      <c r="V328">
        <f>PLANURI!BS947</f>
        <v>3</v>
      </c>
      <c r="W328" t="str">
        <f>PLANURI!BT947</f>
        <v>DD</v>
      </c>
      <c r="X328">
        <f>PLANURI!BU947</f>
        <v>5.4</v>
      </c>
      <c r="Y328">
        <f>PLANURI!BV947</f>
        <v>75</v>
      </c>
      <c r="Z328" t="str">
        <f>PLANURI!A$4</f>
        <v xml:space="preserve">Facultatea Arhitectură şi Urbanism </v>
      </c>
      <c r="AA328" t="str">
        <f>PLANURI!H$6</f>
        <v>Ştiinţe umaniste şi arte</v>
      </c>
      <c r="AB328">
        <f>PLANURI!C$12</f>
        <v>10</v>
      </c>
      <c r="AC328" t="str">
        <f>PLANURI!H$9</f>
        <v>Arhitectură</v>
      </c>
      <c r="AD328">
        <f>PLANURI!A$12</f>
        <v>50</v>
      </c>
      <c r="AE328">
        <f>PLANURI!B$12</f>
        <v>60</v>
      </c>
      <c r="AF328">
        <f>PLANURI!D$12</f>
        <v>10</v>
      </c>
      <c r="AG328" t="str">
        <f>PLANURI!BW947</f>
        <v>2028</v>
      </c>
    </row>
    <row r="329" spans="1:33" x14ac:dyDescent="0.2">
      <c r="A329" t="str">
        <f>PLANURI!AX948</f>
        <v>L061.24.09.D6-08</v>
      </c>
      <c r="B329">
        <f>PLANURI!AY948</f>
        <v>8</v>
      </c>
      <c r="C329" t="str">
        <f>PLANURI!AZ948</f>
        <v>Opţional 11
Clădiri industriale</v>
      </c>
      <c r="D329">
        <f>PLANURI!BA948</f>
        <v>5</v>
      </c>
      <c r="E329" t="str">
        <f>PLANURI!BB948</f>
        <v>9</v>
      </c>
      <c r="F329" t="str">
        <f>PLANURI!BC948</f>
        <v>E</v>
      </c>
      <c r="G329" t="str">
        <f>PLANURI!BD948</f>
        <v>DO</v>
      </c>
      <c r="H329">
        <f>PLANURI!BE948</f>
        <v>2</v>
      </c>
      <c r="I329">
        <f>PLANURI!BF948</f>
        <v>1</v>
      </c>
      <c r="J329">
        <f>PLANURI!BG948</f>
        <v>3</v>
      </c>
      <c r="K329">
        <f>PLANURI!BH948</f>
        <v>28</v>
      </c>
      <c r="L329">
        <f>PLANURI!BI948</f>
        <v>14</v>
      </c>
      <c r="M329">
        <f>PLANURI!BJ948</f>
        <v>42</v>
      </c>
      <c r="N329">
        <f>PLANURI!BK948</f>
        <v>0</v>
      </c>
      <c r="O329">
        <f>PLANURI!BL948</f>
        <v>0</v>
      </c>
      <c r="P329">
        <f>PLANURI!BM948</f>
        <v>0</v>
      </c>
      <c r="Q329">
        <f>PLANURI!BN948</f>
        <v>0</v>
      </c>
      <c r="R329">
        <f>PLANURI!BO948</f>
        <v>0</v>
      </c>
      <c r="S329">
        <f>PLANURI!BP948</f>
        <v>0</v>
      </c>
      <c r="T329">
        <f>PLANURI!BQ948</f>
        <v>2.4</v>
      </c>
      <c r="U329">
        <f>PLANURI!BR948</f>
        <v>33</v>
      </c>
      <c r="V329">
        <f>PLANURI!BS948</f>
        <v>3</v>
      </c>
      <c r="W329" t="str">
        <f>PLANURI!BT948</f>
        <v>DD</v>
      </c>
      <c r="X329">
        <f>PLANURI!BU948</f>
        <v>5.4</v>
      </c>
      <c r="Y329">
        <f>PLANURI!BV948</f>
        <v>75</v>
      </c>
      <c r="Z329" t="str">
        <f>PLANURI!A$4</f>
        <v xml:space="preserve">Facultatea Arhitectură şi Urbanism </v>
      </c>
      <c r="AA329" t="str">
        <f>PLANURI!H$6</f>
        <v>Ştiinţe umaniste şi arte</v>
      </c>
      <c r="AB329">
        <f>PLANURI!C$12</f>
        <v>10</v>
      </c>
      <c r="AC329" t="str">
        <f>PLANURI!H$9</f>
        <v>Arhitectură</v>
      </c>
      <c r="AD329">
        <f>PLANURI!A$12</f>
        <v>50</v>
      </c>
      <c r="AE329">
        <f>PLANURI!B$12</f>
        <v>60</v>
      </c>
      <c r="AF329">
        <f>PLANURI!D$12</f>
        <v>10</v>
      </c>
      <c r="AG329" t="str">
        <f>PLANURI!BW948</f>
        <v>2028</v>
      </c>
    </row>
    <row r="330" spans="1:33" x14ac:dyDescent="0.2">
      <c r="A330" t="str">
        <f>PLANURI!AX949</f>
        <v/>
      </c>
      <c r="B330">
        <f>PLANURI!AY949</f>
        <v>9</v>
      </c>
      <c r="C330" t="str">
        <f>PLANURI!AZ949</f>
        <v/>
      </c>
      <c r="D330" t="str">
        <f>PLANURI!BA949</f>
        <v/>
      </c>
      <c r="E330" t="str">
        <f>PLANURI!BB949</f>
        <v/>
      </c>
      <c r="F330" t="str">
        <f>PLANURI!BC949</f>
        <v/>
      </c>
      <c r="G330" t="str">
        <f>PLANURI!BD949</f>
        <v/>
      </c>
      <c r="H330" t="str">
        <f>PLANURI!BE949</f>
        <v/>
      </c>
      <c r="I330" t="str">
        <f>PLANURI!BF949</f>
        <v/>
      </c>
      <c r="J330" t="str">
        <f>PLANURI!BG949</f>
        <v/>
      </c>
      <c r="K330" t="str">
        <f>PLANURI!BH949</f>
        <v/>
      </c>
      <c r="L330" t="str">
        <f>PLANURI!BI949</f>
        <v/>
      </c>
      <c r="M330" t="str">
        <f>PLANURI!BJ949</f>
        <v/>
      </c>
      <c r="N330">
        <f>PLANURI!BK949</f>
        <v>0</v>
      </c>
      <c r="O330">
        <f>PLANURI!BL949</f>
        <v>0</v>
      </c>
      <c r="P330">
        <f>PLANURI!BM949</f>
        <v>0</v>
      </c>
      <c r="Q330">
        <f>PLANURI!BN949</f>
        <v>0</v>
      </c>
      <c r="R330">
        <f>PLANURI!BO949</f>
        <v>0</v>
      </c>
      <c r="S330">
        <f>PLANURI!BP949</f>
        <v>0</v>
      </c>
      <c r="T330" t="str">
        <f>PLANURI!BQ949</f>
        <v/>
      </c>
      <c r="U330" t="str">
        <f>PLANURI!BR949</f>
        <v/>
      </c>
      <c r="V330" t="str">
        <f>PLANURI!BS949</f>
        <v/>
      </c>
      <c r="W330" t="str">
        <f>PLANURI!BT949</f>
        <v/>
      </c>
      <c r="X330" t="str">
        <f>PLANURI!BU949</f>
        <v/>
      </c>
      <c r="Y330" t="str">
        <f>PLANURI!BV949</f>
        <v/>
      </c>
      <c r="Z330" t="str">
        <f>PLANURI!A$4</f>
        <v xml:space="preserve">Facultatea Arhitectură şi Urbanism </v>
      </c>
      <c r="AA330" t="str">
        <f>PLANURI!H$6</f>
        <v>Ştiinţe umaniste şi arte</v>
      </c>
      <c r="AB330">
        <f>PLANURI!C$12</f>
        <v>10</v>
      </c>
      <c r="AC330" t="str">
        <f>PLANURI!H$9</f>
        <v>Arhitectură</v>
      </c>
      <c r="AD330">
        <f>PLANURI!A$12</f>
        <v>50</v>
      </c>
      <c r="AE330">
        <f>PLANURI!B$12</f>
        <v>60</v>
      </c>
      <c r="AF330">
        <f>PLANURI!D$12</f>
        <v>10</v>
      </c>
      <c r="AG330" t="str">
        <f>PLANURI!BW949</f>
        <v/>
      </c>
    </row>
    <row r="331" spans="1:33" x14ac:dyDescent="0.2">
      <c r="A331" t="str">
        <f>PLANURI!AX950</f>
        <v/>
      </c>
      <c r="B331">
        <f>PLANURI!AY950</f>
        <v>10</v>
      </c>
      <c r="C331" t="str">
        <f>PLANURI!AZ950</f>
        <v/>
      </c>
      <c r="D331" t="str">
        <f>PLANURI!BA950</f>
        <v/>
      </c>
      <c r="E331" t="str">
        <f>PLANURI!BB950</f>
        <v/>
      </c>
      <c r="F331" t="str">
        <f>PLANURI!BC950</f>
        <v/>
      </c>
      <c r="G331" t="str">
        <f>PLANURI!BD950</f>
        <v/>
      </c>
      <c r="H331" t="str">
        <f>PLANURI!BE950</f>
        <v/>
      </c>
      <c r="I331" t="str">
        <f>PLANURI!BF950</f>
        <v/>
      </c>
      <c r="J331" t="str">
        <f>PLANURI!BG950</f>
        <v/>
      </c>
      <c r="K331" t="str">
        <f>PLANURI!BH950</f>
        <v/>
      </c>
      <c r="L331" t="str">
        <f>PLANURI!BI950</f>
        <v/>
      </c>
      <c r="M331" t="str">
        <f>PLANURI!BJ950</f>
        <v/>
      </c>
      <c r="N331">
        <f>PLANURI!BK950</f>
        <v>0</v>
      </c>
      <c r="O331">
        <f>PLANURI!BL950</f>
        <v>0</v>
      </c>
      <c r="P331">
        <f>PLANURI!BM950</f>
        <v>0</v>
      </c>
      <c r="Q331">
        <f>PLANURI!BN950</f>
        <v>0</v>
      </c>
      <c r="R331">
        <f>PLANURI!BO950</f>
        <v>0</v>
      </c>
      <c r="S331">
        <f>PLANURI!BP950</f>
        <v>0</v>
      </c>
      <c r="T331" t="str">
        <f>PLANURI!BQ950</f>
        <v/>
      </c>
      <c r="U331" t="str">
        <f>PLANURI!BR950</f>
        <v/>
      </c>
      <c r="V331" t="str">
        <f>PLANURI!BS950</f>
        <v/>
      </c>
      <c r="W331" t="str">
        <f>PLANURI!BT950</f>
        <v/>
      </c>
      <c r="X331" t="str">
        <f>PLANURI!BU950</f>
        <v/>
      </c>
      <c r="Y331" t="str">
        <f>PLANURI!BV950</f>
        <v/>
      </c>
      <c r="Z331" t="str">
        <f>PLANURI!A$4</f>
        <v xml:space="preserve">Facultatea Arhitectură şi Urbanism </v>
      </c>
      <c r="AA331" t="str">
        <f>PLANURI!H$6</f>
        <v>Ştiinţe umaniste şi arte</v>
      </c>
      <c r="AB331">
        <f>PLANURI!C$12</f>
        <v>10</v>
      </c>
      <c r="AC331" t="str">
        <f>PLANURI!H$9</f>
        <v>Arhitectură</v>
      </c>
      <c r="AD331">
        <f>PLANURI!A$12</f>
        <v>50</v>
      </c>
      <c r="AE331">
        <f>PLANURI!B$12</f>
        <v>60</v>
      </c>
      <c r="AF331">
        <f>PLANURI!D$12</f>
        <v>10</v>
      </c>
      <c r="AG331" t="str">
        <f>PLANURI!BW950</f>
        <v/>
      </c>
    </row>
    <row r="332" spans="1:33" x14ac:dyDescent="0.2">
      <c r="A332" t="str">
        <f>PLANURI!AX951</f>
        <v/>
      </c>
      <c r="B332">
        <f>PLANURI!AY951</f>
        <v>11</v>
      </c>
      <c r="C332" t="str">
        <f>PLANURI!AZ951</f>
        <v/>
      </c>
      <c r="D332" t="str">
        <f>PLANURI!BA951</f>
        <v/>
      </c>
      <c r="E332" t="str">
        <f>PLANURI!BB951</f>
        <v/>
      </c>
      <c r="F332" t="str">
        <f>PLANURI!BC951</f>
        <v/>
      </c>
      <c r="G332" t="str">
        <f>PLANURI!BD951</f>
        <v/>
      </c>
      <c r="H332" t="str">
        <f>PLANURI!BE951</f>
        <v/>
      </c>
      <c r="I332" t="str">
        <f>PLANURI!BF951</f>
        <v/>
      </c>
      <c r="J332" t="str">
        <f>PLANURI!BG951</f>
        <v/>
      </c>
      <c r="K332" t="str">
        <f>PLANURI!BH951</f>
        <v/>
      </c>
      <c r="L332" t="str">
        <f>PLANURI!BI951</f>
        <v/>
      </c>
      <c r="M332" t="str">
        <f>PLANURI!BJ951</f>
        <v/>
      </c>
      <c r="N332">
        <f>PLANURI!BK951</f>
        <v>0</v>
      </c>
      <c r="O332">
        <f>PLANURI!BL951</f>
        <v>0</v>
      </c>
      <c r="P332">
        <f>PLANURI!BM951</f>
        <v>0</v>
      </c>
      <c r="Q332">
        <f>PLANURI!BN951</f>
        <v>0</v>
      </c>
      <c r="R332">
        <f>PLANURI!BO951</f>
        <v>0</v>
      </c>
      <c r="S332">
        <f>PLANURI!BP951</f>
        <v>0</v>
      </c>
      <c r="T332" t="str">
        <f>PLANURI!BQ951</f>
        <v/>
      </c>
      <c r="U332" t="str">
        <f>PLANURI!BR951</f>
        <v/>
      </c>
      <c r="V332" t="str">
        <f>PLANURI!BS951</f>
        <v/>
      </c>
      <c r="W332" t="str">
        <f>PLANURI!BT951</f>
        <v/>
      </c>
      <c r="X332" t="str">
        <f>PLANURI!BU951</f>
        <v/>
      </c>
      <c r="Y332" t="str">
        <f>PLANURI!BV951</f>
        <v/>
      </c>
      <c r="Z332" t="str">
        <f>PLANURI!A$4</f>
        <v xml:space="preserve">Facultatea Arhitectură şi Urbanism </v>
      </c>
      <c r="AA332" t="str">
        <f>PLANURI!H$6</f>
        <v>Ştiinţe umaniste şi arte</v>
      </c>
      <c r="AB332">
        <f>PLANURI!C$12</f>
        <v>10</v>
      </c>
      <c r="AC332" t="str">
        <f>PLANURI!H$9</f>
        <v>Arhitectură</v>
      </c>
      <c r="AD332">
        <f>PLANURI!A$12</f>
        <v>50</v>
      </c>
      <c r="AE332">
        <f>PLANURI!B$12</f>
        <v>60</v>
      </c>
      <c r="AF332">
        <f>PLANURI!D$12</f>
        <v>10</v>
      </c>
      <c r="AG332" t="str">
        <f>PLANURI!BW951</f>
        <v/>
      </c>
    </row>
    <row r="333" spans="1:33" x14ac:dyDescent="0.2">
      <c r="A333" t="str">
        <f>PLANURI!AX952</f>
        <v/>
      </c>
      <c r="B333">
        <f>PLANURI!AY952</f>
        <v>12</v>
      </c>
      <c r="C333" t="str">
        <f>PLANURI!AZ952</f>
        <v/>
      </c>
      <c r="D333" t="str">
        <f>PLANURI!BA952</f>
        <v/>
      </c>
      <c r="E333" t="str">
        <f>PLANURI!BB952</f>
        <v/>
      </c>
      <c r="F333" t="str">
        <f>PLANURI!BC952</f>
        <v/>
      </c>
      <c r="G333" t="str">
        <f>PLANURI!BD952</f>
        <v/>
      </c>
      <c r="H333" t="str">
        <f>PLANURI!BE952</f>
        <v/>
      </c>
      <c r="I333" t="str">
        <f>PLANURI!BF952</f>
        <v/>
      </c>
      <c r="J333" t="str">
        <f>PLANURI!BG952</f>
        <v/>
      </c>
      <c r="K333" t="str">
        <f>PLANURI!BH952</f>
        <v/>
      </c>
      <c r="L333" t="str">
        <f>PLANURI!BI952</f>
        <v/>
      </c>
      <c r="M333" t="str">
        <f>PLANURI!BJ952</f>
        <v/>
      </c>
      <c r="N333">
        <f>PLANURI!BK952</f>
        <v>0</v>
      </c>
      <c r="O333">
        <f>PLANURI!BL952</f>
        <v>0</v>
      </c>
      <c r="P333">
        <f>PLANURI!BM952</f>
        <v>0</v>
      </c>
      <c r="Q333">
        <f>PLANURI!BN952</f>
        <v>0</v>
      </c>
      <c r="R333">
        <f>PLANURI!BO952</f>
        <v>0</v>
      </c>
      <c r="S333">
        <f>PLANURI!BP952</f>
        <v>0</v>
      </c>
      <c r="T333" t="str">
        <f>PLANURI!BQ952</f>
        <v/>
      </c>
      <c r="U333" t="str">
        <f>PLANURI!BR952</f>
        <v/>
      </c>
      <c r="V333" t="str">
        <f>PLANURI!BS952</f>
        <v/>
      </c>
      <c r="W333" t="str">
        <f>PLANURI!BT952</f>
        <v/>
      </c>
      <c r="X333" t="str">
        <f>PLANURI!BU952</f>
        <v/>
      </c>
      <c r="Y333" t="str">
        <f>PLANURI!BV952</f>
        <v/>
      </c>
      <c r="Z333" t="str">
        <f>PLANURI!A$4</f>
        <v xml:space="preserve">Facultatea Arhitectură şi Urbanism </v>
      </c>
      <c r="AA333" t="str">
        <f>PLANURI!H$6</f>
        <v>Ştiinţe umaniste şi arte</v>
      </c>
      <c r="AB333">
        <f>PLANURI!C$12</f>
        <v>10</v>
      </c>
      <c r="AC333" t="str">
        <f>PLANURI!H$9</f>
        <v>Arhitectură</v>
      </c>
      <c r="AD333">
        <f>PLANURI!A$12</f>
        <v>50</v>
      </c>
      <c r="AE333">
        <f>PLANURI!B$12</f>
        <v>60</v>
      </c>
      <c r="AF333">
        <f>PLANURI!D$12</f>
        <v>10</v>
      </c>
      <c r="AG333" t="str">
        <f>PLANURI!BW952</f>
        <v/>
      </c>
    </row>
    <row r="334" spans="1:33" x14ac:dyDescent="0.2">
      <c r="A334" t="str">
        <f>PLANURI!AX953</f>
        <v/>
      </c>
      <c r="B334">
        <f>PLANURI!AY953</f>
        <v>13</v>
      </c>
      <c r="C334" t="str">
        <f>PLANURI!AZ953</f>
        <v/>
      </c>
      <c r="D334" t="str">
        <f>PLANURI!BA953</f>
        <v/>
      </c>
      <c r="E334" t="str">
        <f>PLANURI!BB953</f>
        <v/>
      </c>
      <c r="F334" t="str">
        <f>PLANURI!BC953</f>
        <v/>
      </c>
      <c r="G334" t="str">
        <f>PLANURI!BD953</f>
        <v/>
      </c>
      <c r="H334" t="str">
        <f>PLANURI!BE953</f>
        <v/>
      </c>
      <c r="I334" t="str">
        <f>PLANURI!BF953</f>
        <v/>
      </c>
      <c r="J334" t="str">
        <f>PLANURI!BG953</f>
        <v/>
      </c>
      <c r="K334" t="str">
        <f>PLANURI!BH953</f>
        <v/>
      </c>
      <c r="L334" t="str">
        <f>PLANURI!BI953</f>
        <v/>
      </c>
      <c r="M334" t="str">
        <f>PLANURI!BJ953</f>
        <v/>
      </c>
      <c r="N334">
        <f>PLANURI!BK953</f>
        <v>0</v>
      </c>
      <c r="O334">
        <f>PLANURI!BL953</f>
        <v>0</v>
      </c>
      <c r="P334">
        <f>PLANURI!BM953</f>
        <v>0</v>
      </c>
      <c r="Q334">
        <f>PLANURI!BN953</f>
        <v>0</v>
      </c>
      <c r="R334">
        <f>PLANURI!BO953</f>
        <v>0</v>
      </c>
      <c r="S334">
        <f>PLANURI!BP953</f>
        <v>0</v>
      </c>
      <c r="T334" t="str">
        <f>PLANURI!BQ953</f>
        <v/>
      </c>
      <c r="U334" t="str">
        <f>PLANURI!BR953</f>
        <v/>
      </c>
      <c r="V334" t="str">
        <f>PLANURI!BS953</f>
        <v/>
      </c>
      <c r="W334" t="str">
        <f>PLANURI!BT953</f>
        <v/>
      </c>
      <c r="X334" t="str">
        <f>PLANURI!BU953</f>
        <v/>
      </c>
      <c r="Y334" t="str">
        <f>PLANURI!BV953</f>
        <v/>
      </c>
      <c r="Z334" t="str">
        <f>PLANURI!A$4</f>
        <v xml:space="preserve">Facultatea Arhitectură şi Urbanism </v>
      </c>
      <c r="AA334" t="str">
        <f>PLANURI!H$6</f>
        <v>Ştiinţe umaniste şi arte</v>
      </c>
      <c r="AB334">
        <f>PLANURI!C$12</f>
        <v>10</v>
      </c>
      <c r="AC334" t="str">
        <f>PLANURI!H$9</f>
        <v>Arhitectură</v>
      </c>
      <c r="AD334">
        <f>PLANURI!A$12</f>
        <v>50</v>
      </c>
      <c r="AE334">
        <f>PLANURI!B$12</f>
        <v>60</v>
      </c>
      <c r="AF334">
        <f>PLANURI!D$12</f>
        <v>10</v>
      </c>
      <c r="AG334" t="str">
        <f>PLANURI!BW953</f>
        <v/>
      </c>
    </row>
    <row r="335" spans="1:33" x14ac:dyDescent="0.2">
      <c r="A335" t="str">
        <f>PLANURI!AX954</f>
        <v>Semestrul 10</v>
      </c>
      <c r="B335">
        <f>PLANURI!AY954</f>
        <v>0</v>
      </c>
      <c r="C335">
        <f>PLANURI!AZ954</f>
        <v>0</v>
      </c>
      <c r="D335">
        <f>PLANURI!BA954</f>
        <v>0</v>
      </c>
      <c r="E335">
        <f>PLANURI!BB954</f>
        <v>0</v>
      </c>
      <c r="F335">
        <f>PLANURI!BC954</f>
        <v>0</v>
      </c>
      <c r="G335">
        <f>PLANURI!BD954</f>
        <v>0</v>
      </c>
      <c r="H335">
        <f>PLANURI!BE954</f>
        <v>0</v>
      </c>
      <c r="I335">
        <f>PLANURI!BF954</f>
        <v>0</v>
      </c>
      <c r="J335">
        <f>PLANURI!BG954</f>
        <v>0</v>
      </c>
      <c r="K335">
        <f>PLANURI!BH954</f>
        <v>0</v>
      </c>
      <c r="L335">
        <f>PLANURI!BI954</f>
        <v>0</v>
      </c>
      <c r="M335">
        <f>PLANURI!BJ954</f>
        <v>0</v>
      </c>
      <c r="N335">
        <f>PLANURI!BK954</f>
        <v>0</v>
      </c>
      <c r="O335">
        <f>PLANURI!BL954</f>
        <v>0</v>
      </c>
      <c r="P335">
        <f>PLANURI!BM954</f>
        <v>0</v>
      </c>
      <c r="Q335">
        <f>PLANURI!BN954</f>
        <v>0</v>
      </c>
      <c r="R335">
        <f>PLANURI!BO954</f>
        <v>0</v>
      </c>
      <c r="S335">
        <f>PLANURI!BP954</f>
        <v>0</v>
      </c>
      <c r="T335">
        <f>PLANURI!BQ954</f>
        <v>0</v>
      </c>
      <c r="U335">
        <f>PLANURI!BR954</f>
        <v>0</v>
      </c>
      <c r="V335">
        <f>PLANURI!BS954</f>
        <v>0</v>
      </c>
      <c r="W335">
        <f>PLANURI!BT954</f>
        <v>0</v>
      </c>
      <c r="X335">
        <f>PLANURI!BU954</f>
        <v>0</v>
      </c>
      <c r="Y335">
        <f>PLANURI!BV954</f>
        <v>0</v>
      </c>
      <c r="Z335" t="str">
        <f>PLANURI!A$4</f>
        <v xml:space="preserve">Facultatea Arhitectură şi Urbanism </v>
      </c>
      <c r="AA335" t="str">
        <f>PLANURI!H$6</f>
        <v>Ştiinţe umaniste şi arte</v>
      </c>
      <c r="AB335">
        <f>PLANURI!C$12</f>
        <v>10</v>
      </c>
      <c r="AC335" t="str">
        <f>PLANURI!H$9</f>
        <v>Arhitectură</v>
      </c>
      <c r="AD335">
        <f>PLANURI!A$12</f>
        <v>50</v>
      </c>
      <c r="AE335">
        <f>PLANURI!B$12</f>
        <v>60</v>
      </c>
      <c r="AF335">
        <f>PLANURI!D$12</f>
        <v>10</v>
      </c>
      <c r="AG335" t="str">
        <f>PLANURI!BW954</f>
        <v/>
      </c>
    </row>
    <row r="336" spans="1:33" x14ac:dyDescent="0.2">
      <c r="A336" t="str">
        <f>PLANURI!AX955</f>
        <v>L061.24.10.S2-01</v>
      </c>
      <c r="B336">
        <f>PLANURI!AY955</f>
        <v>1</v>
      </c>
      <c r="C336" t="str">
        <f>PLANURI!AZ955</f>
        <v>Opţional 12.1 cuplat cu Opţional 13.1
Restaurare 2 - proiect</v>
      </c>
      <c r="D336">
        <f>PLANURI!BA955</f>
        <v>5</v>
      </c>
      <c r="E336" t="str">
        <f>PLANURI!BB955</f>
        <v>10</v>
      </c>
      <c r="F336" t="str">
        <f>PLANURI!BC955</f>
        <v>P-D</v>
      </c>
      <c r="G336" t="str">
        <f>PLANURI!BD955</f>
        <v>DO</v>
      </c>
      <c r="H336">
        <f>PLANURI!BE955</f>
        <v>0</v>
      </c>
      <c r="I336">
        <f>PLANURI!BF955</f>
        <v>3</v>
      </c>
      <c r="J336">
        <f>PLANURI!BG955</f>
        <v>3</v>
      </c>
      <c r="K336">
        <f>PLANURI!BH955</f>
        <v>0</v>
      </c>
      <c r="L336">
        <f>PLANURI!BI955</f>
        <v>42</v>
      </c>
      <c r="M336">
        <f>PLANURI!BJ955</f>
        <v>42</v>
      </c>
      <c r="N336">
        <f>PLANURI!BK955</f>
        <v>0</v>
      </c>
      <c r="O336">
        <f>PLANURI!BL955</f>
        <v>0</v>
      </c>
      <c r="P336">
        <f>PLANURI!BM955</f>
        <v>0</v>
      </c>
      <c r="Q336">
        <f>PLANURI!BN955</f>
        <v>0</v>
      </c>
      <c r="R336">
        <f>PLANURI!BO955</f>
        <v>0</v>
      </c>
      <c r="S336">
        <f>PLANURI!BP955</f>
        <v>0</v>
      </c>
      <c r="T336">
        <f>PLANURI!BQ955</f>
        <v>2.4</v>
      </c>
      <c r="U336">
        <f>PLANURI!BR955</f>
        <v>33</v>
      </c>
      <c r="V336">
        <f>PLANURI!BS955</f>
        <v>3</v>
      </c>
      <c r="W336" t="str">
        <f>PLANURI!BT955</f>
        <v>DS</v>
      </c>
      <c r="X336">
        <f>PLANURI!BU955</f>
        <v>5.4</v>
      </c>
      <c r="Y336">
        <f>PLANURI!BV955</f>
        <v>75</v>
      </c>
      <c r="Z336" t="str">
        <f>PLANURI!A$4</f>
        <v xml:space="preserve">Facultatea Arhitectură şi Urbanism </v>
      </c>
      <c r="AA336" t="str">
        <f>PLANURI!H$6</f>
        <v>Ştiinţe umaniste şi arte</v>
      </c>
      <c r="AB336">
        <f>PLANURI!C$12</f>
        <v>10</v>
      </c>
      <c r="AC336" t="str">
        <f>PLANURI!H$9</f>
        <v>Arhitectură</v>
      </c>
      <c r="AD336">
        <f>PLANURI!A$12</f>
        <v>50</v>
      </c>
      <c r="AE336">
        <f>PLANURI!B$12</f>
        <v>60</v>
      </c>
      <c r="AF336">
        <f>PLANURI!D$12</f>
        <v>10</v>
      </c>
      <c r="AG336" t="str">
        <f>PLANURI!BW955</f>
        <v>2028</v>
      </c>
    </row>
    <row r="337" spans="1:33" x14ac:dyDescent="0.2">
      <c r="A337" t="str">
        <f>PLANURI!AX956</f>
        <v>L061.24.10.S2-02</v>
      </c>
      <c r="B337">
        <f>PLANURI!AY956</f>
        <v>2</v>
      </c>
      <c r="C337" t="str">
        <f>PLANURI!AZ956</f>
        <v>Opţional 12.2 cuplat cu Opţional 13.2
Urbanism 2 - proiect</v>
      </c>
      <c r="D337">
        <f>PLANURI!BA956</f>
        <v>5</v>
      </c>
      <c r="E337" t="str">
        <f>PLANURI!BB956</f>
        <v>10</v>
      </c>
      <c r="F337" t="str">
        <f>PLANURI!BC956</f>
        <v>P-D</v>
      </c>
      <c r="G337" t="str">
        <f>PLANURI!BD956</f>
        <v>DO</v>
      </c>
      <c r="H337">
        <f>PLANURI!BE956</f>
        <v>0</v>
      </c>
      <c r="I337">
        <f>PLANURI!BF956</f>
        <v>3</v>
      </c>
      <c r="J337">
        <f>PLANURI!BG956</f>
        <v>3</v>
      </c>
      <c r="K337">
        <f>PLANURI!BH956</f>
        <v>0</v>
      </c>
      <c r="L337">
        <f>PLANURI!BI956</f>
        <v>42</v>
      </c>
      <c r="M337">
        <f>PLANURI!BJ956</f>
        <v>42</v>
      </c>
      <c r="N337">
        <f>PLANURI!BK956</f>
        <v>0</v>
      </c>
      <c r="O337">
        <f>PLANURI!BL956</f>
        <v>0</v>
      </c>
      <c r="P337">
        <f>PLANURI!BM956</f>
        <v>0</v>
      </c>
      <c r="Q337">
        <f>PLANURI!BN956</f>
        <v>0</v>
      </c>
      <c r="R337">
        <f>PLANURI!BO956</f>
        <v>0</v>
      </c>
      <c r="S337">
        <f>PLANURI!BP956</f>
        <v>0</v>
      </c>
      <c r="T337">
        <f>PLANURI!BQ956</f>
        <v>2.4</v>
      </c>
      <c r="U337">
        <f>PLANURI!BR956</f>
        <v>33</v>
      </c>
      <c r="V337">
        <f>PLANURI!BS956</f>
        <v>3</v>
      </c>
      <c r="W337" t="str">
        <f>PLANURI!BT956</f>
        <v>DS</v>
      </c>
      <c r="X337">
        <f>PLANURI!BU956</f>
        <v>5.4</v>
      </c>
      <c r="Y337">
        <f>PLANURI!BV956</f>
        <v>75</v>
      </c>
      <c r="Z337" t="str">
        <f>PLANURI!A$4</f>
        <v xml:space="preserve">Facultatea Arhitectură şi Urbanism </v>
      </c>
      <c r="AA337" t="str">
        <f>PLANURI!H$6</f>
        <v>Ştiinţe umaniste şi arte</v>
      </c>
      <c r="AB337">
        <f>PLANURI!C$12</f>
        <v>10</v>
      </c>
      <c r="AC337" t="str">
        <f>PLANURI!H$9</f>
        <v>Arhitectură</v>
      </c>
      <c r="AD337">
        <f>PLANURI!A$12</f>
        <v>50</v>
      </c>
      <c r="AE337">
        <f>PLANURI!B$12</f>
        <v>60</v>
      </c>
      <c r="AF337">
        <f>PLANURI!D$12</f>
        <v>10</v>
      </c>
      <c r="AG337" t="str">
        <f>PLANURI!BW956</f>
        <v>2028</v>
      </c>
    </row>
    <row r="338" spans="1:33" x14ac:dyDescent="0.2">
      <c r="A338" t="str">
        <f>PLANURI!AX957</f>
        <v>L061.24.10.S2-03</v>
      </c>
      <c r="B338">
        <f>PLANURI!AY957</f>
        <v>3</v>
      </c>
      <c r="C338" t="str">
        <f>PLANURI!AZ957</f>
        <v>Opţional 12.3 cuplat cu Opţional 13.3
Proiect tehnic arhitectura</v>
      </c>
      <c r="D338">
        <f>PLANURI!BA957</f>
        <v>5</v>
      </c>
      <c r="E338" t="str">
        <f>PLANURI!BB957</f>
        <v>10</v>
      </c>
      <c r="F338" t="str">
        <f>PLANURI!BC957</f>
        <v>P-D</v>
      </c>
      <c r="G338" t="str">
        <f>PLANURI!BD957</f>
        <v>DO</v>
      </c>
      <c r="H338">
        <f>PLANURI!BE957</f>
        <v>0</v>
      </c>
      <c r="I338">
        <f>PLANURI!BF957</f>
        <v>3</v>
      </c>
      <c r="J338">
        <f>PLANURI!BG957</f>
        <v>3</v>
      </c>
      <c r="K338">
        <f>PLANURI!BH957</f>
        <v>0</v>
      </c>
      <c r="L338">
        <f>PLANURI!BI957</f>
        <v>42</v>
      </c>
      <c r="M338">
        <f>PLANURI!BJ957</f>
        <v>42</v>
      </c>
      <c r="N338">
        <f>PLANURI!BK957</f>
        <v>0</v>
      </c>
      <c r="O338">
        <f>PLANURI!BL957</f>
        <v>0</v>
      </c>
      <c r="P338">
        <f>PLANURI!BM957</f>
        <v>0</v>
      </c>
      <c r="Q338">
        <f>PLANURI!BN957</f>
        <v>0</v>
      </c>
      <c r="R338">
        <f>PLANURI!BO957</f>
        <v>0</v>
      </c>
      <c r="S338">
        <f>PLANURI!BP957</f>
        <v>0</v>
      </c>
      <c r="T338">
        <f>PLANURI!BQ957</f>
        <v>2.4</v>
      </c>
      <c r="U338">
        <f>PLANURI!BR957</f>
        <v>33</v>
      </c>
      <c r="V338">
        <f>PLANURI!BS957</f>
        <v>3</v>
      </c>
      <c r="W338" t="str">
        <f>PLANURI!BT957</f>
        <v>DS</v>
      </c>
      <c r="X338">
        <f>PLANURI!BU957</f>
        <v>5.4</v>
      </c>
      <c r="Y338">
        <f>PLANURI!BV957</f>
        <v>75</v>
      </c>
      <c r="Z338" t="str">
        <f>PLANURI!A$4</f>
        <v xml:space="preserve">Facultatea Arhitectură şi Urbanism </v>
      </c>
      <c r="AA338" t="str">
        <f>PLANURI!H$6</f>
        <v>Ştiinţe umaniste şi arte</v>
      </c>
      <c r="AB338">
        <f>PLANURI!C$12</f>
        <v>10</v>
      </c>
      <c r="AC338" t="str">
        <f>PLANURI!H$9</f>
        <v>Arhitectură</v>
      </c>
      <c r="AD338">
        <f>PLANURI!A$12</f>
        <v>50</v>
      </c>
      <c r="AE338">
        <f>PLANURI!B$12</f>
        <v>60</v>
      </c>
      <c r="AF338">
        <f>PLANURI!D$12</f>
        <v>10</v>
      </c>
      <c r="AG338" t="str">
        <f>PLANURI!BW957</f>
        <v>2028</v>
      </c>
    </row>
    <row r="339" spans="1:33" x14ac:dyDescent="0.2">
      <c r="A339" t="str">
        <f>PLANURI!AX958</f>
        <v>L061.24.10.S3-04</v>
      </c>
      <c r="B339">
        <f>PLANURI!AY958</f>
        <v>4</v>
      </c>
      <c r="C339" t="str">
        <f>PLANURI!AZ958</f>
        <v>Opţional 13.1 cuplat cu Opţional 12.1
Restaurare - teorie</v>
      </c>
      <c r="D339">
        <f>PLANURI!BA958</f>
        <v>5</v>
      </c>
      <c r="E339" t="str">
        <f>PLANURI!BB958</f>
        <v>10</v>
      </c>
      <c r="F339" t="str">
        <f>PLANURI!BC958</f>
        <v>E</v>
      </c>
      <c r="G339" t="str">
        <f>PLANURI!BD958</f>
        <v>DO</v>
      </c>
      <c r="H339">
        <f>PLANURI!BE958</f>
        <v>2</v>
      </c>
      <c r="I339">
        <f>PLANURI!BF958</f>
        <v>0</v>
      </c>
      <c r="J339">
        <f>PLANURI!BG958</f>
        <v>2</v>
      </c>
      <c r="K339">
        <f>PLANURI!BH958</f>
        <v>28</v>
      </c>
      <c r="L339">
        <f>PLANURI!BI958</f>
        <v>0</v>
      </c>
      <c r="M339">
        <f>PLANURI!BJ958</f>
        <v>28</v>
      </c>
      <c r="N339">
        <f>PLANURI!BK958</f>
        <v>0</v>
      </c>
      <c r="O339">
        <f>PLANURI!BL958</f>
        <v>0</v>
      </c>
      <c r="P339">
        <f>PLANURI!BM958</f>
        <v>0</v>
      </c>
      <c r="Q339">
        <f>PLANURI!BN958</f>
        <v>0</v>
      </c>
      <c r="R339">
        <f>PLANURI!BO958</f>
        <v>0</v>
      </c>
      <c r="S339">
        <f>PLANURI!BP958</f>
        <v>0</v>
      </c>
      <c r="T339">
        <f>PLANURI!BQ958</f>
        <v>1.6</v>
      </c>
      <c r="U339">
        <f>PLANURI!BR958</f>
        <v>22</v>
      </c>
      <c r="V339">
        <f>PLANURI!BS958</f>
        <v>2</v>
      </c>
      <c r="W339" t="str">
        <f>PLANURI!BT958</f>
        <v>DS</v>
      </c>
      <c r="X339">
        <f>PLANURI!BU958</f>
        <v>3.6</v>
      </c>
      <c r="Y339">
        <f>PLANURI!BV958</f>
        <v>50</v>
      </c>
      <c r="Z339" t="str">
        <f>PLANURI!A$4</f>
        <v xml:space="preserve">Facultatea Arhitectură şi Urbanism </v>
      </c>
      <c r="AA339" t="str">
        <f>PLANURI!H$6</f>
        <v>Ştiinţe umaniste şi arte</v>
      </c>
      <c r="AB339">
        <f>PLANURI!C$12</f>
        <v>10</v>
      </c>
      <c r="AC339" t="str">
        <f>PLANURI!H$9</f>
        <v>Arhitectură</v>
      </c>
      <c r="AD339">
        <f>PLANURI!A$12</f>
        <v>50</v>
      </c>
      <c r="AE339">
        <f>PLANURI!B$12</f>
        <v>60</v>
      </c>
      <c r="AF339">
        <f>PLANURI!D$12</f>
        <v>10</v>
      </c>
      <c r="AG339" t="str">
        <f>PLANURI!BW958</f>
        <v>2028</v>
      </c>
    </row>
    <row r="340" spans="1:33" x14ac:dyDescent="0.2">
      <c r="A340" t="str">
        <f>PLANURI!AX959</f>
        <v>L061.24.10.S3-05</v>
      </c>
      <c r="B340">
        <f>PLANURI!AY959</f>
        <v>5</v>
      </c>
      <c r="C340" t="str">
        <f>PLANURI!AZ959</f>
        <v>Opţional 13.2 cuplat cu Opţional 12.2
Mobilitate urbana - teorie</v>
      </c>
      <c r="D340">
        <f>PLANURI!BA959</f>
        <v>5</v>
      </c>
      <c r="E340" t="str">
        <f>PLANURI!BB959</f>
        <v>10</v>
      </c>
      <c r="F340" t="str">
        <f>PLANURI!BC959</f>
        <v>E</v>
      </c>
      <c r="G340" t="str">
        <f>PLANURI!BD959</f>
        <v>DO</v>
      </c>
      <c r="H340">
        <f>PLANURI!BE959</f>
        <v>2</v>
      </c>
      <c r="I340">
        <f>PLANURI!BF959</f>
        <v>0</v>
      </c>
      <c r="J340">
        <f>PLANURI!BG959</f>
        <v>2</v>
      </c>
      <c r="K340">
        <f>PLANURI!BH959</f>
        <v>28</v>
      </c>
      <c r="L340">
        <f>PLANURI!BI959</f>
        <v>0</v>
      </c>
      <c r="M340">
        <f>PLANURI!BJ959</f>
        <v>28</v>
      </c>
      <c r="N340">
        <f>PLANURI!BK959</f>
        <v>0</v>
      </c>
      <c r="O340">
        <f>PLANURI!BL959</f>
        <v>0</v>
      </c>
      <c r="P340">
        <f>PLANURI!BM959</f>
        <v>0</v>
      </c>
      <c r="Q340">
        <f>PLANURI!BN959</f>
        <v>0</v>
      </c>
      <c r="R340">
        <f>PLANURI!BO959</f>
        <v>0</v>
      </c>
      <c r="S340">
        <f>PLANURI!BP959</f>
        <v>0</v>
      </c>
      <c r="T340">
        <f>PLANURI!BQ959</f>
        <v>1.6</v>
      </c>
      <c r="U340">
        <f>PLANURI!BR959</f>
        <v>22</v>
      </c>
      <c r="V340">
        <f>PLANURI!BS959</f>
        <v>2</v>
      </c>
      <c r="W340" t="str">
        <f>PLANURI!BT959</f>
        <v>DS</v>
      </c>
      <c r="X340">
        <f>PLANURI!BU959</f>
        <v>3.6</v>
      </c>
      <c r="Y340">
        <f>PLANURI!BV959</f>
        <v>50</v>
      </c>
      <c r="Z340" t="str">
        <f>PLANURI!A$4</f>
        <v xml:space="preserve">Facultatea Arhitectură şi Urbanism </v>
      </c>
      <c r="AA340" t="str">
        <f>PLANURI!H$6</f>
        <v>Ştiinţe umaniste şi arte</v>
      </c>
      <c r="AB340">
        <f>PLANURI!C$12</f>
        <v>10</v>
      </c>
      <c r="AC340" t="str">
        <f>PLANURI!H$9</f>
        <v>Arhitectură</v>
      </c>
      <c r="AD340">
        <f>PLANURI!A$12</f>
        <v>50</v>
      </c>
      <c r="AE340">
        <f>PLANURI!B$12</f>
        <v>60</v>
      </c>
      <c r="AF340">
        <f>PLANURI!D$12</f>
        <v>10</v>
      </c>
      <c r="AG340" t="str">
        <f>PLANURI!BW959</f>
        <v>2028</v>
      </c>
    </row>
    <row r="341" spans="1:33" x14ac:dyDescent="0.2">
      <c r="A341" t="str">
        <f>PLANURI!AX960</f>
        <v>L061.24.10.S3-06</v>
      </c>
      <c r="B341">
        <f>PLANURI!AY960</f>
        <v>6</v>
      </c>
      <c r="C341" t="str">
        <f>PLANURI!AZ960</f>
        <v>Opţional 13.3 cuplat cu Opţional 12.3
NZEB si sisteme de certificare - teorie</v>
      </c>
      <c r="D341">
        <f>PLANURI!BA960</f>
        <v>5</v>
      </c>
      <c r="E341" t="str">
        <f>PLANURI!BB960</f>
        <v>10</v>
      </c>
      <c r="F341" t="str">
        <f>PLANURI!BC960</f>
        <v>E</v>
      </c>
      <c r="G341" t="str">
        <f>PLANURI!BD960</f>
        <v>DO</v>
      </c>
      <c r="H341">
        <f>PLANURI!BE960</f>
        <v>2</v>
      </c>
      <c r="I341">
        <f>PLANURI!BF960</f>
        <v>1</v>
      </c>
      <c r="J341">
        <f>PLANURI!BG960</f>
        <v>3</v>
      </c>
      <c r="K341">
        <f>PLANURI!BH960</f>
        <v>28</v>
      </c>
      <c r="L341">
        <f>PLANURI!BI960</f>
        <v>14</v>
      </c>
      <c r="M341">
        <f>PLANURI!BJ960</f>
        <v>42</v>
      </c>
      <c r="N341">
        <f>PLANURI!BK960</f>
        <v>0</v>
      </c>
      <c r="O341">
        <f>PLANURI!BL960</f>
        <v>0</v>
      </c>
      <c r="P341">
        <f>PLANURI!BM960</f>
        <v>0</v>
      </c>
      <c r="Q341">
        <f>PLANURI!BN960</f>
        <v>0</v>
      </c>
      <c r="R341">
        <f>PLANURI!BO960</f>
        <v>0</v>
      </c>
      <c r="S341">
        <f>PLANURI!BP960</f>
        <v>0</v>
      </c>
      <c r="T341">
        <f>PLANURI!BQ960</f>
        <v>2.4</v>
      </c>
      <c r="U341">
        <f>PLANURI!BR960</f>
        <v>33</v>
      </c>
      <c r="V341">
        <f>PLANURI!BS960</f>
        <v>3</v>
      </c>
      <c r="W341" t="str">
        <f>PLANURI!BT960</f>
        <v>DD</v>
      </c>
      <c r="X341">
        <f>PLANURI!BU960</f>
        <v>5.4</v>
      </c>
      <c r="Y341">
        <f>PLANURI!BV960</f>
        <v>75</v>
      </c>
      <c r="Z341" t="str">
        <f>PLANURI!A$4</f>
        <v xml:space="preserve">Facultatea Arhitectură şi Urbanism </v>
      </c>
      <c r="AA341" t="str">
        <f>PLANURI!H$6</f>
        <v>Ştiinţe umaniste şi arte</v>
      </c>
      <c r="AB341">
        <f>PLANURI!C$12</f>
        <v>10</v>
      </c>
      <c r="AC341" t="str">
        <f>PLANURI!H$9</f>
        <v>Arhitectură</v>
      </c>
      <c r="AD341">
        <f>PLANURI!A$12</f>
        <v>50</v>
      </c>
      <c r="AE341">
        <f>PLANURI!B$12</f>
        <v>60</v>
      </c>
      <c r="AF341">
        <f>PLANURI!D$12</f>
        <v>10</v>
      </c>
      <c r="AG341" t="str">
        <f>PLANURI!BW960</f>
        <v>2028</v>
      </c>
    </row>
    <row r="342" spans="1:33" x14ac:dyDescent="0.2">
      <c r="A342" t="str">
        <f>PLANURI!AX961</f>
        <v>L061.24.10.D6-07</v>
      </c>
      <c r="B342">
        <f>PLANURI!AY961</f>
        <v>7</v>
      </c>
      <c r="C342" t="str">
        <f>PLANURI!AZ961</f>
        <v>Opţional 14
Edilitare</v>
      </c>
      <c r="D342">
        <f>PLANURI!BA961</f>
        <v>5</v>
      </c>
      <c r="E342" t="str">
        <f>PLANURI!BB961</f>
        <v>10</v>
      </c>
      <c r="F342" t="str">
        <f>PLANURI!BC961</f>
        <v>E</v>
      </c>
      <c r="G342" t="str">
        <f>PLANURI!BD961</f>
        <v>DO</v>
      </c>
      <c r="H342">
        <f>PLANURI!BE961</f>
        <v>2</v>
      </c>
      <c r="I342">
        <f>PLANURI!BF961</f>
        <v>1</v>
      </c>
      <c r="J342">
        <f>PLANURI!BG961</f>
        <v>3</v>
      </c>
      <c r="K342">
        <f>PLANURI!BH961</f>
        <v>28</v>
      </c>
      <c r="L342">
        <f>PLANURI!BI961</f>
        <v>14</v>
      </c>
      <c r="M342">
        <f>PLANURI!BJ961</f>
        <v>42</v>
      </c>
      <c r="N342">
        <f>PLANURI!BK961</f>
        <v>0</v>
      </c>
      <c r="O342">
        <f>PLANURI!BL961</f>
        <v>0</v>
      </c>
      <c r="P342">
        <f>PLANURI!BM961</f>
        <v>0</v>
      </c>
      <c r="Q342">
        <f>PLANURI!BN961</f>
        <v>0</v>
      </c>
      <c r="R342">
        <f>PLANURI!BO961</f>
        <v>0</v>
      </c>
      <c r="S342">
        <f>PLANURI!BP961</f>
        <v>0</v>
      </c>
      <c r="T342">
        <f>PLANURI!BQ961</f>
        <v>2.4</v>
      </c>
      <c r="U342">
        <f>PLANURI!BR961</f>
        <v>33</v>
      </c>
      <c r="V342">
        <f>PLANURI!BS961</f>
        <v>3</v>
      </c>
      <c r="W342" t="str">
        <f>PLANURI!BT961</f>
        <v>DD</v>
      </c>
      <c r="X342">
        <f>PLANURI!BU961</f>
        <v>5.4</v>
      </c>
      <c r="Y342">
        <f>PLANURI!BV961</f>
        <v>75</v>
      </c>
      <c r="Z342" t="str">
        <f>PLANURI!A$4</f>
        <v xml:space="preserve">Facultatea Arhitectură şi Urbanism </v>
      </c>
      <c r="AA342" t="str">
        <f>PLANURI!H$6</f>
        <v>Ştiinţe umaniste şi arte</v>
      </c>
      <c r="AB342">
        <f>PLANURI!C$12</f>
        <v>10</v>
      </c>
      <c r="AC342" t="str">
        <f>PLANURI!H$9</f>
        <v>Arhitectură</v>
      </c>
      <c r="AD342">
        <f>PLANURI!A$12</f>
        <v>50</v>
      </c>
      <c r="AE342">
        <f>PLANURI!B$12</f>
        <v>60</v>
      </c>
      <c r="AF342">
        <f>PLANURI!D$12</f>
        <v>10</v>
      </c>
      <c r="AG342" t="str">
        <f>PLANURI!BW961</f>
        <v>2028</v>
      </c>
    </row>
    <row r="343" spans="1:33" x14ac:dyDescent="0.2">
      <c r="A343" t="str">
        <f>PLANURI!AX962</f>
        <v>L061.24.10.D6-08</v>
      </c>
      <c r="B343">
        <f>PLANURI!AY962</f>
        <v>8</v>
      </c>
      <c r="C343" t="str">
        <f>PLANURI!AZ962</f>
        <v>Opţional 14
Estetica structurilor</v>
      </c>
      <c r="D343">
        <f>PLANURI!BA962</f>
        <v>5</v>
      </c>
      <c r="E343" t="str">
        <f>PLANURI!BB962</f>
        <v>10</v>
      </c>
      <c r="F343" t="str">
        <f>PLANURI!BC962</f>
        <v>E</v>
      </c>
      <c r="G343" t="str">
        <f>PLANURI!BD962</f>
        <v>DO</v>
      </c>
      <c r="H343">
        <f>PLANURI!BE962</f>
        <v>2</v>
      </c>
      <c r="I343">
        <f>PLANURI!BF962</f>
        <v>1</v>
      </c>
      <c r="J343">
        <f>PLANURI!BG962</f>
        <v>3</v>
      </c>
      <c r="K343">
        <f>PLANURI!BH962</f>
        <v>28</v>
      </c>
      <c r="L343">
        <f>PLANURI!BI962</f>
        <v>14</v>
      </c>
      <c r="M343">
        <f>PLANURI!BJ962</f>
        <v>42</v>
      </c>
      <c r="N343">
        <f>PLANURI!BK962</f>
        <v>0</v>
      </c>
      <c r="O343">
        <f>PLANURI!BL962</f>
        <v>0</v>
      </c>
      <c r="P343">
        <f>PLANURI!BM962</f>
        <v>0</v>
      </c>
      <c r="Q343">
        <f>PLANURI!BN962</f>
        <v>0</v>
      </c>
      <c r="R343">
        <f>PLANURI!BO962</f>
        <v>0</v>
      </c>
      <c r="S343">
        <f>PLANURI!BP962</f>
        <v>0</v>
      </c>
      <c r="T343">
        <f>PLANURI!BQ962</f>
        <v>2.4</v>
      </c>
      <c r="U343">
        <f>PLANURI!BR962</f>
        <v>33</v>
      </c>
      <c r="V343">
        <f>PLANURI!BS962</f>
        <v>3</v>
      </c>
      <c r="W343" t="str">
        <f>PLANURI!BT962</f>
        <v>DD</v>
      </c>
      <c r="X343">
        <f>PLANURI!BU962</f>
        <v>5.4</v>
      </c>
      <c r="Y343">
        <f>PLANURI!BV962</f>
        <v>75</v>
      </c>
      <c r="Z343" t="str">
        <f>PLANURI!A$4</f>
        <v xml:space="preserve">Facultatea Arhitectură şi Urbanism </v>
      </c>
      <c r="AA343" t="str">
        <f>PLANURI!H$6</f>
        <v>Ştiinţe umaniste şi arte</v>
      </c>
      <c r="AB343">
        <f>PLANURI!C$12</f>
        <v>10</v>
      </c>
      <c r="AC343" t="str">
        <f>PLANURI!H$9</f>
        <v>Arhitectură</v>
      </c>
      <c r="AD343">
        <f>PLANURI!A$12</f>
        <v>50</v>
      </c>
      <c r="AE343">
        <f>PLANURI!B$12</f>
        <v>60</v>
      </c>
      <c r="AF343">
        <f>PLANURI!D$12</f>
        <v>10</v>
      </c>
      <c r="AG343" t="str">
        <f>PLANURI!BW962</f>
        <v>2028</v>
      </c>
    </row>
    <row r="344" spans="1:33" x14ac:dyDescent="0.2">
      <c r="A344" t="str">
        <f>PLANURI!AX963</f>
        <v/>
      </c>
      <c r="B344">
        <f>PLANURI!AY963</f>
        <v>9</v>
      </c>
      <c r="C344" t="str">
        <f>PLANURI!AZ963</f>
        <v/>
      </c>
      <c r="D344" t="str">
        <f>PLANURI!BA963</f>
        <v/>
      </c>
      <c r="E344" t="str">
        <f>PLANURI!BB963</f>
        <v/>
      </c>
      <c r="F344" t="str">
        <f>PLANURI!BC963</f>
        <v/>
      </c>
      <c r="G344" t="str">
        <f>PLANURI!BD963</f>
        <v/>
      </c>
      <c r="H344" t="str">
        <f>PLANURI!BE963</f>
        <v/>
      </c>
      <c r="I344" t="str">
        <f>PLANURI!BF963</f>
        <v/>
      </c>
      <c r="J344" t="str">
        <f>PLANURI!BG963</f>
        <v/>
      </c>
      <c r="K344" t="str">
        <f>PLANURI!BH963</f>
        <v/>
      </c>
      <c r="L344" t="str">
        <f>PLANURI!BI963</f>
        <v/>
      </c>
      <c r="M344" t="str">
        <f>PLANURI!BJ963</f>
        <v/>
      </c>
      <c r="N344">
        <f>PLANURI!BK963</f>
        <v>0</v>
      </c>
      <c r="O344">
        <f>PLANURI!BL963</f>
        <v>0</v>
      </c>
      <c r="P344">
        <f>PLANURI!BM963</f>
        <v>0</v>
      </c>
      <c r="Q344">
        <f>PLANURI!BN963</f>
        <v>0</v>
      </c>
      <c r="R344">
        <f>PLANURI!BO963</f>
        <v>0</v>
      </c>
      <c r="S344">
        <f>PLANURI!BP963</f>
        <v>0</v>
      </c>
      <c r="T344" t="str">
        <f>PLANURI!BQ963</f>
        <v/>
      </c>
      <c r="U344" t="str">
        <f>PLANURI!BR963</f>
        <v/>
      </c>
      <c r="V344" t="str">
        <f>PLANURI!BS963</f>
        <v/>
      </c>
      <c r="W344" t="str">
        <f>PLANURI!BT963</f>
        <v/>
      </c>
      <c r="X344" t="str">
        <f>PLANURI!BU963</f>
        <v/>
      </c>
      <c r="Y344" t="str">
        <f>PLANURI!BV963</f>
        <v/>
      </c>
      <c r="Z344" t="str">
        <f>PLANURI!A$4</f>
        <v xml:space="preserve">Facultatea Arhitectură şi Urbanism </v>
      </c>
      <c r="AA344" t="str">
        <f>PLANURI!H$6</f>
        <v>Ştiinţe umaniste şi arte</v>
      </c>
      <c r="AB344">
        <f>PLANURI!C$12</f>
        <v>10</v>
      </c>
      <c r="AC344" t="str">
        <f>PLANURI!H$9</f>
        <v>Arhitectură</v>
      </c>
      <c r="AD344">
        <f>PLANURI!A$12</f>
        <v>50</v>
      </c>
      <c r="AE344">
        <f>PLANURI!B$12</f>
        <v>60</v>
      </c>
      <c r="AF344">
        <f>PLANURI!D$12</f>
        <v>10</v>
      </c>
      <c r="AG344" t="str">
        <f>PLANURI!BW963</f>
        <v/>
      </c>
    </row>
    <row r="345" spans="1:33" x14ac:dyDescent="0.2">
      <c r="A345" t="str">
        <f>PLANURI!AX964</f>
        <v/>
      </c>
      <c r="B345">
        <f>PLANURI!AY964</f>
        <v>10</v>
      </c>
      <c r="C345" t="str">
        <f>PLANURI!AZ964</f>
        <v/>
      </c>
      <c r="D345" t="str">
        <f>PLANURI!BA964</f>
        <v/>
      </c>
      <c r="E345" t="str">
        <f>PLANURI!BB964</f>
        <v/>
      </c>
      <c r="F345" t="str">
        <f>PLANURI!BC964</f>
        <v/>
      </c>
      <c r="G345" t="str">
        <f>PLANURI!BD964</f>
        <v/>
      </c>
      <c r="H345" t="str">
        <f>PLANURI!BE964</f>
        <v/>
      </c>
      <c r="I345" t="str">
        <f>PLANURI!BF964</f>
        <v/>
      </c>
      <c r="J345" t="str">
        <f>PLANURI!BG964</f>
        <v/>
      </c>
      <c r="K345" t="str">
        <f>PLANURI!BH964</f>
        <v/>
      </c>
      <c r="L345" t="str">
        <f>PLANURI!BI964</f>
        <v/>
      </c>
      <c r="M345" t="str">
        <f>PLANURI!BJ964</f>
        <v/>
      </c>
      <c r="N345">
        <f>PLANURI!BK964</f>
        <v>0</v>
      </c>
      <c r="O345">
        <f>PLANURI!BL964</f>
        <v>0</v>
      </c>
      <c r="P345">
        <f>PLANURI!BM964</f>
        <v>0</v>
      </c>
      <c r="Q345">
        <f>PLANURI!BN964</f>
        <v>0</v>
      </c>
      <c r="R345">
        <f>PLANURI!BO964</f>
        <v>0</v>
      </c>
      <c r="S345">
        <f>PLANURI!BP964</f>
        <v>0</v>
      </c>
      <c r="T345" t="str">
        <f>PLANURI!BQ964</f>
        <v/>
      </c>
      <c r="U345" t="str">
        <f>PLANURI!BR964</f>
        <v/>
      </c>
      <c r="V345" t="str">
        <f>PLANURI!BS964</f>
        <v/>
      </c>
      <c r="W345" t="str">
        <f>PLANURI!BT964</f>
        <v/>
      </c>
      <c r="X345" t="str">
        <f>PLANURI!BU964</f>
        <v/>
      </c>
      <c r="Y345" t="str">
        <f>PLANURI!BV964</f>
        <v/>
      </c>
      <c r="Z345" t="str">
        <f>PLANURI!A$4</f>
        <v xml:space="preserve">Facultatea Arhitectură şi Urbanism </v>
      </c>
      <c r="AA345" t="str">
        <f>PLANURI!H$6</f>
        <v>Ştiinţe umaniste şi arte</v>
      </c>
      <c r="AB345">
        <f>PLANURI!C$12</f>
        <v>10</v>
      </c>
      <c r="AC345" t="str">
        <f>PLANURI!H$9</f>
        <v>Arhitectură</v>
      </c>
      <c r="AD345">
        <f>PLANURI!A$12</f>
        <v>50</v>
      </c>
      <c r="AE345">
        <f>PLANURI!B$12</f>
        <v>60</v>
      </c>
      <c r="AF345">
        <f>PLANURI!D$12</f>
        <v>10</v>
      </c>
      <c r="AG345" t="str">
        <f>PLANURI!BW964</f>
        <v/>
      </c>
    </row>
    <row r="346" spans="1:33" x14ac:dyDescent="0.2">
      <c r="A346" t="str">
        <f>PLANURI!AX965</f>
        <v/>
      </c>
      <c r="B346">
        <f>PLANURI!AY965</f>
        <v>11</v>
      </c>
      <c r="C346" t="str">
        <f>PLANURI!AZ965</f>
        <v/>
      </c>
      <c r="D346" t="str">
        <f>PLANURI!BA965</f>
        <v/>
      </c>
      <c r="E346" t="str">
        <f>PLANURI!BB965</f>
        <v/>
      </c>
      <c r="F346" t="str">
        <f>PLANURI!BC965</f>
        <v/>
      </c>
      <c r="G346" t="str">
        <f>PLANURI!BD965</f>
        <v/>
      </c>
      <c r="H346" t="str">
        <f>PLANURI!BE965</f>
        <v/>
      </c>
      <c r="I346" t="str">
        <f>PLANURI!BF965</f>
        <v/>
      </c>
      <c r="J346" t="str">
        <f>PLANURI!BG965</f>
        <v/>
      </c>
      <c r="K346" t="str">
        <f>PLANURI!BH965</f>
        <v/>
      </c>
      <c r="L346" t="str">
        <f>PLANURI!BI965</f>
        <v/>
      </c>
      <c r="M346" t="str">
        <f>PLANURI!BJ965</f>
        <v/>
      </c>
      <c r="N346">
        <f>PLANURI!BK965</f>
        <v>0</v>
      </c>
      <c r="O346">
        <f>PLANURI!BL965</f>
        <v>0</v>
      </c>
      <c r="P346">
        <f>PLANURI!BM965</f>
        <v>0</v>
      </c>
      <c r="Q346">
        <f>PLANURI!BN965</f>
        <v>0</v>
      </c>
      <c r="R346">
        <f>PLANURI!BO965</f>
        <v>0</v>
      </c>
      <c r="S346">
        <f>PLANURI!BP965</f>
        <v>0</v>
      </c>
      <c r="T346" t="str">
        <f>PLANURI!BQ965</f>
        <v/>
      </c>
      <c r="U346" t="str">
        <f>PLANURI!BR965</f>
        <v/>
      </c>
      <c r="V346" t="str">
        <f>PLANURI!BS965</f>
        <v/>
      </c>
      <c r="W346" t="str">
        <f>PLANURI!BT965</f>
        <v/>
      </c>
      <c r="X346" t="str">
        <f>PLANURI!BU965</f>
        <v/>
      </c>
      <c r="Y346" t="str">
        <f>PLANURI!BV965</f>
        <v/>
      </c>
      <c r="Z346" t="str">
        <f>PLANURI!A$4</f>
        <v xml:space="preserve">Facultatea Arhitectură şi Urbanism </v>
      </c>
      <c r="AA346" t="str">
        <f>PLANURI!H$6</f>
        <v>Ştiinţe umaniste şi arte</v>
      </c>
      <c r="AB346">
        <f>PLANURI!C$12</f>
        <v>10</v>
      </c>
      <c r="AC346" t="str">
        <f>PLANURI!H$9</f>
        <v>Arhitectură</v>
      </c>
      <c r="AD346">
        <f>PLANURI!A$12</f>
        <v>50</v>
      </c>
      <c r="AE346">
        <f>PLANURI!B$12</f>
        <v>60</v>
      </c>
      <c r="AF346">
        <f>PLANURI!D$12</f>
        <v>10</v>
      </c>
      <c r="AG346" t="str">
        <f>PLANURI!BW965</f>
        <v/>
      </c>
    </row>
    <row r="347" spans="1:33" x14ac:dyDescent="0.2">
      <c r="A347" t="str">
        <f>PLANURI!AX966</f>
        <v/>
      </c>
      <c r="B347">
        <f>PLANURI!AY966</f>
        <v>12</v>
      </c>
      <c r="C347" t="str">
        <f>PLANURI!AZ966</f>
        <v/>
      </c>
      <c r="D347" t="str">
        <f>PLANURI!BA966</f>
        <v/>
      </c>
      <c r="E347" t="str">
        <f>PLANURI!BB966</f>
        <v/>
      </c>
      <c r="F347" t="str">
        <f>PLANURI!BC966</f>
        <v/>
      </c>
      <c r="G347" t="str">
        <f>PLANURI!BD966</f>
        <v/>
      </c>
      <c r="H347" t="str">
        <f>PLANURI!BE966</f>
        <v/>
      </c>
      <c r="I347" t="str">
        <f>PLANURI!BF966</f>
        <v/>
      </c>
      <c r="J347" t="str">
        <f>PLANURI!BG966</f>
        <v/>
      </c>
      <c r="K347" t="str">
        <f>PLANURI!BH966</f>
        <v/>
      </c>
      <c r="L347" t="str">
        <f>PLANURI!BI966</f>
        <v/>
      </c>
      <c r="M347" t="str">
        <f>PLANURI!BJ966</f>
        <v/>
      </c>
      <c r="N347">
        <f>PLANURI!BK966</f>
        <v>0</v>
      </c>
      <c r="O347">
        <f>PLANURI!BL966</f>
        <v>0</v>
      </c>
      <c r="P347">
        <f>PLANURI!BM966</f>
        <v>0</v>
      </c>
      <c r="Q347">
        <f>PLANURI!BN966</f>
        <v>0</v>
      </c>
      <c r="R347">
        <f>PLANURI!BO966</f>
        <v>0</v>
      </c>
      <c r="S347">
        <f>PLANURI!BP966</f>
        <v>0</v>
      </c>
      <c r="T347" t="str">
        <f>PLANURI!BQ966</f>
        <v/>
      </c>
      <c r="U347" t="str">
        <f>PLANURI!BR966</f>
        <v/>
      </c>
      <c r="V347" t="str">
        <f>PLANURI!BS966</f>
        <v/>
      </c>
      <c r="W347" t="str">
        <f>PLANURI!BT966</f>
        <v/>
      </c>
      <c r="X347" t="str">
        <f>PLANURI!BU966</f>
        <v/>
      </c>
      <c r="Y347" t="str">
        <f>PLANURI!BV966</f>
        <v/>
      </c>
      <c r="Z347" t="str">
        <f>PLANURI!A$4</f>
        <v xml:space="preserve">Facultatea Arhitectură şi Urbanism </v>
      </c>
      <c r="AA347" t="str">
        <f>PLANURI!H$6</f>
        <v>Ştiinţe umaniste şi arte</v>
      </c>
      <c r="AB347">
        <f>PLANURI!C$12</f>
        <v>10</v>
      </c>
      <c r="AC347" t="str">
        <f>PLANURI!H$9</f>
        <v>Arhitectură</v>
      </c>
      <c r="AD347">
        <f>PLANURI!A$12</f>
        <v>50</v>
      </c>
      <c r="AE347">
        <f>PLANURI!B$12</f>
        <v>60</v>
      </c>
      <c r="AF347">
        <f>PLANURI!D$12</f>
        <v>10</v>
      </c>
      <c r="AG347" t="str">
        <f>PLANURI!BW966</f>
        <v/>
      </c>
    </row>
    <row r="348" spans="1:33" x14ac:dyDescent="0.2">
      <c r="A348" t="str">
        <f>PLANURI!AX967</f>
        <v/>
      </c>
      <c r="B348">
        <f>PLANURI!AY967</f>
        <v>13</v>
      </c>
      <c r="C348" t="str">
        <f>PLANURI!AZ967</f>
        <v/>
      </c>
      <c r="D348" t="str">
        <f>PLANURI!BA967</f>
        <v/>
      </c>
      <c r="E348" t="str">
        <f>PLANURI!BB967</f>
        <v/>
      </c>
      <c r="F348" t="str">
        <f>PLANURI!BC967</f>
        <v/>
      </c>
      <c r="G348" t="str">
        <f>PLANURI!BD967</f>
        <v/>
      </c>
      <c r="H348" t="str">
        <f>PLANURI!BE967</f>
        <v/>
      </c>
      <c r="I348" t="str">
        <f>PLANURI!BF967</f>
        <v/>
      </c>
      <c r="J348" t="str">
        <f>PLANURI!BG967</f>
        <v/>
      </c>
      <c r="K348" t="str">
        <f>PLANURI!BH967</f>
        <v/>
      </c>
      <c r="L348" t="str">
        <f>PLANURI!BI967</f>
        <v/>
      </c>
      <c r="M348" t="str">
        <f>PLANURI!BJ967</f>
        <v/>
      </c>
      <c r="N348">
        <f>PLANURI!BK967</f>
        <v>0</v>
      </c>
      <c r="O348">
        <f>PLANURI!BL967</f>
        <v>0</v>
      </c>
      <c r="P348">
        <f>PLANURI!BM967</f>
        <v>0</v>
      </c>
      <c r="Q348">
        <f>PLANURI!BN967</f>
        <v>0</v>
      </c>
      <c r="R348">
        <f>PLANURI!BO967</f>
        <v>0</v>
      </c>
      <c r="S348">
        <f>PLANURI!BP967</f>
        <v>0</v>
      </c>
      <c r="T348" t="str">
        <f>PLANURI!BQ967</f>
        <v/>
      </c>
      <c r="U348" t="str">
        <f>PLANURI!BR967</f>
        <v/>
      </c>
      <c r="V348" t="str">
        <f>PLANURI!BS967</f>
        <v/>
      </c>
      <c r="W348" t="str">
        <f>PLANURI!BT967</f>
        <v/>
      </c>
      <c r="X348" t="str">
        <f>PLANURI!BU967</f>
        <v/>
      </c>
      <c r="Y348" t="str">
        <f>PLANURI!BV967</f>
        <v/>
      </c>
      <c r="Z348" t="str">
        <f>PLANURI!A$4</f>
        <v xml:space="preserve">Facultatea Arhitectură şi Urbanism </v>
      </c>
      <c r="AA348" t="str">
        <f>PLANURI!H$6</f>
        <v>Ştiinţe umaniste şi arte</v>
      </c>
      <c r="AB348">
        <f>PLANURI!C$12</f>
        <v>10</v>
      </c>
      <c r="AC348" t="str">
        <f>PLANURI!H$9</f>
        <v>Arhitectură</v>
      </c>
      <c r="AD348">
        <f>PLANURI!A$12</f>
        <v>50</v>
      </c>
      <c r="AE348">
        <f>PLANURI!B$12</f>
        <v>60</v>
      </c>
      <c r="AF348">
        <f>PLANURI!D$12</f>
        <v>10</v>
      </c>
      <c r="AG348" t="str">
        <f>PLANURI!BW967</f>
        <v/>
      </c>
    </row>
    <row r="349" spans="1:33" x14ac:dyDescent="0.2">
      <c r="A349" t="str">
        <f>PLANURI!AX968</f>
        <v>Semestrul 11</v>
      </c>
      <c r="B349">
        <f>PLANURI!AY968</f>
        <v>0</v>
      </c>
      <c r="C349">
        <f>PLANURI!AZ968</f>
        <v>0</v>
      </c>
      <c r="D349">
        <f>PLANURI!BA968</f>
        <v>0</v>
      </c>
      <c r="E349">
        <f>PLANURI!BB968</f>
        <v>0</v>
      </c>
      <c r="F349">
        <f>PLANURI!BC968</f>
        <v>0</v>
      </c>
      <c r="G349">
        <f>PLANURI!BD968</f>
        <v>0</v>
      </c>
      <c r="H349">
        <f>PLANURI!BE968</f>
        <v>0</v>
      </c>
      <c r="I349">
        <f>PLANURI!BF968</f>
        <v>0</v>
      </c>
      <c r="J349">
        <f>PLANURI!BG968</f>
        <v>0</v>
      </c>
      <c r="K349">
        <f>PLANURI!BH968</f>
        <v>0</v>
      </c>
      <c r="L349">
        <f>PLANURI!BI968</f>
        <v>0</v>
      </c>
      <c r="M349">
        <f>PLANURI!BJ968</f>
        <v>0</v>
      </c>
      <c r="N349">
        <f>PLANURI!BK968</f>
        <v>0</v>
      </c>
      <c r="O349">
        <f>PLANURI!BL968</f>
        <v>0</v>
      </c>
      <c r="P349">
        <f>PLANURI!BM968</f>
        <v>0</v>
      </c>
      <c r="Q349">
        <f>PLANURI!BN968</f>
        <v>0</v>
      </c>
      <c r="R349">
        <f>PLANURI!BO968</f>
        <v>0</v>
      </c>
      <c r="S349">
        <f>PLANURI!BP968</f>
        <v>0</v>
      </c>
      <c r="T349">
        <f>PLANURI!BQ968</f>
        <v>0</v>
      </c>
      <c r="U349">
        <f>PLANURI!BR968</f>
        <v>0</v>
      </c>
      <c r="V349">
        <f>PLANURI!BS968</f>
        <v>0</v>
      </c>
      <c r="W349">
        <f>PLANURI!BT968</f>
        <v>0</v>
      </c>
      <c r="X349">
        <f>PLANURI!BU968</f>
        <v>0</v>
      </c>
      <c r="Y349">
        <f>PLANURI!BV968</f>
        <v>0</v>
      </c>
      <c r="Z349" t="str">
        <f>PLANURI!A$4</f>
        <v xml:space="preserve">Facultatea Arhitectură şi Urbanism </v>
      </c>
      <c r="AA349" t="str">
        <f>PLANURI!H$6</f>
        <v>Ştiinţe umaniste şi arte</v>
      </c>
      <c r="AB349">
        <f>PLANURI!C$12</f>
        <v>10</v>
      </c>
      <c r="AC349" t="str">
        <f>PLANURI!H$9</f>
        <v>Arhitectură</v>
      </c>
      <c r="AD349">
        <f>PLANURI!A$12</f>
        <v>50</v>
      </c>
      <c r="AE349">
        <f>PLANURI!B$12</f>
        <v>60</v>
      </c>
      <c r="AF349">
        <f>PLANURI!D$12</f>
        <v>10</v>
      </c>
      <c r="AG349" t="str">
        <f>PLANURI!BW968</f>
        <v/>
      </c>
    </row>
    <row r="350" spans="1:33" x14ac:dyDescent="0.2">
      <c r="A350" t="str">
        <f>PLANURI!AX969</f>
        <v/>
      </c>
      <c r="B350">
        <f>PLANURI!AY969</f>
        <v>1</v>
      </c>
      <c r="C350" t="str">
        <f>PLANURI!AZ969</f>
        <v/>
      </c>
      <c r="D350" t="str">
        <f>PLANURI!BA969</f>
        <v/>
      </c>
      <c r="E350" t="str">
        <f>PLANURI!BB969</f>
        <v/>
      </c>
      <c r="F350" t="str">
        <f>PLANURI!BC969</f>
        <v/>
      </c>
      <c r="G350" t="str">
        <f>PLANURI!BD969</f>
        <v/>
      </c>
      <c r="H350" t="str">
        <f>PLANURI!BE969</f>
        <v/>
      </c>
      <c r="I350" t="str">
        <f>PLANURI!BF969</f>
        <v/>
      </c>
      <c r="J350" t="str">
        <f>PLANURI!BG969</f>
        <v/>
      </c>
      <c r="K350" t="str">
        <f>PLANURI!BH969</f>
        <v/>
      </c>
      <c r="L350" t="str">
        <f>PLANURI!BI969</f>
        <v/>
      </c>
      <c r="M350" t="str">
        <f>PLANURI!BJ969</f>
        <v/>
      </c>
      <c r="N350">
        <f>PLANURI!BK969</f>
        <v>0</v>
      </c>
      <c r="O350">
        <f>PLANURI!BL969</f>
        <v>0</v>
      </c>
      <c r="P350">
        <f>PLANURI!BM969</f>
        <v>0</v>
      </c>
      <c r="Q350">
        <f>PLANURI!BN969</f>
        <v>0</v>
      </c>
      <c r="R350">
        <f>PLANURI!BO969</f>
        <v>0</v>
      </c>
      <c r="S350">
        <f>PLANURI!BP969</f>
        <v>0</v>
      </c>
      <c r="T350" t="str">
        <f>PLANURI!BQ969</f>
        <v/>
      </c>
      <c r="U350" t="str">
        <f>PLANURI!BR969</f>
        <v/>
      </c>
      <c r="V350" t="str">
        <f>PLANURI!BS969</f>
        <v/>
      </c>
      <c r="W350" t="str">
        <f>PLANURI!BT969</f>
        <v/>
      </c>
      <c r="X350" t="str">
        <f>PLANURI!BU969</f>
        <v/>
      </c>
      <c r="Y350" t="str">
        <f>PLANURI!BV969</f>
        <v/>
      </c>
      <c r="Z350" t="str">
        <f>PLANURI!A$4</f>
        <v xml:space="preserve">Facultatea Arhitectură şi Urbanism </v>
      </c>
      <c r="AA350" t="str">
        <f>PLANURI!H$6</f>
        <v>Ştiinţe umaniste şi arte</v>
      </c>
      <c r="AB350">
        <f>PLANURI!C$12</f>
        <v>10</v>
      </c>
      <c r="AC350" t="str">
        <f>PLANURI!H$9</f>
        <v>Arhitectură</v>
      </c>
      <c r="AD350">
        <f>PLANURI!A$12</f>
        <v>50</v>
      </c>
      <c r="AE350">
        <f>PLANURI!B$12</f>
        <v>60</v>
      </c>
      <c r="AF350">
        <f>PLANURI!D$12</f>
        <v>10</v>
      </c>
      <c r="AG350" t="str">
        <f>PLANURI!BW969</f>
        <v/>
      </c>
    </row>
    <row r="351" spans="1:33" x14ac:dyDescent="0.2">
      <c r="A351" t="str">
        <f>PLANURI!AX970</f>
        <v/>
      </c>
      <c r="B351">
        <f>PLANURI!AY970</f>
        <v>2</v>
      </c>
      <c r="C351" t="str">
        <f>PLANURI!AZ970</f>
        <v/>
      </c>
      <c r="D351" t="str">
        <f>PLANURI!BA970</f>
        <v/>
      </c>
      <c r="E351" t="str">
        <f>PLANURI!BB970</f>
        <v/>
      </c>
      <c r="F351" t="str">
        <f>PLANURI!BC970</f>
        <v/>
      </c>
      <c r="G351" t="str">
        <f>PLANURI!BD970</f>
        <v/>
      </c>
      <c r="H351" t="str">
        <f>PLANURI!BE970</f>
        <v/>
      </c>
      <c r="I351" t="str">
        <f>PLANURI!BF970</f>
        <v/>
      </c>
      <c r="J351" t="str">
        <f>PLANURI!BG970</f>
        <v/>
      </c>
      <c r="K351" t="str">
        <f>PLANURI!BH970</f>
        <v/>
      </c>
      <c r="L351" t="str">
        <f>PLANURI!BI970</f>
        <v/>
      </c>
      <c r="M351" t="str">
        <f>PLANURI!BJ970</f>
        <v/>
      </c>
      <c r="N351">
        <f>PLANURI!BK970</f>
        <v>0</v>
      </c>
      <c r="O351">
        <f>PLANURI!BL970</f>
        <v>0</v>
      </c>
      <c r="P351">
        <f>PLANURI!BM970</f>
        <v>0</v>
      </c>
      <c r="Q351">
        <f>PLANURI!BN970</f>
        <v>0</v>
      </c>
      <c r="R351">
        <f>PLANURI!BO970</f>
        <v>0</v>
      </c>
      <c r="S351">
        <f>PLANURI!BP970</f>
        <v>0</v>
      </c>
      <c r="T351" t="str">
        <f>PLANURI!BQ970</f>
        <v/>
      </c>
      <c r="U351" t="str">
        <f>PLANURI!BR970</f>
        <v/>
      </c>
      <c r="V351" t="str">
        <f>PLANURI!BS970</f>
        <v/>
      </c>
      <c r="W351" t="str">
        <f>PLANURI!BT970</f>
        <v/>
      </c>
      <c r="X351" t="str">
        <f>PLANURI!BU970</f>
        <v/>
      </c>
      <c r="Y351" t="str">
        <f>PLANURI!BV970</f>
        <v/>
      </c>
      <c r="Z351" t="str">
        <f>PLANURI!A$4</f>
        <v xml:space="preserve">Facultatea Arhitectură şi Urbanism </v>
      </c>
      <c r="AA351" t="str">
        <f>PLANURI!H$6</f>
        <v>Ştiinţe umaniste şi arte</v>
      </c>
      <c r="AB351">
        <f>PLANURI!C$12</f>
        <v>10</v>
      </c>
      <c r="AC351" t="str">
        <f>PLANURI!H$9</f>
        <v>Arhitectură</v>
      </c>
      <c r="AD351">
        <f>PLANURI!A$12</f>
        <v>50</v>
      </c>
      <c r="AE351">
        <f>PLANURI!B$12</f>
        <v>60</v>
      </c>
      <c r="AF351">
        <f>PLANURI!D$12</f>
        <v>10</v>
      </c>
      <c r="AG351" t="str">
        <f>PLANURI!BW970</f>
        <v/>
      </c>
    </row>
    <row r="352" spans="1:33" x14ac:dyDescent="0.2">
      <c r="A352" t="str">
        <f>PLANURI!AX971</f>
        <v/>
      </c>
      <c r="B352">
        <f>PLANURI!AY971</f>
        <v>3</v>
      </c>
      <c r="C352" t="str">
        <f>PLANURI!AZ971</f>
        <v/>
      </c>
      <c r="D352" t="str">
        <f>PLANURI!BA971</f>
        <v/>
      </c>
      <c r="E352" t="str">
        <f>PLANURI!BB971</f>
        <v/>
      </c>
      <c r="F352" t="str">
        <f>PLANURI!BC971</f>
        <v/>
      </c>
      <c r="G352" t="str">
        <f>PLANURI!BD971</f>
        <v/>
      </c>
      <c r="H352" t="str">
        <f>PLANURI!BE971</f>
        <v/>
      </c>
      <c r="I352" t="str">
        <f>PLANURI!BF971</f>
        <v/>
      </c>
      <c r="J352" t="str">
        <f>PLANURI!BG971</f>
        <v/>
      </c>
      <c r="K352" t="str">
        <f>PLANURI!BH971</f>
        <v/>
      </c>
      <c r="L352" t="str">
        <f>PLANURI!BI971</f>
        <v/>
      </c>
      <c r="M352" t="str">
        <f>PLANURI!BJ971</f>
        <v/>
      </c>
      <c r="N352">
        <f>PLANURI!BK971</f>
        <v>0</v>
      </c>
      <c r="O352">
        <f>PLANURI!BL971</f>
        <v>0</v>
      </c>
      <c r="P352">
        <f>PLANURI!BM971</f>
        <v>0</v>
      </c>
      <c r="Q352">
        <f>PLANURI!BN971</f>
        <v>0</v>
      </c>
      <c r="R352">
        <f>PLANURI!BO971</f>
        <v>0</v>
      </c>
      <c r="S352">
        <f>PLANURI!BP971</f>
        <v>0</v>
      </c>
      <c r="T352" t="str">
        <f>PLANURI!BQ971</f>
        <v/>
      </c>
      <c r="U352" t="str">
        <f>PLANURI!BR971</f>
        <v/>
      </c>
      <c r="V352" t="str">
        <f>PLANURI!BS971</f>
        <v/>
      </c>
      <c r="W352" t="str">
        <f>PLANURI!BT971</f>
        <v/>
      </c>
      <c r="X352" t="str">
        <f>PLANURI!BU971</f>
        <v/>
      </c>
      <c r="Y352" t="str">
        <f>PLANURI!BV971</f>
        <v/>
      </c>
      <c r="Z352" t="str">
        <f>PLANURI!A$4</f>
        <v xml:space="preserve">Facultatea Arhitectură şi Urbanism </v>
      </c>
      <c r="AA352" t="str">
        <f>PLANURI!H$6</f>
        <v>Ştiinţe umaniste şi arte</v>
      </c>
      <c r="AB352">
        <f>PLANURI!C$12</f>
        <v>10</v>
      </c>
      <c r="AC352" t="str">
        <f>PLANURI!H$9</f>
        <v>Arhitectură</v>
      </c>
      <c r="AD352">
        <f>PLANURI!A$12</f>
        <v>50</v>
      </c>
      <c r="AE352">
        <f>PLANURI!B$12</f>
        <v>60</v>
      </c>
      <c r="AF352">
        <f>PLANURI!D$12</f>
        <v>10</v>
      </c>
      <c r="AG352" t="str">
        <f>PLANURI!BW971</f>
        <v/>
      </c>
    </row>
    <row r="353" spans="1:33" x14ac:dyDescent="0.2">
      <c r="A353" t="str">
        <f>PLANURI!AX972</f>
        <v/>
      </c>
      <c r="B353">
        <f>PLANURI!AY972</f>
        <v>4</v>
      </c>
      <c r="C353" t="str">
        <f>PLANURI!AZ972</f>
        <v/>
      </c>
      <c r="D353" t="str">
        <f>PLANURI!BA972</f>
        <v/>
      </c>
      <c r="E353" t="str">
        <f>PLANURI!BB972</f>
        <v/>
      </c>
      <c r="F353" t="str">
        <f>PLANURI!BC972</f>
        <v/>
      </c>
      <c r="G353" t="str">
        <f>PLANURI!BD972</f>
        <v/>
      </c>
      <c r="H353" t="str">
        <f>PLANURI!BE972</f>
        <v/>
      </c>
      <c r="I353" t="str">
        <f>PLANURI!BF972</f>
        <v/>
      </c>
      <c r="J353" t="str">
        <f>PLANURI!BG972</f>
        <v/>
      </c>
      <c r="K353" t="str">
        <f>PLANURI!BH972</f>
        <v/>
      </c>
      <c r="L353" t="str">
        <f>PLANURI!BI972</f>
        <v/>
      </c>
      <c r="M353" t="str">
        <f>PLANURI!BJ972</f>
        <v/>
      </c>
      <c r="N353">
        <f>PLANURI!BK972</f>
        <v>0</v>
      </c>
      <c r="O353">
        <f>PLANURI!BL972</f>
        <v>0</v>
      </c>
      <c r="P353">
        <f>PLANURI!BM972</f>
        <v>0</v>
      </c>
      <c r="Q353">
        <f>PLANURI!BN972</f>
        <v>0</v>
      </c>
      <c r="R353">
        <f>PLANURI!BO972</f>
        <v>0</v>
      </c>
      <c r="S353">
        <f>PLANURI!BP972</f>
        <v>0</v>
      </c>
      <c r="T353" t="str">
        <f>PLANURI!BQ972</f>
        <v/>
      </c>
      <c r="U353" t="str">
        <f>PLANURI!BR972</f>
        <v/>
      </c>
      <c r="V353" t="str">
        <f>PLANURI!BS972</f>
        <v/>
      </c>
      <c r="W353" t="str">
        <f>PLANURI!BT972</f>
        <v/>
      </c>
      <c r="X353" t="str">
        <f>PLANURI!BU972</f>
        <v/>
      </c>
      <c r="Y353" t="str">
        <f>PLANURI!BV972</f>
        <v/>
      </c>
      <c r="Z353" t="str">
        <f>PLANURI!A$4</f>
        <v xml:space="preserve">Facultatea Arhitectură şi Urbanism </v>
      </c>
      <c r="AA353" t="str">
        <f>PLANURI!H$6</f>
        <v>Ştiinţe umaniste şi arte</v>
      </c>
      <c r="AB353">
        <f>PLANURI!C$12</f>
        <v>10</v>
      </c>
      <c r="AC353" t="str">
        <f>PLANURI!H$9</f>
        <v>Arhitectură</v>
      </c>
      <c r="AD353">
        <f>PLANURI!A$12</f>
        <v>50</v>
      </c>
      <c r="AE353">
        <f>PLANURI!B$12</f>
        <v>60</v>
      </c>
      <c r="AF353">
        <f>PLANURI!D$12</f>
        <v>10</v>
      </c>
      <c r="AG353" t="str">
        <f>PLANURI!BW972</f>
        <v/>
      </c>
    </row>
    <row r="354" spans="1:33" x14ac:dyDescent="0.2">
      <c r="A354" t="str">
        <f>PLANURI!AX973</f>
        <v/>
      </c>
      <c r="B354">
        <f>PLANURI!AY973</f>
        <v>5</v>
      </c>
      <c r="C354" t="str">
        <f>PLANURI!AZ973</f>
        <v/>
      </c>
      <c r="D354" t="str">
        <f>PLANURI!BA973</f>
        <v/>
      </c>
      <c r="E354" t="str">
        <f>PLANURI!BB973</f>
        <v/>
      </c>
      <c r="F354" t="str">
        <f>PLANURI!BC973</f>
        <v/>
      </c>
      <c r="G354" t="str">
        <f>PLANURI!BD973</f>
        <v/>
      </c>
      <c r="H354" t="str">
        <f>PLANURI!BE973</f>
        <v/>
      </c>
      <c r="I354" t="str">
        <f>PLANURI!BF973</f>
        <v/>
      </c>
      <c r="J354" t="str">
        <f>PLANURI!BG973</f>
        <v/>
      </c>
      <c r="K354" t="str">
        <f>PLANURI!BH973</f>
        <v/>
      </c>
      <c r="L354" t="str">
        <f>PLANURI!BI973</f>
        <v/>
      </c>
      <c r="M354" t="str">
        <f>PLANURI!BJ973</f>
        <v/>
      </c>
      <c r="N354">
        <f>PLANURI!BK973</f>
        <v>0</v>
      </c>
      <c r="O354">
        <f>PLANURI!BL973</f>
        <v>0</v>
      </c>
      <c r="P354">
        <f>PLANURI!BM973</f>
        <v>0</v>
      </c>
      <c r="Q354">
        <f>PLANURI!BN973</f>
        <v>0</v>
      </c>
      <c r="R354">
        <f>PLANURI!BO973</f>
        <v>0</v>
      </c>
      <c r="S354">
        <f>PLANURI!BP973</f>
        <v>0</v>
      </c>
      <c r="T354" t="str">
        <f>PLANURI!BQ973</f>
        <v/>
      </c>
      <c r="U354" t="str">
        <f>PLANURI!BR973</f>
        <v/>
      </c>
      <c r="V354" t="str">
        <f>PLANURI!BS973</f>
        <v/>
      </c>
      <c r="W354" t="str">
        <f>PLANURI!BT973</f>
        <v/>
      </c>
      <c r="X354" t="str">
        <f>PLANURI!BU973</f>
        <v/>
      </c>
      <c r="Y354" t="str">
        <f>PLANURI!BV973</f>
        <v/>
      </c>
      <c r="Z354" t="str">
        <f>PLANURI!A$4</f>
        <v xml:space="preserve">Facultatea Arhitectură şi Urbanism </v>
      </c>
      <c r="AA354" t="str">
        <f>PLANURI!H$6</f>
        <v>Ştiinţe umaniste şi arte</v>
      </c>
      <c r="AB354">
        <f>PLANURI!C$12</f>
        <v>10</v>
      </c>
      <c r="AC354" t="str">
        <f>PLANURI!H$9</f>
        <v>Arhitectură</v>
      </c>
      <c r="AD354">
        <f>PLANURI!A$12</f>
        <v>50</v>
      </c>
      <c r="AE354">
        <f>PLANURI!B$12</f>
        <v>60</v>
      </c>
      <c r="AF354">
        <f>PLANURI!D$12</f>
        <v>10</v>
      </c>
      <c r="AG354" t="str">
        <f>PLANURI!BW973</f>
        <v/>
      </c>
    </row>
    <row r="355" spans="1:33" x14ac:dyDescent="0.2">
      <c r="A355" t="str">
        <f>PLANURI!AX974</f>
        <v/>
      </c>
      <c r="B355">
        <f>PLANURI!AY974</f>
        <v>6</v>
      </c>
      <c r="C355" t="str">
        <f>PLANURI!AZ974</f>
        <v/>
      </c>
      <c r="D355" t="str">
        <f>PLANURI!BA974</f>
        <v/>
      </c>
      <c r="E355" t="str">
        <f>PLANURI!BB974</f>
        <v/>
      </c>
      <c r="F355" t="str">
        <f>PLANURI!BC974</f>
        <v/>
      </c>
      <c r="G355" t="str">
        <f>PLANURI!BD974</f>
        <v/>
      </c>
      <c r="H355" t="str">
        <f>PLANURI!BE974</f>
        <v/>
      </c>
      <c r="I355" t="str">
        <f>PLANURI!BF974</f>
        <v/>
      </c>
      <c r="J355" t="str">
        <f>PLANURI!BG974</f>
        <v/>
      </c>
      <c r="K355" t="str">
        <f>PLANURI!BH974</f>
        <v/>
      </c>
      <c r="L355" t="str">
        <f>PLANURI!BI974</f>
        <v/>
      </c>
      <c r="M355" t="str">
        <f>PLANURI!BJ974</f>
        <v/>
      </c>
      <c r="N355">
        <f>PLANURI!BK974</f>
        <v>0</v>
      </c>
      <c r="O355">
        <f>PLANURI!BL974</f>
        <v>0</v>
      </c>
      <c r="P355">
        <f>PLANURI!BM974</f>
        <v>0</v>
      </c>
      <c r="Q355">
        <f>PLANURI!BN974</f>
        <v>0</v>
      </c>
      <c r="R355">
        <f>PLANURI!BO974</f>
        <v>0</v>
      </c>
      <c r="S355">
        <f>PLANURI!BP974</f>
        <v>0</v>
      </c>
      <c r="T355" t="str">
        <f>PLANURI!BQ974</f>
        <v/>
      </c>
      <c r="U355" t="str">
        <f>PLANURI!BR974</f>
        <v/>
      </c>
      <c r="V355" t="str">
        <f>PLANURI!BS974</f>
        <v/>
      </c>
      <c r="W355" t="str">
        <f>PLANURI!BT974</f>
        <v/>
      </c>
      <c r="X355" t="str">
        <f>PLANURI!BU974</f>
        <v/>
      </c>
      <c r="Y355" t="str">
        <f>PLANURI!BV974</f>
        <v/>
      </c>
      <c r="Z355" t="str">
        <f>PLANURI!A$4</f>
        <v xml:space="preserve">Facultatea Arhitectură şi Urbanism </v>
      </c>
      <c r="AA355" t="str">
        <f>PLANURI!H$6</f>
        <v>Ştiinţe umaniste şi arte</v>
      </c>
      <c r="AB355">
        <f>PLANURI!C$12</f>
        <v>10</v>
      </c>
      <c r="AC355" t="str">
        <f>PLANURI!H$9</f>
        <v>Arhitectură</v>
      </c>
      <c r="AD355">
        <f>PLANURI!A$12</f>
        <v>50</v>
      </c>
      <c r="AE355">
        <f>PLANURI!B$12</f>
        <v>60</v>
      </c>
      <c r="AF355">
        <f>PLANURI!D$12</f>
        <v>10</v>
      </c>
      <c r="AG355" t="str">
        <f>PLANURI!BW974</f>
        <v/>
      </c>
    </row>
    <row r="356" spans="1:33" x14ac:dyDescent="0.2">
      <c r="A356" t="str">
        <f>PLANURI!AX975</f>
        <v/>
      </c>
      <c r="B356">
        <f>PLANURI!AY975</f>
        <v>7</v>
      </c>
      <c r="C356" t="str">
        <f>PLANURI!AZ975</f>
        <v/>
      </c>
      <c r="D356" t="str">
        <f>PLANURI!BA975</f>
        <v/>
      </c>
      <c r="E356" t="str">
        <f>PLANURI!BB975</f>
        <v/>
      </c>
      <c r="F356" t="str">
        <f>PLANURI!BC975</f>
        <v/>
      </c>
      <c r="G356" t="str">
        <f>PLANURI!BD975</f>
        <v/>
      </c>
      <c r="H356" t="str">
        <f>PLANURI!BE975</f>
        <v/>
      </c>
      <c r="I356" t="str">
        <f>PLANURI!BF975</f>
        <v/>
      </c>
      <c r="J356" t="str">
        <f>PLANURI!BG975</f>
        <v/>
      </c>
      <c r="K356" t="str">
        <f>PLANURI!BH975</f>
        <v/>
      </c>
      <c r="L356" t="str">
        <f>PLANURI!BI975</f>
        <v/>
      </c>
      <c r="M356" t="str">
        <f>PLANURI!BJ975</f>
        <v/>
      </c>
      <c r="N356">
        <f>PLANURI!BK975</f>
        <v>0</v>
      </c>
      <c r="O356">
        <f>PLANURI!BL975</f>
        <v>0</v>
      </c>
      <c r="P356">
        <f>PLANURI!BM975</f>
        <v>0</v>
      </c>
      <c r="Q356">
        <f>PLANURI!BN975</f>
        <v>0</v>
      </c>
      <c r="R356">
        <f>PLANURI!BO975</f>
        <v>0</v>
      </c>
      <c r="S356">
        <f>PLANURI!BP975</f>
        <v>0</v>
      </c>
      <c r="T356" t="str">
        <f>PLANURI!BQ975</f>
        <v/>
      </c>
      <c r="U356" t="str">
        <f>PLANURI!BR975</f>
        <v/>
      </c>
      <c r="V356" t="str">
        <f>PLANURI!BS975</f>
        <v/>
      </c>
      <c r="W356" t="str">
        <f>PLANURI!BT975</f>
        <v/>
      </c>
      <c r="X356" t="str">
        <f>PLANURI!BU975</f>
        <v/>
      </c>
      <c r="Y356" t="str">
        <f>PLANURI!BV975</f>
        <v/>
      </c>
      <c r="Z356" t="str">
        <f>PLANURI!A$4</f>
        <v xml:space="preserve">Facultatea Arhitectură şi Urbanism </v>
      </c>
      <c r="AA356" t="str">
        <f>PLANURI!H$6</f>
        <v>Ştiinţe umaniste şi arte</v>
      </c>
      <c r="AB356">
        <f>PLANURI!C$12</f>
        <v>10</v>
      </c>
      <c r="AC356" t="str">
        <f>PLANURI!H$9</f>
        <v>Arhitectură</v>
      </c>
      <c r="AD356">
        <f>PLANURI!A$12</f>
        <v>50</v>
      </c>
      <c r="AE356">
        <f>PLANURI!B$12</f>
        <v>60</v>
      </c>
      <c r="AF356">
        <f>PLANURI!D$12</f>
        <v>10</v>
      </c>
      <c r="AG356" t="str">
        <f>PLANURI!BW975</f>
        <v/>
      </c>
    </row>
    <row r="357" spans="1:33" x14ac:dyDescent="0.2">
      <c r="A357" t="str">
        <f>PLANURI!AX976</f>
        <v/>
      </c>
      <c r="B357">
        <f>PLANURI!AY976</f>
        <v>8</v>
      </c>
      <c r="C357" t="str">
        <f>PLANURI!AZ976</f>
        <v/>
      </c>
      <c r="D357" t="str">
        <f>PLANURI!BA976</f>
        <v/>
      </c>
      <c r="E357" t="str">
        <f>PLANURI!BB976</f>
        <v/>
      </c>
      <c r="F357" t="str">
        <f>PLANURI!BC976</f>
        <v/>
      </c>
      <c r="G357" t="str">
        <f>PLANURI!BD976</f>
        <v/>
      </c>
      <c r="H357" t="str">
        <f>PLANURI!BE976</f>
        <v/>
      </c>
      <c r="I357" t="str">
        <f>PLANURI!BF976</f>
        <v/>
      </c>
      <c r="J357" t="str">
        <f>PLANURI!BG976</f>
        <v/>
      </c>
      <c r="K357" t="str">
        <f>PLANURI!BH976</f>
        <v/>
      </c>
      <c r="L357" t="str">
        <f>PLANURI!BI976</f>
        <v/>
      </c>
      <c r="M357" t="str">
        <f>PLANURI!BJ976</f>
        <v/>
      </c>
      <c r="N357">
        <f>PLANURI!BK976</f>
        <v>0</v>
      </c>
      <c r="O357">
        <f>PLANURI!BL976</f>
        <v>0</v>
      </c>
      <c r="P357">
        <f>PLANURI!BM976</f>
        <v>0</v>
      </c>
      <c r="Q357">
        <f>PLANURI!BN976</f>
        <v>0</v>
      </c>
      <c r="R357">
        <f>PLANURI!BO976</f>
        <v>0</v>
      </c>
      <c r="S357">
        <f>PLANURI!BP976</f>
        <v>0</v>
      </c>
      <c r="T357" t="str">
        <f>PLANURI!BQ976</f>
        <v/>
      </c>
      <c r="U357" t="str">
        <f>PLANURI!BR976</f>
        <v/>
      </c>
      <c r="V357" t="str">
        <f>PLANURI!BS976</f>
        <v/>
      </c>
      <c r="W357" t="str">
        <f>PLANURI!BT976</f>
        <v/>
      </c>
      <c r="X357" t="str">
        <f>PLANURI!BU976</f>
        <v/>
      </c>
      <c r="Y357" t="str">
        <f>PLANURI!BV976</f>
        <v/>
      </c>
      <c r="Z357" t="str">
        <f>PLANURI!A$4</f>
        <v xml:space="preserve">Facultatea Arhitectură şi Urbanism </v>
      </c>
      <c r="AA357" t="str">
        <f>PLANURI!H$6</f>
        <v>Ştiinţe umaniste şi arte</v>
      </c>
      <c r="AB357">
        <f>PLANURI!C$12</f>
        <v>10</v>
      </c>
      <c r="AC357" t="str">
        <f>PLANURI!H$9</f>
        <v>Arhitectură</v>
      </c>
      <c r="AD357">
        <f>PLANURI!A$12</f>
        <v>50</v>
      </c>
      <c r="AE357">
        <f>PLANURI!B$12</f>
        <v>60</v>
      </c>
      <c r="AF357">
        <f>PLANURI!D$12</f>
        <v>10</v>
      </c>
      <c r="AG357" t="str">
        <f>PLANURI!BW976</f>
        <v/>
      </c>
    </row>
    <row r="358" spans="1:33" x14ac:dyDescent="0.2">
      <c r="A358" t="str">
        <f>PLANURI!AX977</f>
        <v/>
      </c>
      <c r="B358">
        <f>PLANURI!AY977</f>
        <v>9</v>
      </c>
      <c r="C358" t="str">
        <f>PLANURI!AZ977</f>
        <v/>
      </c>
      <c r="D358" t="str">
        <f>PLANURI!BA977</f>
        <v/>
      </c>
      <c r="E358" t="str">
        <f>PLANURI!BB977</f>
        <v/>
      </c>
      <c r="F358" t="str">
        <f>PLANURI!BC977</f>
        <v/>
      </c>
      <c r="G358" t="str">
        <f>PLANURI!BD977</f>
        <v/>
      </c>
      <c r="H358" t="str">
        <f>PLANURI!BE977</f>
        <v/>
      </c>
      <c r="I358" t="str">
        <f>PLANURI!BF977</f>
        <v/>
      </c>
      <c r="J358" t="str">
        <f>PLANURI!BG977</f>
        <v/>
      </c>
      <c r="K358" t="str">
        <f>PLANURI!BH977</f>
        <v/>
      </c>
      <c r="L358" t="str">
        <f>PLANURI!BI977</f>
        <v/>
      </c>
      <c r="M358" t="str">
        <f>PLANURI!BJ977</f>
        <v/>
      </c>
      <c r="N358">
        <f>PLANURI!BK977</f>
        <v>0</v>
      </c>
      <c r="O358">
        <f>PLANURI!BL977</f>
        <v>0</v>
      </c>
      <c r="P358">
        <f>PLANURI!BM977</f>
        <v>0</v>
      </c>
      <c r="Q358">
        <f>PLANURI!BN977</f>
        <v>0</v>
      </c>
      <c r="R358">
        <f>PLANURI!BO977</f>
        <v>0</v>
      </c>
      <c r="S358">
        <f>PLANURI!BP977</f>
        <v>0</v>
      </c>
      <c r="T358" t="str">
        <f>PLANURI!BQ977</f>
        <v/>
      </c>
      <c r="U358" t="str">
        <f>PLANURI!BR977</f>
        <v/>
      </c>
      <c r="V358" t="str">
        <f>PLANURI!BS977</f>
        <v/>
      </c>
      <c r="W358" t="str">
        <f>PLANURI!BT977</f>
        <v/>
      </c>
      <c r="X358" t="str">
        <f>PLANURI!BU977</f>
        <v/>
      </c>
      <c r="Y358" t="str">
        <f>PLANURI!BV977</f>
        <v/>
      </c>
      <c r="Z358" t="str">
        <f>PLANURI!A$4</f>
        <v xml:space="preserve">Facultatea Arhitectură şi Urbanism </v>
      </c>
      <c r="AA358" t="str">
        <f>PLANURI!H$6</f>
        <v>Ştiinţe umaniste şi arte</v>
      </c>
      <c r="AB358">
        <f>PLANURI!C$12</f>
        <v>10</v>
      </c>
      <c r="AC358" t="str">
        <f>PLANURI!H$9</f>
        <v>Arhitectură</v>
      </c>
      <c r="AD358">
        <f>PLANURI!A$12</f>
        <v>50</v>
      </c>
      <c r="AE358">
        <f>PLANURI!B$12</f>
        <v>60</v>
      </c>
      <c r="AF358">
        <f>PLANURI!D$12</f>
        <v>10</v>
      </c>
      <c r="AG358" t="str">
        <f>PLANURI!BW977</f>
        <v/>
      </c>
    </row>
    <row r="359" spans="1:33" x14ac:dyDescent="0.2">
      <c r="A359" t="str">
        <f>PLANURI!AX978</f>
        <v/>
      </c>
      <c r="B359">
        <f>PLANURI!AY978</f>
        <v>10</v>
      </c>
      <c r="C359" t="str">
        <f>PLANURI!AZ978</f>
        <v/>
      </c>
      <c r="D359" t="str">
        <f>PLANURI!BA978</f>
        <v/>
      </c>
      <c r="E359" t="str">
        <f>PLANURI!BB978</f>
        <v/>
      </c>
      <c r="F359" t="str">
        <f>PLANURI!BC978</f>
        <v/>
      </c>
      <c r="G359" t="str">
        <f>PLANURI!BD978</f>
        <v/>
      </c>
      <c r="H359" t="str">
        <f>PLANURI!BE978</f>
        <v/>
      </c>
      <c r="I359" t="str">
        <f>PLANURI!BF978</f>
        <v/>
      </c>
      <c r="J359" t="str">
        <f>PLANURI!BG978</f>
        <v/>
      </c>
      <c r="K359" t="str">
        <f>PLANURI!BH978</f>
        <v/>
      </c>
      <c r="L359" t="str">
        <f>PLANURI!BI978</f>
        <v/>
      </c>
      <c r="M359" t="str">
        <f>PLANURI!BJ978</f>
        <v/>
      </c>
      <c r="N359">
        <f>PLANURI!BK978</f>
        <v>0</v>
      </c>
      <c r="O359">
        <f>PLANURI!BL978</f>
        <v>0</v>
      </c>
      <c r="P359">
        <f>PLANURI!BM978</f>
        <v>0</v>
      </c>
      <c r="Q359">
        <f>PLANURI!BN978</f>
        <v>0</v>
      </c>
      <c r="R359">
        <f>PLANURI!BO978</f>
        <v>0</v>
      </c>
      <c r="S359">
        <f>PLANURI!BP978</f>
        <v>0</v>
      </c>
      <c r="T359" t="str">
        <f>PLANURI!BQ978</f>
        <v/>
      </c>
      <c r="U359" t="str">
        <f>PLANURI!BR978</f>
        <v/>
      </c>
      <c r="V359" t="str">
        <f>PLANURI!BS978</f>
        <v/>
      </c>
      <c r="W359" t="str">
        <f>PLANURI!BT978</f>
        <v/>
      </c>
      <c r="X359" t="str">
        <f>PLANURI!BU978</f>
        <v/>
      </c>
      <c r="Y359" t="str">
        <f>PLANURI!BV978</f>
        <v/>
      </c>
      <c r="Z359" t="str">
        <f>PLANURI!A$4</f>
        <v xml:space="preserve">Facultatea Arhitectură şi Urbanism </v>
      </c>
      <c r="AA359" t="str">
        <f>PLANURI!H$6</f>
        <v>Ştiinţe umaniste şi arte</v>
      </c>
      <c r="AB359">
        <f>PLANURI!C$12</f>
        <v>10</v>
      </c>
      <c r="AC359" t="str">
        <f>PLANURI!H$9</f>
        <v>Arhitectură</v>
      </c>
      <c r="AD359">
        <f>PLANURI!A$12</f>
        <v>50</v>
      </c>
      <c r="AE359">
        <f>PLANURI!B$12</f>
        <v>60</v>
      </c>
      <c r="AF359">
        <f>PLANURI!D$12</f>
        <v>10</v>
      </c>
      <c r="AG359" t="str">
        <f>PLANURI!BW978</f>
        <v/>
      </c>
    </row>
    <row r="360" spans="1:33" x14ac:dyDescent="0.2">
      <c r="A360" t="str">
        <f>PLANURI!AX979</f>
        <v/>
      </c>
      <c r="B360">
        <f>PLANURI!AY979</f>
        <v>11</v>
      </c>
      <c r="C360" t="str">
        <f>PLANURI!AZ979</f>
        <v/>
      </c>
      <c r="D360" t="str">
        <f>PLANURI!BA979</f>
        <v/>
      </c>
      <c r="E360" t="str">
        <f>PLANURI!BB979</f>
        <v/>
      </c>
      <c r="F360" t="str">
        <f>PLANURI!BC979</f>
        <v/>
      </c>
      <c r="G360" t="str">
        <f>PLANURI!BD979</f>
        <v/>
      </c>
      <c r="H360" t="str">
        <f>PLANURI!BE979</f>
        <v/>
      </c>
      <c r="I360" t="str">
        <f>PLANURI!BF979</f>
        <v/>
      </c>
      <c r="J360" t="str">
        <f>PLANURI!BG979</f>
        <v/>
      </c>
      <c r="K360" t="str">
        <f>PLANURI!BH979</f>
        <v/>
      </c>
      <c r="L360" t="str">
        <f>PLANURI!BI979</f>
        <v/>
      </c>
      <c r="M360" t="str">
        <f>PLANURI!BJ979</f>
        <v/>
      </c>
      <c r="N360">
        <f>PLANURI!BK979</f>
        <v>0</v>
      </c>
      <c r="O360">
        <f>PLANURI!BL979</f>
        <v>0</v>
      </c>
      <c r="P360">
        <f>PLANURI!BM979</f>
        <v>0</v>
      </c>
      <c r="Q360">
        <f>PLANURI!BN979</f>
        <v>0</v>
      </c>
      <c r="R360">
        <f>PLANURI!BO979</f>
        <v>0</v>
      </c>
      <c r="S360">
        <f>PLANURI!BP979</f>
        <v>0</v>
      </c>
      <c r="T360" t="str">
        <f>PLANURI!BQ979</f>
        <v/>
      </c>
      <c r="U360" t="str">
        <f>PLANURI!BR979</f>
        <v/>
      </c>
      <c r="V360" t="str">
        <f>PLANURI!BS979</f>
        <v/>
      </c>
      <c r="W360" t="str">
        <f>PLANURI!BT979</f>
        <v/>
      </c>
      <c r="X360" t="str">
        <f>PLANURI!BU979</f>
        <v/>
      </c>
      <c r="Y360" t="str">
        <f>PLANURI!BV979</f>
        <v/>
      </c>
      <c r="Z360" t="str">
        <f>PLANURI!A$4</f>
        <v xml:space="preserve">Facultatea Arhitectură şi Urbanism </v>
      </c>
      <c r="AA360" t="str">
        <f>PLANURI!H$6</f>
        <v>Ştiinţe umaniste şi arte</v>
      </c>
      <c r="AB360">
        <f>PLANURI!C$12</f>
        <v>10</v>
      </c>
      <c r="AC360" t="str">
        <f>PLANURI!H$9</f>
        <v>Arhitectură</v>
      </c>
      <c r="AD360">
        <f>PLANURI!A$12</f>
        <v>50</v>
      </c>
      <c r="AE360">
        <f>PLANURI!B$12</f>
        <v>60</v>
      </c>
      <c r="AF360">
        <f>PLANURI!D$12</f>
        <v>10</v>
      </c>
      <c r="AG360" t="str">
        <f>PLANURI!BW979</f>
        <v/>
      </c>
    </row>
    <row r="361" spans="1:33" x14ac:dyDescent="0.2">
      <c r="A361" t="str">
        <f>PLANURI!AX980</f>
        <v/>
      </c>
      <c r="B361">
        <f>PLANURI!AY980</f>
        <v>12</v>
      </c>
      <c r="C361" t="str">
        <f>PLANURI!AZ980</f>
        <v/>
      </c>
      <c r="D361" t="str">
        <f>PLANURI!BA980</f>
        <v/>
      </c>
      <c r="E361" t="str">
        <f>PLANURI!BB980</f>
        <v/>
      </c>
      <c r="F361" t="str">
        <f>PLANURI!BC980</f>
        <v/>
      </c>
      <c r="G361" t="str">
        <f>PLANURI!BD980</f>
        <v/>
      </c>
      <c r="H361" t="str">
        <f>PLANURI!BE980</f>
        <v/>
      </c>
      <c r="I361" t="str">
        <f>PLANURI!BF980</f>
        <v/>
      </c>
      <c r="J361" t="str">
        <f>PLANURI!BG980</f>
        <v/>
      </c>
      <c r="K361" t="str">
        <f>PLANURI!BH980</f>
        <v/>
      </c>
      <c r="L361" t="str">
        <f>PLANURI!BI980</f>
        <v/>
      </c>
      <c r="M361" t="str">
        <f>PLANURI!BJ980</f>
        <v/>
      </c>
      <c r="N361">
        <f>PLANURI!BK980</f>
        <v>0</v>
      </c>
      <c r="O361">
        <f>PLANURI!BL980</f>
        <v>0</v>
      </c>
      <c r="P361">
        <f>PLANURI!BM980</f>
        <v>0</v>
      </c>
      <c r="Q361">
        <f>PLANURI!BN980</f>
        <v>0</v>
      </c>
      <c r="R361">
        <f>PLANURI!BO980</f>
        <v>0</v>
      </c>
      <c r="S361">
        <f>PLANURI!BP980</f>
        <v>0</v>
      </c>
      <c r="T361" t="str">
        <f>PLANURI!BQ980</f>
        <v/>
      </c>
      <c r="U361" t="str">
        <f>PLANURI!BR980</f>
        <v/>
      </c>
      <c r="V361" t="str">
        <f>PLANURI!BS980</f>
        <v/>
      </c>
      <c r="W361" t="str">
        <f>PLANURI!BT980</f>
        <v/>
      </c>
      <c r="X361" t="str">
        <f>PLANURI!BU980</f>
        <v/>
      </c>
      <c r="Y361" t="str">
        <f>PLANURI!BV980</f>
        <v/>
      </c>
      <c r="Z361" t="str">
        <f>PLANURI!A$4</f>
        <v xml:space="preserve">Facultatea Arhitectură şi Urbanism </v>
      </c>
      <c r="AA361" t="str">
        <f>PLANURI!H$6</f>
        <v>Ştiinţe umaniste şi arte</v>
      </c>
      <c r="AB361">
        <f>PLANURI!C$12</f>
        <v>10</v>
      </c>
      <c r="AC361" t="str">
        <f>PLANURI!H$9</f>
        <v>Arhitectură</v>
      </c>
      <c r="AD361">
        <f>PLANURI!A$12</f>
        <v>50</v>
      </c>
      <c r="AE361">
        <f>PLANURI!B$12</f>
        <v>60</v>
      </c>
      <c r="AF361">
        <f>PLANURI!D$12</f>
        <v>10</v>
      </c>
      <c r="AG361" t="str">
        <f>PLANURI!BW980</f>
        <v/>
      </c>
    </row>
    <row r="362" spans="1:33" x14ac:dyDescent="0.2">
      <c r="A362" t="str">
        <f>PLANURI!AX981</f>
        <v/>
      </c>
      <c r="B362">
        <f>PLANURI!AY981</f>
        <v>13</v>
      </c>
      <c r="C362" t="str">
        <f>PLANURI!AZ981</f>
        <v/>
      </c>
      <c r="D362" t="str">
        <f>PLANURI!BA981</f>
        <v/>
      </c>
      <c r="E362" t="str">
        <f>PLANURI!BB981</f>
        <v/>
      </c>
      <c r="F362" t="str">
        <f>PLANURI!BC981</f>
        <v/>
      </c>
      <c r="G362" t="str">
        <f>PLANURI!BD981</f>
        <v/>
      </c>
      <c r="H362" t="str">
        <f>PLANURI!BE981</f>
        <v/>
      </c>
      <c r="I362" t="str">
        <f>PLANURI!BF981</f>
        <v/>
      </c>
      <c r="J362" t="str">
        <f>PLANURI!BG981</f>
        <v/>
      </c>
      <c r="K362" t="str">
        <f>PLANURI!BH981</f>
        <v/>
      </c>
      <c r="L362" t="str">
        <f>PLANURI!BI981</f>
        <v/>
      </c>
      <c r="M362" t="str">
        <f>PLANURI!BJ981</f>
        <v/>
      </c>
      <c r="N362">
        <f>PLANURI!BK981</f>
        <v>0</v>
      </c>
      <c r="O362">
        <f>PLANURI!BL981</f>
        <v>0</v>
      </c>
      <c r="P362">
        <f>PLANURI!BM981</f>
        <v>0</v>
      </c>
      <c r="Q362">
        <f>PLANURI!BN981</f>
        <v>0</v>
      </c>
      <c r="R362">
        <f>PLANURI!BO981</f>
        <v>0</v>
      </c>
      <c r="S362">
        <f>PLANURI!BP981</f>
        <v>0</v>
      </c>
      <c r="T362" t="str">
        <f>PLANURI!BQ981</f>
        <v/>
      </c>
      <c r="U362" t="str">
        <f>PLANURI!BR981</f>
        <v/>
      </c>
      <c r="V362" t="str">
        <f>PLANURI!BS981</f>
        <v/>
      </c>
      <c r="W362" t="str">
        <f>PLANURI!BT981</f>
        <v/>
      </c>
      <c r="X362" t="str">
        <f>PLANURI!BU981</f>
        <v/>
      </c>
      <c r="Y362" t="str">
        <f>PLANURI!BV981</f>
        <v/>
      </c>
      <c r="Z362" t="str">
        <f>PLANURI!A$4</f>
        <v xml:space="preserve">Facultatea Arhitectură şi Urbanism </v>
      </c>
      <c r="AA362" t="str">
        <f>PLANURI!H$6</f>
        <v>Ştiinţe umaniste şi arte</v>
      </c>
      <c r="AB362">
        <f>PLANURI!C$12</f>
        <v>10</v>
      </c>
      <c r="AC362" t="str">
        <f>PLANURI!H$9</f>
        <v>Arhitectură</v>
      </c>
      <c r="AD362">
        <f>PLANURI!A$12</f>
        <v>50</v>
      </c>
      <c r="AE362">
        <f>PLANURI!B$12</f>
        <v>60</v>
      </c>
      <c r="AF362">
        <f>PLANURI!D$12</f>
        <v>10</v>
      </c>
      <c r="AG362" t="str">
        <f>PLANURI!BW981</f>
        <v/>
      </c>
    </row>
    <row r="363" spans="1:33" x14ac:dyDescent="0.2">
      <c r="A363" t="str">
        <f>PLANURI!AX982</f>
        <v>Semestrul 12</v>
      </c>
      <c r="B363">
        <f>PLANURI!AY982</f>
        <v>0</v>
      </c>
      <c r="C363">
        <f>PLANURI!AZ982</f>
        <v>0</v>
      </c>
      <c r="D363">
        <f>PLANURI!BA982</f>
        <v>0</v>
      </c>
      <c r="E363">
        <f>PLANURI!BB982</f>
        <v>0</v>
      </c>
      <c r="F363">
        <f>PLANURI!BC982</f>
        <v>0</v>
      </c>
      <c r="G363">
        <f>PLANURI!BD982</f>
        <v>0</v>
      </c>
      <c r="H363">
        <f>PLANURI!BE982</f>
        <v>0</v>
      </c>
      <c r="I363">
        <f>PLANURI!BF982</f>
        <v>0</v>
      </c>
      <c r="J363">
        <f>PLANURI!BG982</f>
        <v>0</v>
      </c>
      <c r="K363">
        <f>PLANURI!BH982</f>
        <v>0</v>
      </c>
      <c r="L363">
        <f>PLANURI!BI982</f>
        <v>0</v>
      </c>
      <c r="M363">
        <f>PLANURI!BJ982</f>
        <v>0</v>
      </c>
      <c r="N363">
        <f>PLANURI!BK982</f>
        <v>0</v>
      </c>
      <c r="O363">
        <f>PLANURI!BL982</f>
        <v>0</v>
      </c>
      <c r="P363">
        <f>PLANURI!BM982</f>
        <v>0</v>
      </c>
      <c r="Q363">
        <f>PLANURI!BN982</f>
        <v>0</v>
      </c>
      <c r="R363">
        <f>PLANURI!BO982</f>
        <v>0</v>
      </c>
      <c r="S363">
        <f>PLANURI!BP982</f>
        <v>0</v>
      </c>
      <c r="T363">
        <f>PLANURI!BQ982</f>
        <v>0</v>
      </c>
      <c r="U363">
        <f>PLANURI!BR982</f>
        <v>0</v>
      </c>
      <c r="V363">
        <f>PLANURI!BS982</f>
        <v>0</v>
      </c>
      <c r="W363">
        <f>PLANURI!BT982</f>
        <v>0</v>
      </c>
      <c r="X363">
        <f>PLANURI!BU982</f>
        <v>0</v>
      </c>
      <c r="Y363">
        <f>PLANURI!BV982</f>
        <v>0</v>
      </c>
      <c r="Z363" t="str">
        <f>PLANURI!A$4</f>
        <v xml:space="preserve">Facultatea Arhitectură şi Urbanism </v>
      </c>
      <c r="AA363" t="str">
        <f>PLANURI!H$6</f>
        <v>Ştiinţe umaniste şi arte</v>
      </c>
      <c r="AB363">
        <f>PLANURI!C$12</f>
        <v>10</v>
      </c>
      <c r="AC363" t="str">
        <f>PLANURI!H$9</f>
        <v>Arhitectură</v>
      </c>
      <c r="AD363">
        <f>PLANURI!A$12</f>
        <v>50</v>
      </c>
      <c r="AE363">
        <f>PLANURI!B$12</f>
        <v>60</v>
      </c>
      <c r="AF363">
        <f>PLANURI!D$12</f>
        <v>10</v>
      </c>
      <c r="AG363" t="str">
        <f>PLANURI!BW982</f>
        <v/>
      </c>
    </row>
    <row r="364" spans="1:33" x14ac:dyDescent="0.2">
      <c r="A364" t="str">
        <f>PLANURI!AX983</f>
        <v/>
      </c>
      <c r="B364">
        <f>PLANURI!AY983</f>
        <v>1</v>
      </c>
      <c r="C364" t="str">
        <f>PLANURI!AZ983</f>
        <v/>
      </c>
      <c r="D364" t="str">
        <f>PLANURI!BA983</f>
        <v/>
      </c>
      <c r="E364" t="str">
        <f>PLANURI!BB983</f>
        <v/>
      </c>
      <c r="F364" t="str">
        <f>PLANURI!BC983</f>
        <v/>
      </c>
      <c r="G364" t="str">
        <f>PLANURI!BD983</f>
        <v/>
      </c>
      <c r="H364" t="str">
        <f>PLANURI!BE983</f>
        <v/>
      </c>
      <c r="I364" t="str">
        <f>PLANURI!BF983</f>
        <v/>
      </c>
      <c r="J364" t="str">
        <f>PLANURI!BG983</f>
        <v/>
      </c>
      <c r="K364" t="str">
        <f>PLANURI!BH983</f>
        <v/>
      </c>
      <c r="L364" t="str">
        <f>PLANURI!BI983</f>
        <v/>
      </c>
      <c r="M364" t="str">
        <f>PLANURI!BJ983</f>
        <v/>
      </c>
      <c r="N364">
        <f>PLANURI!BK983</f>
        <v>0</v>
      </c>
      <c r="O364">
        <f>PLANURI!BL983</f>
        <v>0</v>
      </c>
      <c r="P364">
        <f>PLANURI!BM983</f>
        <v>0</v>
      </c>
      <c r="Q364">
        <f>PLANURI!BN983</f>
        <v>0</v>
      </c>
      <c r="R364">
        <f>PLANURI!BO983</f>
        <v>0</v>
      </c>
      <c r="S364">
        <f>PLANURI!BP983</f>
        <v>0</v>
      </c>
      <c r="T364" t="str">
        <f>PLANURI!BQ983</f>
        <v/>
      </c>
      <c r="U364" t="str">
        <f>PLANURI!BR983</f>
        <v/>
      </c>
      <c r="V364" t="str">
        <f>PLANURI!BS983</f>
        <v/>
      </c>
      <c r="W364" t="str">
        <f>PLANURI!BT983</f>
        <v/>
      </c>
      <c r="X364" t="str">
        <f>PLANURI!BU983</f>
        <v/>
      </c>
      <c r="Y364" t="str">
        <f>PLANURI!BV983</f>
        <v/>
      </c>
      <c r="Z364" t="str">
        <f>PLANURI!A$4</f>
        <v xml:space="preserve">Facultatea Arhitectură şi Urbanism </v>
      </c>
      <c r="AA364" t="str">
        <f>PLANURI!H$6</f>
        <v>Ştiinţe umaniste şi arte</v>
      </c>
      <c r="AB364">
        <f>PLANURI!C$12</f>
        <v>10</v>
      </c>
      <c r="AC364" t="str">
        <f>PLANURI!H$9</f>
        <v>Arhitectură</v>
      </c>
      <c r="AD364">
        <f>PLANURI!A$12</f>
        <v>50</v>
      </c>
      <c r="AE364">
        <f>PLANURI!B$12</f>
        <v>60</v>
      </c>
      <c r="AF364">
        <f>PLANURI!D$12</f>
        <v>10</v>
      </c>
      <c r="AG364" t="str">
        <f>PLANURI!BW983</f>
        <v/>
      </c>
    </row>
    <row r="365" spans="1:33" x14ac:dyDescent="0.2">
      <c r="A365" t="str">
        <f>PLANURI!AX984</f>
        <v/>
      </c>
      <c r="B365">
        <f>PLANURI!AY984</f>
        <v>2</v>
      </c>
      <c r="C365" t="str">
        <f>PLANURI!AZ984</f>
        <v/>
      </c>
      <c r="D365" t="str">
        <f>PLANURI!BA984</f>
        <v/>
      </c>
      <c r="E365" t="str">
        <f>PLANURI!BB984</f>
        <v/>
      </c>
      <c r="F365" t="str">
        <f>PLANURI!BC984</f>
        <v/>
      </c>
      <c r="G365" t="str">
        <f>PLANURI!BD984</f>
        <v/>
      </c>
      <c r="H365" t="str">
        <f>PLANURI!BE984</f>
        <v/>
      </c>
      <c r="I365" t="str">
        <f>PLANURI!BF984</f>
        <v/>
      </c>
      <c r="J365" t="str">
        <f>PLANURI!BG984</f>
        <v/>
      </c>
      <c r="K365" t="str">
        <f>PLANURI!BH984</f>
        <v/>
      </c>
      <c r="L365" t="str">
        <f>PLANURI!BI984</f>
        <v/>
      </c>
      <c r="M365" t="str">
        <f>PLANURI!BJ984</f>
        <v/>
      </c>
      <c r="N365">
        <f>PLANURI!BK984</f>
        <v>0</v>
      </c>
      <c r="O365">
        <f>PLANURI!BL984</f>
        <v>0</v>
      </c>
      <c r="P365">
        <f>PLANURI!BM984</f>
        <v>0</v>
      </c>
      <c r="Q365">
        <f>PLANURI!BN984</f>
        <v>0</v>
      </c>
      <c r="R365">
        <f>PLANURI!BO984</f>
        <v>0</v>
      </c>
      <c r="S365">
        <f>PLANURI!BP984</f>
        <v>0</v>
      </c>
      <c r="T365" t="str">
        <f>PLANURI!BQ984</f>
        <v/>
      </c>
      <c r="U365" t="str">
        <f>PLANURI!BR984</f>
        <v/>
      </c>
      <c r="V365" t="str">
        <f>PLANURI!BS984</f>
        <v/>
      </c>
      <c r="W365" t="str">
        <f>PLANURI!BT984</f>
        <v/>
      </c>
      <c r="X365" t="str">
        <f>PLANURI!BU984</f>
        <v/>
      </c>
      <c r="Y365" t="str">
        <f>PLANURI!BV984</f>
        <v/>
      </c>
      <c r="Z365" t="str">
        <f>PLANURI!A$4</f>
        <v xml:space="preserve">Facultatea Arhitectură şi Urbanism </v>
      </c>
      <c r="AA365" t="str">
        <f>PLANURI!H$6</f>
        <v>Ştiinţe umaniste şi arte</v>
      </c>
      <c r="AB365">
        <f>PLANURI!C$12</f>
        <v>10</v>
      </c>
      <c r="AC365" t="str">
        <f>PLANURI!H$9</f>
        <v>Arhitectură</v>
      </c>
      <c r="AD365">
        <f>PLANURI!A$12</f>
        <v>50</v>
      </c>
      <c r="AE365">
        <f>PLANURI!B$12</f>
        <v>60</v>
      </c>
      <c r="AF365">
        <f>PLANURI!D$12</f>
        <v>10</v>
      </c>
      <c r="AG365" t="str">
        <f>PLANURI!BW984</f>
        <v/>
      </c>
    </row>
    <row r="366" spans="1:33" x14ac:dyDescent="0.2">
      <c r="A366" t="str">
        <f>PLANURI!AX985</f>
        <v/>
      </c>
      <c r="B366">
        <f>PLANURI!AY985</f>
        <v>3</v>
      </c>
      <c r="C366" t="str">
        <f>PLANURI!AZ985</f>
        <v/>
      </c>
      <c r="D366" t="str">
        <f>PLANURI!BA985</f>
        <v/>
      </c>
      <c r="E366" t="str">
        <f>PLANURI!BB985</f>
        <v/>
      </c>
      <c r="F366" t="str">
        <f>PLANURI!BC985</f>
        <v/>
      </c>
      <c r="G366" t="str">
        <f>PLANURI!BD985</f>
        <v/>
      </c>
      <c r="H366" t="str">
        <f>PLANURI!BE985</f>
        <v/>
      </c>
      <c r="I366" t="str">
        <f>PLANURI!BF985</f>
        <v/>
      </c>
      <c r="J366" t="str">
        <f>PLANURI!BG985</f>
        <v/>
      </c>
      <c r="K366" t="str">
        <f>PLANURI!BH985</f>
        <v/>
      </c>
      <c r="L366" t="str">
        <f>PLANURI!BI985</f>
        <v/>
      </c>
      <c r="M366" t="str">
        <f>PLANURI!BJ985</f>
        <v/>
      </c>
      <c r="N366">
        <f>PLANURI!BK985</f>
        <v>0</v>
      </c>
      <c r="O366">
        <f>PLANURI!BL985</f>
        <v>0</v>
      </c>
      <c r="P366">
        <f>PLANURI!BM985</f>
        <v>0</v>
      </c>
      <c r="Q366">
        <f>PLANURI!BN985</f>
        <v>0</v>
      </c>
      <c r="R366">
        <f>PLANURI!BO985</f>
        <v>0</v>
      </c>
      <c r="S366">
        <f>PLANURI!BP985</f>
        <v>0</v>
      </c>
      <c r="T366" t="str">
        <f>PLANURI!BQ985</f>
        <v/>
      </c>
      <c r="U366" t="str">
        <f>PLANURI!BR985</f>
        <v/>
      </c>
      <c r="V366" t="str">
        <f>PLANURI!BS985</f>
        <v/>
      </c>
      <c r="W366" t="str">
        <f>PLANURI!BT985</f>
        <v/>
      </c>
      <c r="X366" t="str">
        <f>PLANURI!BU985</f>
        <v/>
      </c>
      <c r="Y366" t="str">
        <f>PLANURI!BV985</f>
        <v/>
      </c>
      <c r="Z366" t="str">
        <f>PLANURI!A$4</f>
        <v xml:space="preserve">Facultatea Arhitectură şi Urbanism </v>
      </c>
      <c r="AA366" t="str">
        <f>PLANURI!H$6</f>
        <v>Ştiinţe umaniste şi arte</v>
      </c>
      <c r="AB366">
        <f>PLANURI!C$12</f>
        <v>10</v>
      </c>
      <c r="AC366" t="str">
        <f>PLANURI!H$9</f>
        <v>Arhitectură</v>
      </c>
      <c r="AD366">
        <f>PLANURI!A$12</f>
        <v>50</v>
      </c>
      <c r="AE366">
        <f>PLANURI!B$12</f>
        <v>60</v>
      </c>
      <c r="AF366">
        <f>PLANURI!D$12</f>
        <v>10</v>
      </c>
      <c r="AG366" t="str">
        <f>PLANURI!BW985</f>
        <v/>
      </c>
    </row>
    <row r="367" spans="1:33" x14ac:dyDescent="0.2">
      <c r="A367" t="str">
        <f>PLANURI!AX986</f>
        <v/>
      </c>
      <c r="B367">
        <f>PLANURI!AY986</f>
        <v>4</v>
      </c>
      <c r="C367" t="str">
        <f>PLANURI!AZ986</f>
        <v/>
      </c>
      <c r="D367" t="str">
        <f>PLANURI!BA986</f>
        <v/>
      </c>
      <c r="E367" t="str">
        <f>PLANURI!BB986</f>
        <v/>
      </c>
      <c r="F367" t="str">
        <f>PLANURI!BC986</f>
        <v/>
      </c>
      <c r="G367" t="str">
        <f>PLANURI!BD986</f>
        <v/>
      </c>
      <c r="H367" t="str">
        <f>PLANURI!BE986</f>
        <v/>
      </c>
      <c r="I367" t="str">
        <f>PLANURI!BF986</f>
        <v/>
      </c>
      <c r="J367" t="str">
        <f>PLANURI!BG986</f>
        <v/>
      </c>
      <c r="K367" t="str">
        <f>PLANURI!BH986</f>
        <v/>
      </c>
      <c r="L367" t="str">
        <f>PLANURI!BI986</f>
        <v/>
      </c>
      <c r="M367" t="str">
        <f>PLANURI!BJ986</f>
        <v/>
      </c>
      <c r="N367">
        <f>PLANURI!BK986</f>
        <v>0</v>
      </c>
      <c r="O367">
        <f>PLANURI!BL986</f>
        <v>0</v>
      </c>
      <c r="P367">
        <f>PLANURI!BM986</f>
        <v>0</v>
      </c>
      <c r="Q367">
        <f>PLANURI!BN986</f>
        <v>0</v>
      </c>
      <c r="R367">
        <f>PLANURI!BO986</f>
        <v>0</v>
      </c>
      <c r="S367">
        <f>PLANURI!BP986</f>
        <v>0</v>
      </c>
      <c r="T367" t="str">
        <f>PLANURI!BQ986</f>
        <v/>
      </c>
      <c r="U367" t="str">
        <f>PLANURI!BR986</f>
        <v/>
      </c>
      <c r="V367" t="str">
        <f>PLANURI!BS986</f>
        <v/>
      </c>
      <c r="W367" t="str">
        <f>PLANURI!BT986</f>
        <v/>
      </c>
      <c r="X367" t="str">
        <f>PLANURI!BU986</f>
        <v/>
      </c>
      <c r="Y367" t="str">
        <f>PLANURI!BV986</f>
        <v/>
      </c>
      <c r="Z367" t="str">
        <f>PLANURI!A$4</f>
        <v xml:space="preserve">Facultatea Arhitectură şi Urbanism </v>
      </c>
      <c r="AA367" t="str">
        <f>PLANURI!H$6</f>
        <v>Ştiinţe umaniste şi arte</v>
      </c>
      <c r="AB367">
        <f>PLANURI!C$12</f>
        <v>10</v>
      </c>
      <c r="AC367" t="str">
        <f>PLANURI!H$9</f>
        <v>Arhitectură</v>
      </c>
      <c r="AD367">
        <f>PLANURI!A$12</f>
        <v>50</v>
      </c>
      <c r="AE367">
        <f>PLANURI!B$12</f>
        <v>60</v>
      </c>
      <c r="AF367">
        <f>PLANURI!D$12</f>
        <v>10</v>
      </c>
      <c r="AG367" t="str">
        <f>PLANURI!BW986</f>
        <v/>
      </c>
    </row>
    <row r="368" spans="1:33" x14ac:dyDescent="0.2">
      <c r="A368" t="str">
        <f>PLANURI!AX987</f>
        <v/>
      </c>
      <c r="B368">
        <f>PLANURI!AY987</f>
        <v>5</v>
      </c>
      <c r="C368" t="str">
        <f>PLANURI!AZ987</f>
        <v/>
      </c>
      <c r="D368" t="str">
        <f>PLANURI!BA987</f>
        <v/>
      </c>
      <c r="E368" t="str">
        <f>PLANURI!BB987</f>
        <v/>
      </c>
      <c r="F368" t="str">
        <f>PLANURI!BC987</f>
        <v/>
      </c>
      <c r="G368" t="str">
        <f>PLANURI!BD987</f>
        <v/>
      </c>
      <c r="H368" t="str">
        <f>PLANURI!BE987</f>
        <v/>
      </c>
      <c r="I368" t="str">
        <f>PLANURI!BF987</f>
        <v/>
      </c>
      <c r="J368" t="str">
        <f>PLANURI!BG987</f>
        <v/>
      </c>
      <c r="K368" t="str">
        <f>PLANURI!BH987</f>
        <v/>
      </c>
      <c r="L368" t="str">
        <f>PLANURI!BI987</f>
        <v/>
      </c>
      <c r="M368" t="str">
        <f>PLANURI!BJ987</f>
        <v/>
      </c>
      <c r="N368">
        <f>PLANURI!BK987</f>
        <v>0</v>
      </c>
      <c r="O368">
        <f>PLANURI!BL987</f>
        <v>0</v>
      </c>
      <c r="P368">
        <f>PLANURI!BM987</f>
        <v>0</v>
      </c>
      <c r="Q368">
        <f>PLANURI!BN987</f>
        <v>0</v>
      </c>
      <c r="R368">
        <f>PLANURI!BO987</f>
        <v>0</v>
      </c>
      <c r="S368">
        <f>PLANURI!BP987</f>
        <v>0</v>
      </c>
      <c r="T368" t="str">
        <f>PLANURI!BQ987</f>
        <v/>
      </c>
      <c r="U368" t="str">
        <f>PLANURI!BR987</f>
        <v/>
      </c>
      <c r="V368" t="str">
        <f>PLANURI!BS987</f>
        <v/>
      </c>
      <c r="W368" t="str">
        <f>PLANURI!BT987</f>
        <v/>
      </c>
      <c r="X368" t="str">
        <f>PLANURI!BU987</f>
        <v/>
      </c>
      <c r="Y368" t="str">
        <f>PLANURI!BV987</f>
        <v/>
      </c>
      <c r="Z368" t="str">
        <f>PLANURI!A$4</f>
        <v xml:space="preserve">Facultatea Arhitectură şi Urbanism </v>
      </c>
      <c r="AA368" t="str">
        <f>PLANURI!H$6</f>
        <v>Ştiinţe umaniste şi arte</v>
      </c>
      <c r="AB368">
        <f>PLANURI!C$12</f>
        <v>10</v>
      </c>
      <c r="AC368" t="str">
        <f>PLANURI!H$9</f>
        <v>Arhitectură</v>
      </c>
      <c r="AD368">
        <f>PLANURI!A$12</f>
        <v>50</v>
      </c>
      <c r="AE368">
        <f>PLANURI!B$12</f>
        <v>60</v>
      </c>
      <c r="AF368">
        <f>PLANURI!D$12</f>
        <v>10</v>
      </c>
      <c r="AG368" t="str">
        <f>PLANURI!BW987</f>
        <v/>
      </c>
    </row>
    <row r="369" spans="1:33" x14ac:dyDescent="0.2">
      <c r="A369" t="str">
        <f>PLANURI!AX988</f>
        <v/>
      </c>
      <c r="B369">
        <f>PLANURI!AY988</f>
        <v>6</v>
      </c>
      <c r="C369" t="str">
        <f>PLANURI!AZ988</f>
        <v/>
      </c>
      <c r="D369" t="str">
        <f>PLANURI!BA988</f>
        <v/>
      </c>
      <c r="E369" t="str">
        <f>PLANURI!BB988</f>
        <v/>
      </c>
      <c r="F369" t="str">
        <f>PLANURI!BC988</f>
        <v/>
      </c>
      <c r="G369" t="str">
        <f>PLANURI!BD988</f>
        <v/>
      </c>
      <c r="H369" t="str">
        <f>PLANURI!BE988</f>
        <v/>
      </c>
      <c r="I369" t="str">
        <f>PLANURI!BF988</f>
        <v/>
      </c>
      <c r="J369" t="str">
        <f>PLANURI!BG988</f>
        <v/>
      </c>
      <c r="K369" t="str">
        <f>PLANURI!BH988</f>
        <v/>
      </c>
      <c r="L369" t="str">
        <f>PLANURI!BI988</f>
        <v/>
      </c>
      <c r="M369" t="str">
        <f>PLANURI!BJ988</f>
        <v/>
      </c>
      <c r="N369">
        <f>PLANURI!BK988</f>
        <v>0</v>
      </c>
      <c r="O369">
        <f>PLANURI!BL988</f>
        <v>0</v>
      </c>
      <c r="P369">
        <f>PLANURI!BM988</f>
        <v>0</v>
      </c>
      <c r="Q369">
        <f>PLANURI!BN988</f>
        <v>0</v>
      </c>
      <c r="R369">
        <f>PLANURI!BO988</f>
        <v>0</v>
      </c>
      <c r="S369">
        <f>PLANURI!BP988</f>
        <v>0</v>
      </c>
      <c r="T369" t="str">
        <f>PLANURI!BQ988</f>
        <v/>
      </c>
      <c r="U369" t="str">
        <f>PLANURI!BR988</f>
        <v/>
      </c>
      <c r="V369" t="str">
        <f>PLANURI!BS988</f>
        <v/>
      </c>
      <c r="W369" t="str">
        <f>PLANURI!BT988</f>
        <v/>
      </c>
      <c r="X369" t="str">
        <f>PLANURI!BU988</f>
        <v/>
      </c>
      <c r="Y369" t="str">
        <f>PLANURI!BV988</f>
        <v/>
      </c>
      <c r="Z369" t="str">
        <f>PLANURI!A$4</f>
        <v xml:space="preserve">Facultatea Arhitectură şi Urbanism </v>
      </c>
      <c r="AA369" t="str">
        <f>PLANURI!H$6</f>
        <v>Ştiinţe umaniste şi arte</v>
      </c>
      <c r="AB369">
        <f>PLANURI!C$12</f>
        <v>10</v>
      </c>
      <c r="AC369" t="str">
        <f>PLANURI!H$9</f>
        <v>Arhitectură</v>
      </c>
      <c r="AD369">
        <f>PLANURI!A$12</f>
        <v>50</v>
      </c>
      <c r="AE369">
        <f>PLANURI!B$12</f>
        <v>60</v>
      </c>
      <c r="AF369">
        <f>PLANURI!D$12</f>
        <v>10</v>
      </c>
      <c r="AG369" t="str">
        <f>PLANURI!BW988</f>
        <v/>
      </c>
    </row>
    <row r="370" spans="1:33" x14ac:dyDescent="0.2">
      <c r="A370" t="str">
        <f>PLANURI!AX989</f>
        <v/>
      </c>
      <c r="B370">
        <f>PLANURI!AY989</f>
        <v>7</v>
      </c>
      <c r="C370" t="str">
        <f>PLANURI!AZ989</f>
        <v/>
      </c>
      <c r="D370" t="str">
        <f>PLANURI!BA989</f>
        <v/>
      </c>
      <c r="E370" t="str">
        <f>PLANURI!BB989</f>
        <v/>
      </c>
      <c r="F370" t="str">
        <f>PLANURI!BC989</f>
        <v/>
      </c>
      <c r="G370" t="str">
        <f>PLANURI!BD989</f>
        <v/>
      </c>
      <c r="H370" t="str">
        <f>PLANURI!BE989</f>
        <v/>
      </c>
      <c r="I370" t="str">
        <f>PLANURI!BF989</f>
        <v/>
      </c>
      <c r="J370" t="str">
        <f>PLANURI!BG989</f>
        <v/>
      </c>
      <c r="K370" t="str">
        <f>PLANURI!BH989</f>
        <v/>
      </c>
      <c r="L370" t="str">
        <f>PLANURI!BI989</f>
        <v/>
      </c>
      <c r="M370" t="str">
        <f>PLANURI!BJ989</f>
        <v/>
      </c>
      <c r="N370">
        <f>PLANURI!BK989</f>
        <v>0</v>
      </c>
      <c r="O370">
        <f>PLANURI!BL989</f>
        <v>0</v>
      </c>
      <c r="P370">
        <f>PLANURI!BM989</f>
        <v>0</v>
      </c>
      <c r="Q370">
        <f>PLANURI!BN989</f>
        <v>0</v>
      </c>
      <c r="R370">
        <f>PLANURI!BO989</f>
        <v>0</v>
      </c>
      <c r="S370">
        <f>PLANURI!BP989</f>
        <v>0</v>
      </c>
      <c r="T370" t="str">
        <f>PLANURI!BQ989</f>
        <v/>
      </c>
      <c r="U370" t="str">
        <f>PLANURI!BR989</f>
        <v/>
      </c>
      <c r="V370" t="str">
        <f>PLANURI!BS989</f>
        <v/>
      </c>
      <c r="W370" t="str">
        <f>PLANURI!BT989</f>
        <v/>
      </c>
      <c r="X370" t="str">
        <f>PLANURI!BU989</f>
        <v/>
      </c>
      <c r="Y370" t="str">
        <f>PLANURI!BV989</f>
        <v/>
      </c>
      <c r="Z370" t="str">
        <f>PLANURI!A$4</f>
        <v xml:space="preserve">Facultatea Arhitectură şi Urbanism </v>
      </c>
      <c r="AA370" t="str">
        <f>PLANURI!H$6</f>
        <v>Ştiinţe umaniste şi arte</v>
      </c>
      <c r="AB370">
        <f>PLANURI!C$12</f>
        <v>10</v>
      </c>
      <c r="AC370" t="str">
        <f>PLANURI!H$9</f>
        <v>Arhitectură</v>
      </c>
      <c r="AD370">
        <f>PLANURI!A$12</f>
        <v>50</v>
      </c>
      <c r="AE370">
        <f>PLANURI!B$12</f>
        <v>60</v>
      </c>
      <c r="AF370">
        <f>PLANURI!D$12</f>
        <v>10</v>
      </c>
      <c r="AG370" t="str">
        <f>PLANURI!BW989</f>
        <v/>
      </c>
    </row>
    <row r="371" spans="1:33" x14ac:dyDescent="0.2">
      <c r="A371" t="str">
        <f>PLANURI!AX990</f>
        <v/>
      </c>
      <c r="B371">
        <f>PLANURI!AY990</f>
        <v>8</v>
      </c>
      <c r="C371" t="str">
        <f>PLANURI!AZ990</f>
        <v/>
      </c>
      <c r="D371" t="str">
        <f>PLANURI!BA990</f>
        <v/>
      </c>
      <c r="E371" t="str">
        <f>PLANURI!BB990</f>
        <v/>
      </c>
      <c r="F371" t="str">
        <f>PLANURI!BC990</f>
        <v/>
      </c>
      <c r="G371" t="str">
        <f>PLANURI!BD990</f>
        <v/>
      </c>
      <c r="H371" t="str">
        <f>PLANURI!BE990</f>
        <v/>
      </c>
      <c r="I371" t="str">
        <f>PLANURI!BF990</f>
        <v/>
      </c>
      <c r="J371" t="str">
        <f>PLANURI!BG990</f>
        <v/>
      </c>
      <c r="K371" t="str">
        <f>PLANURI!BH990</f>
        <v/>
      </c>
      <c r="L371" t="str">
        <f>PLANURI!BI990</f>
        <v/>
      </c>
      <c r="M371" t="str">
        <f>PLANURI!BJ990</f>
        <v/>
      </c>
      <c r="N371">
        <f>PLANURI!BK990</f>
        <v>0</v>
      </c>
      <c r="O371">
        <f>PLANURI!BL990</f>
        <v>0</v>
      </c>
      <c r="P371">
        <f>PLANURI!BM990</f>
        <v>0</v>
      </c>
      <c r="Q371">
        <f>PLANURI!BN990</f>
        <v>0</v>
      </c>
      <c r="R371">
        <f>PLANURI!BO990</f>
        <v>0</v>
      </c>
      <c r="S371">
        <f>PLANURI!BP990</f>
        <v>0</v>
      </c>
      <c r="T371" t="str">
        <f>PLANURI!BQ990</f>
        <v/>
      </c>
      <c r="U371" t="str">
        <f>PLANURI!BR990</f>
        <v/>
      </c>
      <c r="V371" t="str">
        <f>PLANURI!BS990</f>
        <v/>
      </c>
      <c r="W371" t="str">
        <f>PLANURI!BT990</f>
        <v/>
      </c>
      <c r="X371" t="str">
        <f>PLANURI!BU990</f>
        <v/>
      </c>
      <c r="Y371" t="str">
        <f>PLANURI!BV990</f>
        <v/>
      </c>
      <c r="Z371" t="str">
        <f>PLANURI!A$4</f>
        <v xml:space="preserve">Facultatea Arhitectură şi Urbanism </v>
      </c>
      <c r="AA371" t="str">
        <f>PLANURI!H$6</f>
        <v>Ştiinţe umaniste şi arte</v>
      </c>
      <c r="AB371">
        <f>PLANURI!C$12</f>
        <v>10</v>
      </c>
      <c r="AC371" t="str">
        <f>PLANURI!H$9</f>
        <v>Arhitectură</v>
      </c>
      <c r="AD371">
        <f>PLANURI!A$12</f>
        <v>50</v>
      </c>
      <c r="AE371">
        <f>PLANURI!B$12</f>
        <v>60</v>
      </c>
      <c r="AF371">
        <f>PLANURI!D$12</f>
        <v>10</v>
      </c>
      <c r="AG371" t="str">
        <f>PLANURI!BW990</f>
        <v/>
      </c>
    </row>
    <row r="372" spans="1:33" x14ac:dyDescent="0.2">
      <c r="A372" t="str">
        <f>PLANURI!AX991</f>
        <v/>
      </c>
      <c r="B372">
        <f>PLANURI!AY991</f>
        <v>9</v>
      </c>
      <c r="C372" t="str">
        <f>PLANURI!AZ991</f>
        <v/>
      </c>
      <c r="D372" t="str">
        <f>PLANURI!BA991</f>
        <v/>
      </c>
      <c r="E372" t="str">
        <f>PLANURI!BB991</f>
        <v/>
      </c>
      <c r="F372" t="str">
        <f>PLANURI!BC991</f>
        <v/>
      </c>
      <c r="G372" t="str">
        <f>PLANURI!BD991</f>
        <v/>
      </c>
      <c r="H372" t="str">
        <f>PLANURI!BE991</f>
        <v/>
      </c>
      <c r="I372" t="str">
        <f>PLANURI!BF991</f>
        <v/>
      </c>
      <c r="J372" t="str">
        <f>PLANURI!BG991</f>
        <v/>
      </c>
      <c r="K372" t="str">
        <f>PLANURI!BH991</f>
        <v/>
      </c>
      <c r="L372" t="str">
        <f>PLANURI!BI991</f>
        <v/>
      </c>
      <c r="M372" t="str">
        <f>PLANURI!BJ991</f>
        <v/>
      </c>
      <c r="N372">
        <f>PLANURI!BK991</f>
        <v>0</v>
      </c>
      <c r="O372">
        <f>PLANURI!BL991</f>
        <v>0</v>
      </c>
      <c r="P372">
        <f>PLANURI!BM991</f>
        <v>0</v>
      </c>
      <c r="Q372">
        <f>PLANURI!BN991</f>
        <v>0</v>
      </c>
      <c r="R372">
        <f>PLANURI!BO991</f>
        <v>0</v>
      </c>
      <c r="S372">
        <f>PLANURI!BP991</f>
        <v>0</v>
      </c>
      <c r="T372" t="str">
        <f>PLANURI!BQ991</f>
        <v/>
      </c>
      <c r="U372" t="str">
        <f>PLANURI!BR991</f>
        <v/>
      </c>
      <c r="V372" t="str">
        <f>PLANURI!BS991</f>
        <v/>
      </c>
      <c r="W372" t="str">
        <f>PLANURI!BT991</f>
        <v/>
      </c>
      <c r="X372" t="str">
        <f>PLANURI!BU991</f>
        <v/>
      </c>
      <c r="Y372" t="str">
        <f>PLANURI!BV991</f>
        <v/>
      </c>
      <c r="Z372" t="str">
        <f>PLANURI!A$4</f>
        <v xml:space="preserve">Facultatea Arhitectură şi Urbanism </v>
      </c>
      <c r="AA372" t="str">
        <f>PLANURI!H$6</f>
        <v>Ştiinţe umaniste şi arte</v>
      </c>
      <c r="AB372">
        <f>PLANURI!C$12</f>
        <v>10</v>
      </c>
      <c r="AC372" t="str">
        <f>PLANURI!H$9</f>
        <v>Arhitectură</v>
      </c>
      <c r="AD372">
        <f>PLANURI!A$12</f>
        <v>50</v>
      </c>
      <c r="AE372">
        <f>PLANURI!B$12</f>
        <v>60</v>
      </c>
      <c r="AF372">
        <f>PLANURI!D$12</f>
        <v>10</v>
      </c>
      <c r="AG372" t="str">
        <f>PLANURI!BW991</f>
        <v/>
      </c>
    </row>
    <row r="373" spans="1:33" x14ac:dyDescent="0.2">
      <c r="A373" t="str">
        <f>PLANURI!AX992</f>
        <v/>
      </c>
      <c r="B373">
        <f>PLANURI!AY992</f>
        <v>10</v>
      </c>
      <c r="C373" t="str">
        <f>PLANURI!AZ992</f>
        <v/>
      </c>
      <c r="D373" t="str">
        <f>PLANURI!BA992</f>
        <v/>
      </c>
      <c r="E373" t="str">
        <f>PLANURI!BB992</f>
        <v/>
      </c>
      <c r="F373" t="str">
        <f>PLANURI!BC992</f>
        <v/>
      </c>
      <c r="G373" t="str">
        <f>PLANURI!BD992</f>
        <v/>
      </c>
      <c r="H373" t="str">
        <f>PLANURI!BE992</f>
        <v/>
      </c>
      <c r="I373" t="str">
        <f>PLANURI!BF992</f>
        <v/>
      </c>
      <c r="J373" t="str">
        <f>PLANURI!BG992</f>
        <v/>
      </c>
      <c r="K373" t="str">
        <f>PLANURI!BH992</f>
        <v/>
      </c>
      <c r="L373" t="str">
        <f>PLANURI!BI992</f>
        <v/>
      </c>
      <c r="M373" t="str">
        <f>PLANURI!BJ992</f>
        <v/>
      </c>
      <c r="N373">
        <f>PLANURI!BK992</f>
        <v>0</v>
      </c>
      <c r="O373">
        <f>PLANURI!BL992</f>
        <v>0</v>
      </c>
      <c r="P373">
        <f>PLANURI!BM992</f>
        <v>0</v>
      </c>
      <c r="Q373">
        <f>PLANURI!BN992</f>
        <v>0</v>
      </c>
      <c r="R373">
        <f>PLANURI!BO992</f>
        <v>0</v>
      </c>
      <c r="S373">
        <f>PLANURI!BP992</f>
        <v>0</v>
      </c>
      <c r="T373" t="str">
        <f>PLANURI!BQ992</f>
        <v/>
      </c>
      <c r="U373" t="str">
        <f>PLANURI!BR992</f>
        <v/>
      </c>
      <c r="V373" t="str">
        <f>PLANURI!BS992</f>
        <v/>
      </c>
      <c r="W373" t="str">
        <f>PLANURI!BT992</f>
        <v/>
      </c>
      <c r="X373" t="str">
        <f>PLANURI!BU992</f>
        <v/>
      </c>
      <c r="Y373" t="str">
        <f>PLANURI!BV992</f>
        <v/>
      </c>
      <c r="Z373" t="str">
        <f>PLANURI!A$4</f>
        <v xml:space="preserve">Facultatea Arhitectură şi Urbanism </v>
      </c>
      <c r="AA373" t="str">
        <f>PLANURI!H$6</f>
        <v>Ştiinţe umaniste şi arte</v>
      </c>
      <c r="AB373">
        <f>PLANURI!C$12</f>
        <v>10</v>
      </c>
      <c r="AC373" t="str">
        <f>PLANURI!H$9</f>
        <v>Arhitectură</v>
      </c>
      <c r="AD373">
        <f>PLANURI!A$12</f>
        <v>50</v>
      </c>
      <c r="AE373">
        <f>PLANURI!B$12</f>
        <v>60</v>
      </c>
      <c r="AF373">
        <f>PLANURI!D$12</f>
        <v>10</v>
      </c>
      <c r="AG373" t="str">
        <f>PLANURI!BW992</f>
        <v/>
      </c>
    </row>
    <row r="374" spans="1:33" x14ac:dyDescent="0.2">
      <c r="A374" t="str">
        <f>PLANURI!AX993</f>
        <v/>
      </c>
      <c r="B374">
        <f>PLANURI!AY993</f>
        <v>11</v>
      </c>
      <c r="C374" t="str">
        <f>PLANURI!AZ993</f>
        <v/>
      </c>
      <c r="D374" t="str">
        <f>PLANURI!BA993</f>
        <v/>
      </c>
      <c r="E374" t="str">
        <f>PLANURI!BB993</f>
        <v/>
      </c>
      <c r="F374" t="str">
        <f>PLANURI!BC993</f>
        <v/>
      </c>
      <c r="G374" t="str">
        <f>PLANURI!BD993</f>
        <v/>
      </c>
      <c r="H374" t="str">
        <f>PLANURI!BE993</f>
        <v/>
      </c>
      <c r="I374" t="str">
        <f>PLANURI!BF993</f>
        <v/>
      </c>
      <c r="J374" t="str">
        <f>PLANURI!BG993</f>
        <v/>
      </c>
      <c r="K374" t="str">
        <f>PLANURI!BH993</f>
        <v/>
      </c>
      <c r="L374" t="str">
        <f>PLANURI!BI993</f>
        <v/>
      </c>
      <c r="M374" t="str">
        <f>PLANURI!BJ993</f>
        <v/>
      </c>
      <c r="N374">
        <f>PLANURI!BK993</f>
        <v>0</v>
      </c>
      <c r="O374">
        <f>PLANURI!BL993</f>
        <v>0</v>
      </c>
      <c r="P374">
        <f>PLANURI!BM993</f>
        <v>0</v>
      </c>
      <c r="Q374">
        <f>PLANURI!BN993</f>
        <v>0</v>
      </c>
      <c r="R374">
        <f>PLANURI!BO993</f>
        <v>0</v>
      </c>
      <c r="S374">
        <f>PLANURI!BP993</f>
        <v>0</v>
      </c>
      <c r="T374" t="str">
        <f>PLANURI!BQ993</f>
        <v/>
      </c>
      <c r="U374" t="str">
        <f>PLANURI!BR993</f>
        <v/>
      </c>
      <c r="V374" t="str">
        <f>PLANURI!BS993</f>
        <v/>
      </c>
      <c r="W374" t="str">
        <f>PLANURI!BT993</f>
        <v/>
      </c>
      <c r="X374" t="str">
        <f>PLANURI!BU993</f>
        <v/>
      </c>
      <c r="Y374" t="str">
        <f>PLANURI!BV993</f>
        <v/>
      </c>
      <c r="Z374" t="str">
        <f>PLANURI!A$4</f>
        <v xml:space="preserve">Facultatea Arhitectură şi Urbanism </v>
      </c>
      <c r="AA374" t="str">
        <f>PLANURI!H$6</f>
        <v>Ştiinţe umaniste şi arte</v>
      </c>
      <c r="AB374">
        <f>PLANURI!C$12</f>
        <v>10</v>
      </c>
      <c r="AC374" t="str">
        <f>PLANURI!H$9</f>
        <v>Arhitectură</v>
      </c>
      <c r="AD374">
        <f>PLANURI!A$12</f>
        <v>50</v>
      </c>
      <c r="AE374">
        <f>PLANURI!B$12</f>
        <v>60</v>
      </c>
      <c r="AF374">
        <f>PLANURI!D$12</f>
        <v>10</v>
      </c>
      <c r="AG374" t="str">
        <f>PLANURI!BW993</f>
        <v/>
      </c>
    </row>
    <row r="375" spans="1:33" x14ac:dyDescent="0.2">
      <c r="A375" t="str">
        <f>PLANURI!AX994</f>
        <v/>
      </c>
      <c r="B375">
        <f>PLANURI!AY994</f>
        <v>12</v>
      </c>
      <c r="C375" t="str">
        <f>PLANURI!AZ994</f>
        <v/>
      </c>
      <c r="D375" t="str">
        <f>PLANURI!BA994</f>
        <v/>
      </c>
      <c r="E375" t="str">
        <f>PLANURI!BB994</f>
        <v/>
      </c>
      <c r="F375" t="str">
        <f>PLANURI!BC994</f>
        <v/>
      </c>
      <c r="G375" t="str">
        <f>PLANURI!BD994</f>
        <v/>
      </c>
      <c r="H375" t="str">
        <f>PLANURI!BE994</f>
        <v/>
      </c>
      <c r="I375" t="str">
        <f>PLANURI!BF994</f>
        <v/>
      </c>
      <c r="J375" t="str">
        <f>PLANURI!BG994</f>
        <v/>
      </c>
      <c r="K375" t="str">
        <f>PLANURI!BH994</f>
        <v/>
      </c>
      <c r="L375" t="str">
        <f>PLANURI!BI994</f>
        <v/>
      </c>
      <c r="M375" t="str">
        <f>PLANURI!BJ994</f>
        <v/>
      </c>
      <c r="N375">
        <f>PLANURI!BK994</f>
        <v>0</v>
      </c>
      <c r="O375">
        <f>PLANURI!BL994</f>
        <v>0</v>
      </c>
      <c r="P375">
        <f>PLANURI!BM994</f>
        <v>0</v>
      </c>
      <c r="Q375">
        <f>PLANURI!BN994</f>
        <v>0</v>
      </c>
      <c r="R375">
        <f>PLANURI!BO994</f>
        <v>0</v>
      </c>
      <c r="S375">
        <f>PLANURI!BP994</f>
        <v>0</v>
      </c>
      <c r="T375" t="str">
        <f>PLANURI!BQ994</f>
        <v/>
      </c>
      <c r="U375" t="str">
        <f>PLANURI!BR994</f>
        <v/>
      </c>
      <c r="V375" t="str">
        <f>PLANURI!BS994</f>
        <v/>
      </c>
      <c r="W375" t="str">
        <f>PLANURI!BT994</f>
        <v/>
      </c>
      <c r="X375" t="str">
        <f>PLANURI!BU994</f>
        <v/>
      </c>
      <c r="Y375" t="str">
        <f>PLANURI!BV994</f>
        <v/>
      </c>
      <c r="Z375" t="str">
        <f>PLANURI!A$4</f>
        <v xml:space="preserve">Facultatea Arhitectură şi Urbanism </v>
      </c>
      <c r="AA375" t="str">
        <f>PLANURI!H$6</f>
        <v>Ştiinţe umaniste şi arte</v>
      </c>
      <c r="AB375">
        <f>PLANURI!C$12</f>
        <v>10</v>
      </c>
      <c r="AC375" t="str">
        <f>PLANURI!H$9</f>
        <v>Arhitectură</v>
      </c>
      <c r="AD375">
        <f>PLANURI!A$12</f>
        <v>50</v>
      </c>
      <c r="AE375">
        <f>PLANURI!B$12</f>
        <v>60</v>
      </c>
      <c r="AF375">
        <f>PLANURI!D$12</f>
        <v>10</v>
      </c>
      <c r="AG375" t="str">
        <f>PLANURI!BW994</f>
        <v/>
      </c>
    </row>
    <row r="376" spans="1:33" x14ac:dyDescent="0.2">
      <c r="A376" t="str">
        <f>PLANURI!AX995</f>
        <v/>
      </c>
      <c r="B376">
        <f>PLANURI!AY995</f>
        <v>13</v>
      </c>
      <c r="C376" t="str">
        <f>PLANURI!AZ995</f>
        <v/>
      </c>
      <c r="D376" t="str">
        <f>PLANURI!BA995</f>
        <v/>
      </c>
      <c r="E376" t="str">
        <f>PLANURI!BB995</f>
        <v/>
      </c>
      <c r="F376" t="str">
        <f>PLANURI!BC995</f>
        <v/>
      </c>
      <c r="G376" t="str">
        <f>PLANURI!BD995</f>
        <v/>
      </c>
      <c r="H376" t="str">
        <f>PLANURI!BE995</f>
        <v/>
      </c>
      <c r="I376" t="str">
        <f>PLANURI!BF995</f>
        <v/>
      </c>
      <c r="J376" t="str">
        <f>PLANURI!BG995</f>
        <v/>
      </c>
      <c r="K376" t="str">
        <f>PLANURI!BH995</f>
        <v/>
      </c>
      <c r="L376" t="str">
        <f>PLANURI!BI995</f>
        <v/>
      </c>
      <c r="M376" t="str">
        <f>PLANURI!BJ995</f>
        <v/>
      </c>
      <c r="N376">
        <f>PLANURI!BK995</f>
        <v>0</v>
      </c>
      <c r="O376">
        <f>PLANURI!BL995</f>
        <v>0</v>
      </c>
      <c r="P376">
        <f>PLANURI!BM995</f>
        <v>0</v>
      </c>
      <c r="Q376">
        <f>PLANURI!BN995</f>
        <v>0</v>
      </c>
      <c r="R376">
        <f>PLANURI!BO995</f>
        <v>0</v>
      </c>
      <c r="S376">
        <f>PLANURI!BP995</f>
        <v>0</v>
      </c>
      <c r="T376" t="str">
        <f>PLANURI!BQ995</f>
        <v/>
      </c>
      <c r="U376" t="str">
        <f>PLANURI!BR995</f>
        <v/>
      </c>
      <c r="V376" t="str">
        <f>PLANURI!BS995</f>
        <v/>
      </c>
      <c r="W376" t="str">
        <f>PLANURI!BT995</f>
        <v/>
      </c>
      <c r="X376" t="str">
        <f>PLANURI!BU995</f>
        <v/>
      </c>
      <c r="Y376" t="str">
        <f>PLANURI!BV995</f>
        <v/>
      </c>
      <c r="Z376" t="str">
        <f>PLANURI!A$4</f>
        <v xml:space="preserve">Facultatea Arhitectură şi Urbanism </v>
      </c>
      <c r="AA376" t="str">
        <f>PLANURI!H$6</f>
        <v>Ştiinţe umaniste şi arte</v>
      </c>
      <c r="AB376">
        <f>PLANURI!C$12</f>
        <v>10</v>
      </c>
      <c r="AC376" t="str">
        <f>PLANURI!H$9</f>
        <v>Arhitectură</v>
      </c>
      <c r="AD376">
        <f>PLANURI!A$12</f>
        <v>50</v>
      </c>
      <c r="AE376">
        <f>PLANURI!B$12</f>
        <v>60</v>
      </c>
      <c r="AF376">
        <f>PLANURI!D$12</f>
        <v>10</v>
      </c>
      <c r="AG376" t="str">
        <f>PLANURI!BW995</f>
        <v/>
      </c>
    </row>
    <row r="377" spans="1:33" x14ac:dyDescent="0.2">
      <c r="A377">
        <f>PLANURI!AX996</f>
        <v>0</v>
      </c>
      <c r="B377">
        <f>PLANURI!AY996</f>
        <v>0</v>
      </c>
      <c r="C377">
        <f>PLANURI!AZ996</f>
        <v>0</v>
      </c>
      <c r="D377">
        <f>PLANURI!BA996</f>
        <v>0</v>
      </c>
      <c r="E377">
        <f>PLANURI!BB996</f>
        <v>0</v>
      </c>
      <c r="F377">
        <f>PLANURI!BC996</f>
        <v>0</v>
      </c>
      <c r="G377">
        <f>PLANURI!BD996</f>
        <v>0</v>
      </c>
      <c r="H377">
        <f>PLANURI!BE996</f>
        <v>0</v>
      </c>
      <c r="I377">
        <f>PLANURI!BF996</f>
        <v>0</v>
      </c>
      <c r="J377">
        <f>PLANURI!BG996</f>
        <v>0</v>
      </c>
      <c r="K377">
        <f>PLANURI!BH996</f>
        <v>0</v>
      </c>
      <c r="L377">
        <f>PLANURI!BI996</f>
        <v>0</v>
      </c>
      <c r="M377">
        <f>PLANURI!BJ996</f>
        <v>0</v>
      </c>
      <c r="N377">
        <f>PLANURI!BK996</f>
        <v>0</v>
      </c>
      <c r="O377">
        <f>PLANURI!BL996</f>
        <v>0</v>
      </c>
      <c r="P377">
        <f>PLANURI!BM996</f>
        <v>0</v>
      </c>
      <c r="Q377">
        <f>PLANURI!BN996</f>
        <v>0</v>
      </c>
      <c r="R377">
        <f>PLANURI!BO996</f>
        <v>0</v>
      </c>
      <c r="S377">
        <f>PLANURI!BP996</f>
        <v>0</v>
      </c>
      <c r="T377">
        <f>PLANURI!BQ996</f>
        <v>0</v>
      </c>
      <c r="U377">
        <f>PLANURI!BR996</f>
        <v>0</v>
      </c>
      <c r="V377">
        <f>PLANURI!BS996</f>
        <v>0</v>
      </c>
      <c r="W377">
        <f>PLANURI!BT996</f>
        <v>0</v>
      </c>
      <c r="X377">
        <f>PLANURI!BU996</f>
        <v>0</v>
      </c>
      <c r="Y377">
        <f>PLANURI!BV996</f>
        <v>0</v>
      </c>
      <c r="Z377" t="str">
        <f>PLANURI!A$4</f>
        <v xml:space="preserve">Facultatea Arhitectură şi Urbanism </v>
      </c>
      <c r="AA377" t="str">
        <f>PLANURI!H$6</f>
        <v>Ştiinţe umaniste şi arte</v>
      </c>
      <c r="AB377">
        <f>PLANURI!C$12</f>
        <v>10</v>
      </c>
      <c r="AC377" t="str">
        <f>PLANURI!H$9</f>
        <v>Arhitectură</v>
      </c>
      <c r="AD377">
        <f>PLANURI!A$12</f>
        <v>50</v>
      </c>
      <c r="AE377">
        <f>PLANURI!B$12</f>
        <v>60</v>
      </c>
      <c r="AF377">
        <f>PLANURI!D$12</f>
        <v>10</v>
      </c>
      <c r="AG377" t="str">
        <f>PLANURI!BW996</f>
        <v/>
      </c>
    </row>
    <row r="378" spans="1:33" x14ac:dyDescent="0.2">
      <c r="A378">
        <f>PLANURI!AX997</f>
        <v>0</v>
      </c>
      <c r="B378">
        <f>PLANURI!AY997</f>
        <v>0</v>
      </c>
      <c r="C378">
        <f>PLANURI!AZ997</f>
        <v>0</v>
      </c>
      <c r="D378">
        <f>PLANURI!BA997</f>
        <v>0</v>
      </c>
      <c r="E378">
        <f>PLANURI!BB997</f>
        <v>0</v>
      </c>
      <c r="F378">
        <f>PLANURI!BC997</f>
        <v>0</v>
      </c>
      <c r="G378">
        <f>PLANURI!BD997</f>
        <v>0</v>
      </c>
      <c r="H378">
        <f>PLANURI!BE997</f>
        <v>0</v>
      </c>
      <c r="I378">
        <f>PLANURI!BF997</f>
        <v>0</v>
      </c>
      <c r="J378">
        <f>PLANURI!BG997</f>
        <v>0</v>
      </c>
      <c r="K378">
        <f>PLANURI!BH997</f>
        <v>0</v>
      </c>
      <c r="L378">
        <f>PLANURI!BI997</f>
        <v>0</v>
      </c>
      <c r="M378">
        <f>PLANURI!BJ997</f>
        <v>0</v>
      </c>
      <c r="N378">
        <f>PLANURI!BK997</f>
        <v>0</v>
      </c>
      <c r="O378">
        <f>PLANURI!BL997</f>
        <v>0</v>
      </c>
      <c r="P378">
        <f>PLANURI!BM997</f>
        <v>0</v>
      </c>
      <c r="Q378">
        <f>PLANURI!BN997</f>
        <v>0</v>
      </c>
      <c r="R378">
        <f>PLANURI!BO997</f>
        <v>0</v>
      </c>
      <c r="S378">
        <f>PLANURI!BP997</f>
        <v>0</v>
      </c>
      <c r="T378">
        <f>PLANURI!BQ997</f>
        <v>0</v>
      </c>
      <c r="U378">
        <f>PLANURI!BR997</f>
        <v>0</v>
      </c>
      <c r="V378">
        <f>PLANURI!BS997</f>
        <v>0</v>
      </c>
      <c r="W378">
        <f>PLANURI!BT997</f>
        <v>0</v>
      </c>
      <c r="X378">
        <f>PLANURI!BU997</f>
        <v>0</v>
      </c>
      <c r="Y378">
        <f>PLANURI!BV997</f>
        <v>0</v>
      </c>
      <c r="Z378" t="str">
        <f>PLANURI!A$4</f>
        <v xml:space="preserve">Facultatea Arhitectură şi Urbanism </v>
      </c>
      <c r="AA378" t="str">
        <f>PLANURI!H$6</f>
        <v>Ştiinţe umaniste şi arte</v>
      </c>
      <c r="AB378">
        <f>PLANURI!C$12</f>
        <v>10</v>
      </c>
      <c r="AC378" t="str">
        <f>PLANURI!H$9</f>
        <v>Arhitectură</v>
      </c>
      <c r="AD378">
        <f>PLANURI!A$12</f>
        <v>50</v>
      </c>
      <c r="AE378">
        <f>PLANURI!B$12</f>
        <v>60</v>
      </c>
      <c r="AF378">
        <f>PLANURI!D$12</f>
        <v>10</v>
      </c>
      <c r="AG378" t="str">
        <f>PLANURI!BW997</f>
        <v/>
      </c>
    </row>
    <row r="379" spans="1:33" x14ac:dyDescent="0.2">
      <c r="A379" t="str">
        <f>PLANURI!AX998</f>
        <v>Facultative</v>
      </c>
      <c r="B379">
        <f>PLANURI!AY998</f>
        <v>0</v>
      </c>
      <c r="C379">
        <f>PLANURI!AZ998</f>
        <v>0</v>
      </c>
      <c r="D379">
        <f>PLANURI!BA998</f>
        <v>0</v>
      </c>
      <c r="E379">
        <f>PLANURI!BB998</f>
        <v>0</v>
      </c>
      <c r="F379">
        <f>PLANURI!BC998</f>
        <v>0</v>
      </c>
      <c r="G379">
        <f>PLANURI!BD998</f>
        <v>0</v>
      </c>
      <c r="H379">
        <f>PLANURI!BE998</f>
        <v>0</v>
      </c>
      <c r="I379">
        <f>PLANURI!BF998</f>
        <v>0</v>
      </c>
      <c r="J379">
        <f>PLANURI!BG998</f>
        <v>0</v>
      </c>
      <c r="K379">
        <f>PLANURI!BH998</f>
        <v>0</v>
      </c>
      <c r="L379">
        <f>PLANURI!BI998</f>
        <v>0</v>
      </c>
      <c r="M379">
        <f>PLANURI!BJ998</f>
        <v>0</v>
      </c>
      <c r="N379">
        <f>PLANURI!BK998</f>
        <v>0</v>
      </c>
      <c r="O379">
        <f>PLANURI!BL998</f>
        <v>0</v>
      </c>
      <c r="P379">
        <f>PLANURI!BM998</f>
        <v>0</v>
      </c>
      <c r="Q379">
        <f>PLANURI!BN998</f>
        <v>0</v>
      </c>
      <c r="R379">
        <f>PLANURI!BO998</f>
        <v>0</v>
      </c>
      <c r="S379">
        <f>PLANURI!BP998</f>
        <v>0</v>
      </c>
      <c r="T379">
        <f>PLANURI!BQ998</f>
        <v>0</v>
      </c>
      <c r="U379">
        <f>PLANURI!BR998</f>
        <v>0</v>
      </c>
      <c r="V379">
        <f>PLANURI!BS998</f>
        <v>0</v>
      </c>
      <c r="W379">
        <f>PLANURI!BT998</f>
        <v>0</v>
      </c>
      <c r="X379">
        <f>PLANURI!BU998</f>
        <v>0</v>
      </c>
      <c r="Y379">
        <f>PLANURI!BV998</f>
        <v>0</v>
      </c>
      <c r="Z379" t="str">
        <f>PLANURI!A$4</f>
        <v xml:space="preserve">Facultatea Arhitectură şi Urbanism </v>
      </c>
      <c r="AA379" t="str">
        <f>PLANURI!H$6</f>
        <v>Ştiinţe umaniste şi arte</v>
      </c>
      <c r="AB379">
        <f>PLANURI!C$12</f>
        <v>10</v>
      </c>
      <c r="AC379" t="str">
        <f>PLANURI!H$9</f>
        <v>Arhitectură</v>
      </c>
      <c r="AD379">
        <f>PLANURI!A$12</f>
        <v>50</v>
      </c>
      <c r="AE379">
        <f>PLANURI!B$12</f>
        <v>60</v>
      </c>
      <c r="AF379">
        <f>PLANURI!D$12</f>
        <v>10</v>
      </c>
      <c r="AG379" t="str">
        <f>PLANURI!BW998</f>
        <v/>
      </c>
    </row>
    <row r="380" spans="1:33" x14ac:dyDescent="0.2">
      <c r="A380" t="str">
        <f>PLANURI!AX999</f>
        <v>Semestrul 1</v>
      </c>
      <c r="B380">
        <f>PLANURI!AY999</f>
        <v>0</v>
      </c>
      <c r="C380">
        <f>PLANURI!AZ999</f>
        <v>0</v>
      </c>
      <c r="D380">
        <f>PLANURI!BA999</f>
        <v>0</v>
      </c>
      <c r="E380">
        <f>PLANURI!BB999</f>
        <v>0</v>
      </c>
      <c r="F380">
        <f>PLANURI!BC999</f>
        <v>0</v>
      </c>
      <c r="G380">
        <f>PLANURI!BD999</f>
        <v>0</v>
      </c>
      <c r="H380">
        <f>PLANURI!BE999</f>
        <v>0</v>
      </c>
      <c r="I380">
        <f>PLANURI!BF999</f>
        <v>0</v>
      </c>
      <c r="J380">
        <f>PLANURI!BG999</f>
        <v>0</v>
      </c>
      <c r="K380">
        <f>PLANURI!BH999</f>
        <v>0</v>
      </c>
      <c r="L380">
        <f>PLANURI!BI999</f>
        <v>0</v>
      </c>
      <c r="M380">
        <f>PLANURI!BJ999</f>
        <v>0</v>
      </c>
      <c r="N380">
        <f>PLANURI!BK999</f>
        <v>0</v>
      </c>
      <c r="O380">
        <f>PLANURI!BL999</f>
        <v>0</v>
      </c>
      <c r="P380">
        <f>PLANURI!BM999</f>
        <v>0</v>
      </c>
      <c r="Q380">
        <f>PLANURI!BN999</f>
        <v>0</v>
      </c>
      <c r="R380">
        <f>PLANURI!BO999</f>
        <v>0</v>
      </c>
      <c r="S380">
        <f>PLANURI!BP999</f>
        <v>0</v>
      </c>
      <c r="T380">
        <f>PLANURI!BQ999</f>
        <v>0</v>
      </c>
      <c r="U380">
        <f>PLANURI!BR999</f>
        <v>0</v>
      </c>
      <c r="V380">
        <f>PLANURI!BS999</f>
        <v>0</v>
      </c>
      <c r="W380">
        <f>PLANURI!BT999</f>
        <v>0</v>
      </c>
      <c r="X380">
        <f>PLANURI!BU999</f>
        <v>0</v>
      </c>
      <c r="Y380">
        <f>PLANURI!BV999</f>
        <v>0</v>
      </c>
      <c r="Z380" t="str">
        <f>PLANURI!A$4</f>
        <v xml:space="preserve">Facultatea Arhitectură şi Urbanism </v>
      </c>
      <c r="AA380" t="str">
        <f>PLANURI!H$6</f>
        <v>Ştiinţe umaniste şi arte</v>
      </c>
      <c r="AB380">
        <f>PLANURI!C$12</f>
        <v>10</v>
      </c>
      <c r="AC380" t="str">
        <f>PLANURI!H$9</f>
        <v>Arhitectură</v>
      </c>
      <c r="AD380">
        <f>PLANURI!A$12</f>
        <v>50</v>
      </c>
      <c r="AE380">
        <f>PLANURI!B$12</f>
        <v>60</v>
      </c>
      <c r="AF380">
        <f>PLANURI!D$12</f>
        <v>10</v>
      </c>
      <c r="AG380" t="str">
        <f>PLANURI!BW999</f>
        <v/>
      </c>
    </row>
    <row r="381" spans="1:33" x14ac:dyDescent="0.2">
      <c r="A381" t="str">
        <f>PLANURI!AX1000</f>
        <v>codDisciplina</v>
      </c>
      <c r="B381" t="str">
        <f>PLANURI!AY1000</f>
        <v>ID</v>
      </c>
      <c r="C381" t="str">
        <f>PLANURI!AZ1000</f>
        <v>Disciplina</v>
      </c>
      <c r="D381" t="str">
        <f>PLANURI!BA1000</f>
        <v>An</v>
      </c>
      <c r="E381" t="str">
        <f>PLANURI!BB1000</f>
        <v>Sem</v>
      </c>
      <c r="F381" t="str">
        <f>PLANURI!BC1000</f>
        <v>Tip Ev</v>
      </c>
      <c r="G381" t="str">
        <f>PLANURI!BD1000</f>
        <v>Regim Disc</v>
      </c>
      <c r="H381" t="str">
        <f>PLANURI!BE1000</f>
        <v>C/sapt</v>
      </c>
      <c r="I381" t="str">
        <f>PLANURI!BF1000</f>
        <v>S/L/P/sapt</v>
      </c>
      <c r="J381" t="str">
        <f>PLANURI!BG1000</f>
        <v>Total ore integral/sapt</v>
      </c>
      <c r="K381" t="str">
        <f>PLANURI!BH1000</f>
        <v>C/sem</v>
      </c>
      <c r="L381" t="str">
        <f>PLANURI!BI1000</f>
        <v>S/L/P/sem</v>
      </c>
      <c r="M381" t="str">
        <f>PLANURI!BJ1000</f>
        <v>Total ore integral /sem</v>
      </c>
      <c r="N381" t="str">
        <f>PLANURI!BK1000</f>
        <v>Practica/sapt</v>
      </c>
      <c r="O381" t="str">
        <f>PLANURI!BL1000</f>
        <v>Elab proiect/sapt</v>
      </c>
      <c r="P381" t="str">
        <f>PLANURI!BM1000</f>
        <v>Total ore partial /sapt</v>
      </c>
      <c r="Q381" t="str">
        <f>PLANURI!BN1000</f>
        <v>Practica/sem</v>
      </c>
      <c r="R381" t="str">
        <f>PLANURI!BO1000</f>
        <v>Elab proiect/sem</v>
      </c>
      <c r="S381" t="str">
        <f>PLANURI!BP1000</f>
        <v>Total ore partial /sem</v>
      </c>
      <c r="T381" t="str">
        <f>PLANURI!BQ1000</f>
        <v>VPI/sapt</v>
      </c>
      <c r="U381" t="str">
        <f>PLANURI!BR1000</f>
        <v>VPI/sem</v>
      </c>
      <c r="V381" t="str">
        <f>PLANURI!BS1000</f>
        <v>Nr credite</v>
      </c>
      <c r="W381" t="str">
        <f>PLANURI!BT1000</f>
        <v>Categorie formativa</v>
      </c>
      <c r="X381" t="str">
        <f>PLANURI!BU1000</f>
        <v>Total ore/sapt</v>
      </c>
      <c r="Y381" t="str">
        <f>PLANURI!BV1000</f>
        <v>Total ore/sem</v>
      </c>
      <c r="Z381" t="str">
        <f>PLANURI!A$4</f>
        <v xml:space="preserve">Facultatea Arhitectură şi Urbanism </v>
      </c>
      <c r="AA381" t="str">
        <f>PLANURI!H$6</f>
        <v>Ştiinţe umaniste şi arte</v>
      </c>
      <c r="AB381">
        <f>PLANURI!C$12</f>
        <v>10</v>
      </c>
      <c r="AC381" t="str">
        <f>PLANURI!H$9</f>
        <v>Arhitectură</v>
      </c>
      <c r="AD381">
        <f>PLANURI!A$12</f>
        <v>50</v>
      </c>
      <c r="AE381">
        <f>PLANURI!B$12</f>
        <v>60</v>
      </c>
      <c r="AF381">
        <f>PLANURI!D$12</f>
        <v>10</v>
      </c>
      <c r="AG381" t="e">
        <f>PLANURI!BW1000</f>
        <v>#VALUE!</v>
      </c>
    </row>
    <row r="382" spans="1:33" x14ac:dyDescent="0.2">
      <c r="A382" t="str">
        <f>PLANURI!AX1001</f>
        <v>L061.24.01.f13-01</v>
      </c>
      <c r="B382">
        <f>PLANURI!AY1001</f>
        <v>1</v>
      </c>
      <c r="C382" t="str">
        <f>PLANURI!AZ1001</f>
        <v>Psihologia educaţiei</v>
      </c>
      <c r="D382">
        <f>PLANURI!BA1001</f>
        <v>1</v>
      </c>
      <c r="E382" t="str">
        <f>PLANURI!BB1001</f>
        <v>1</v>
      </c>
      <c r="F382" t="str">
        <f>PLANURI!BC1001</f>
        <v>E</v>
      </c>
      <c r="G382" t="str">
        <f>PLANURI!BD1001</f>
        <v>DF</v>
      </c>
      <c r="H382">
        <f>PLANURI!BE1001</f>
        <v>2</v>
      </c>
      <c r="I382">
        <f>PLANURI!BF1001</f>
        <v>2</v>
      </c>
      <c r="J382">
        <f>PLANURI!BG1001</f>
        <v>4</v>
      </c>
      <c r="K382">
        <f>PLANURI!BH1001</f>
        <v>28</v>
      </c>
      <c r="L382">
        <f>PLANURI!BI1001</f>
        <v>28</v>
      </c>
      <c r="M382">
        <f>PLANURI!BJ1001</f>
        <v>56</v>
      </c>
      <c r="N382">
        <f>PLANURI!BK1001</f>
        <v>0</v>
      </c>
      <c r="O382">
        <f>PLANURI!BL1001</f>
        <v>0</v>
      </c>
      <c r="P382">
        <f>PLANURI!BM1001</f>
        <v>0</v>
      </c>
      <c r="Q382">
        <f>PLANURI!BN1001</f>
        <v>0</v>
      </c>
      <c r="R382">
        <f>PLANURI!BO1001</f>
        <v>0</v>
      </c>
      <c r="S382">
        <f>PLANURI!BP1001</f>
        <v>0</v>
      </c>
      <c r="T382" t="str">
        <f>PLANURI!BQ1001</f>
        <v/>
      </c>
      <c r="U382" t="str">
        <f>PLANURI!BR1001</f>
        <v/>
      </c>
      <c r="V382">
        <f>PLANURI!BS1001</f>
        <v>5</v>
      </c>
      <c r="W382" t="str">
        <f>PLANURI!BT1001</f>
        <v>f</v>
      </c>
      <c r="X382">
        <f>PLANURI!BU1001</f>
        <v>4</v>
      </c>
      <c r="Y382">
        <f>PLANURI!BV1001</f>
        <v>56</v>
      </c>
      <c r="Z382" t="str">
        <f>PLANURI!A$4</f>
        <v xml:space="preserve">Facultatea Arhitectură şi Urbanism </v>
      </c>
      <c r="AA382" t="str">
        <f>PLANURI!H$6</f>
        <v>Ştiinţe umaniste şi arte</v>
      </c>
      <c r="AB382">
        <f>PLANURI!C$12</f>
        <v>10</v>
      </c>
      <c r="AC382" t="str">
        <f>PLANURI!H$9</f>
        <v>Arhitectură</v>
      </c>
      <c r="AD382">
        <f>PLANURI!A$12</f>
        <v>50</v>
      </c>
      <c r="AE382">
        <f>PLANURI!B$12</f>
        <v>60</v>
      </c>
      <c r="AF382">
        <f>PLANURI!D$12</f>
        <v>10</v>
      </c>
      <c r="AG382" t="str">
        <f>PLANURI!BW1001</f>
        <v>2024</v>
      </c>
    </row>
    <row r="383" spans="1:33" x14ac:dyDescent="0.2">
      <c r="A383" t="str">
        <f>PLANURI!AX1002</f>
        <v>L061.24.01.f13-02</v>
      </c>
      <c r="B383">
        <f>PLANURI!AY1002</f>
        <v>2</v>
      </c>
      <c r="C383" t="str">
        <f>PLANURI!AZ1002</f>
        <v>Matematica - aplicatii 1</v>
      </c>
      <c r="D383">
        <f>PLANURI!BA1002</f>
        <v>1</v>
      </c>
      <c r="E383" t="str">
        <f>PLANURI!BB1002</f>
        <v>1</v>
      </c>
      <c r="F383" t="str">
        <f>PLANURI!BC1002</f>
        <v>C</v>
      </c>
      <c r="G383" t="str">
        <f>PLANURI!BD1002</f>
        <v>DF</v>
      </c>
      <c r="H383">
        <f>PLANURI!BE1002</f>
        <v>0</v>
      </c>
      <c r="I383">
        <f>PLANURI!BF1002</f>
        <v>1</v>
      </c>
      <c r="J383">
        <f>PLANURI!BG1002</f>
        <v>1</v>
      </c>
      <c r="K383">
        <f>PLANURI!BH1002</f>
        <v>0</v>
      </c>
      <c r="L383">
        <f>PLANURI!BI1002</f>
        <v>14</v>
      </c>
      <c r="M383">
        <f>PLANURI!BJ1002</f>
        <v>14</v>
      </c>
      <c r="N383">
        <f>PLANURI!BK1002</f>
        <v>0</v>
      </c>
      <c r="O383">
        <f>PLANURI!BL1002</f>
        <v>0</v>
      </c>
      <c r="P383">
        <f>PLANURI!BM1002</f>
        <v>0</v>
      </c>
      <c r="Q383">
        <f>PLANURI!BN1002</f>
        <v>0</v>
      </c>
      <c r="R383">
        <f>PLANURI!BO1002</f>
        <v>0</v>
      </c>
      <c r="S383">
        <f>PLANURI!BP1002</f>
        <v>0</v>
      </c>
      <c r="T383" t="str">
        <f>PLANURI!BQ1002</f>
        <v/>
      </c>
      <c r="U383" t="str">
        <f>PLANURI!BR1002</f>
        <v/>
      </c>
      <c r="V383">
        <f>PLANURI!BS1002</f>
        <v>1</v>
      </c>
      <c r="W383" t="str">
        <f>PLANURI!BT1002</f>
        <v>f</v>
      </c>
      <c r="X383">
        <f>PLANURI!BU1002</f>
        <v>1</v>
      </c>
      <c r="Y383">
        <f>PLANURI!BV1002</f>
        <v>14</v>
      </c>
      <c r="Z383" t="str">
        <f>PLANURI!A$4</f>
        <v xml:space="preserve">Facultatea Arhitectură şi Urbanism </v>
      </c>
      <c r="AA383" t="str">
        <f>PLANURI!H$6</f>
        <v>Ştiinţe umaniste şi arte</v>
      </c>
      <c r="AB383">
        <f>PLANURI!C$12</f>
        <v>10</v>
      </c>
      <c r="AC383" t="str">
        <f>PLANURI!H$9</f>
        <v>Arhitectură</v>
      </c>
      <c r="AD383">
        <f>PLANURI!A$12</f>
        <v>50</v>
      </c>
      <c r="AE383">
        <f>PLANURI!B$12</f>
        <v>60</v>
      </c>
      <c r="AF383">
        <f>PLANURI!D$12</f>
        <v>10</v>
      </c>
      <c r="AG383" t="str">
        <f>PLANURI!BW1002</f>
        <v>2024</v>
      </c>
    </row>
    <row r="384" spans="1:33" x14ac:dyDescent="0.2">
      <c r="A384" t="str">
        <f>PLANURI!AX1003</f>
        <v>L061.24.01.f13-03</v>
      </c>
      <c r="B384">
        <f>PLANURI!AY1003</f>
        <v>3</v>
      </c>
      <c r="C384" t="str">
        <f>PLANURI!AZ1003</f>
        <v>k</v>
      </c>
      <c r="D384">
        <f>PLANURI!BA1003</f>
        <v>1</v>
      </c>
      <c r="E384" t="str">
        <f>PLANURI!BB1003</f>
        <v>1</v>
      </c>
      <c r="F384">
        <f>PLANURI!BC1003</f>
        <v>0</v>
      </c>
      <c r="G384" t="str">
        <f>PLANURI!BD1003</f>
        <v>DF</v>
      </c>
      <c r="H384">
        <f>PLANURI!BE1003</f>
        <v>0</v>
      </c>
      <c r="I384">
        <f>PLANURI!BF1003</f>
        <v>0</v>
      </c>
      <c r="J384">
        <f>PLANURI!BG1003</f>
        <v>0</v>
      </c>
      <c r="K384">
        <f>PLANURI!BH1003</f>
        <v>0</v>
      </c>
      <c r="L384">
        <f>PLANURI!BI1003</f>
        <v>0</v>
      </c>
      <c r="M384">
        <f>PLANURI!BJ1003</f>
        <v>0</v>
      </c>
      <c r="N384">
        <f>PLANURI!BK1003</f>
        <v>0</v>
      </c>
      <c r="O384">
        <f>PLANURI!BL1003</f>
        <v>0</v>
      </c>
      <c r="P384">
        <f>PLANURI!BM1003</f>
        <v>0</v>
      </c>
      <c r="Q384">
        <f>PLANURI!BN1003</f>
        <v>0</v>
      </c>
      <c r="R384">
        <f>PLANURI!BO1003</f>
        <v>0</v>
      </c>
      <c r="S384">
        <f>PLANURI!BP1003</f>
        <v>0</v>
      </c>
      <c r="T384" t="str">
        <f>PLANURI!BQ1003</f>
        <v/>
      </c>
      <c r="U384" t="str">
        <f>PLANURI!BR1003</f>
        <v/>
      </c>
      <c r="V384">
        <f>PLANURI!BS1003</f>
        <v>0</v>
      </c>
      <c r="W384" t="str">
        <f>PLANURI!BT1003</f>
        <v>f</v>
      </c>
      <c r="X384">
        <f>PLANURI!BU1003</f>
        <v>0</v>
      </c>
      <c r="Y384">
        <f>PLANURI!BV1003</f>
        <v>0</v>
      </c>
      <c r="Z384" t="str">
        <f>PLANURI!A$4</f>
        <v xml:space="preserve">Facultatea Arhitectură şi Urbanism </v>
      </c>
      <c r="AA384" t="str">
        <f>PLANURI!H$6</f>
        <v>Ştiinţe umaniste şi arte</v>
      </c>
      <c r="AB384">
        <f>PLANURI!C$12</f>
        <v>10</v>
      </c>
      <c r="AC384" t="str">
        <f>PLANURI!H$9</f>
        <v>Arhitectură</v>
      </c>
      <c r="AD384">
        <f>PLANURI!A$12</f>
        <v>50</v>
      </c>
      <c r="AE384">
        <f>PLANURI!B$12</f>
        <v>60</v>
      </c>
      <c r="AF384">
        <f>PLANURI!D$12</f>
        <v>10</v>
      </c>
      <c r="AG384" t="str">
        <f>PLANURI!BW1003</f>
        <v>2024</v>
      </c>
    </row>
    <row r="385" spans="1:33" x14ac:dyDescent="0.2">
      <c r="A385" t="str">
        <f>PLANURI!AX1004</f>
        <v>L061.24.01.f13-04</v>
      </c>
      <c r="B385">
        <f>PLANURI!AY1004</f>
        <v>4</v>
      </c>
      <c r="C385" t="str">
        <f>PLANURI!AZ1004</f>
        <v>k</v>
      </c>
      <c r="D385">
        <f>PLANURI!BA1004</f>
        <v>1</v>
      </c>
      <c r="E385" t="str">
        <f>PLANURI!BB1004</f>
        <v>1</v>
      </c>
      <c r="F385">
        <f>PLANURI!BC1004</f>
        <v>0</v>
      </c>
      <c r="G385" t="str">
        <f>PLANURI!BD1004</f>
        <v>DF</v>
      </c>
      <c r="H385">
        <f>PLANURI!BE1004</f>
        <v>0</v>
      </c>
      <c r="I385">
        <f>PLANURI!BF1004</f>
        <v>0</v>
      </c>
      <c r="J385">
        <f>PLANURI!BG1004</f>
        <v>0</v>
      </c>
      <c r="K385">
        <f>PLANURI!BH1004</f>
        <v>0</v>
      </c>
      <c r="L385">
        <f>PLANURI!BI1004</f>
        <v>0</v>
      </c>
      <c r="M385">
        <f>PLANURI!BJ1004</f>
        <v>0</v>
      </c>
      <c r="N385">
        <f>PLANURI!BK1004</f>
        <v>0</v>
      </c>
      <c r="O385">
        <f>PLANURI!BL1004</f>
        <v>0</v>
      </c>
      <c r="P385">
        <f>PLANURI!BM1004</f>
        <v>0</v>
      </c>
      <c r="Q385">
        <f>PLANURI!BN1004</f>
        <v>0</v>
      </c>
      <c r="R385">
        <f>PLANURI!BO1004</f>
        <v>0</v>
      </c>
      <c r="S385">
        <f>PLANURI!BP1004</f>
        <v>0</v>
      </c>
      <c r="T385" t="str">
        <f>PLANURI!BQ1004</f>
        <v/>
      </c>
      <c r="U385" t="str">
        <f>PLANURI!BR1004</f>
        <v/>
      </c>
      <c r="V385">
        <f>PLANURI!BS1004</f>
        <v>0</v>
      </c>
      <c r="W385" t="str">
        <f>PLANURI!BT1004</f>
        <v>f</v>
      </c>
      <c r="X385">
        <f>PLANURI!BU1004</f>
        <v>0</v>
      </c>
      <c r="Y385">
        <f>PLANURI!BV1004</f>
        <v>0</v>
      </c>
      <c r="Z385" t="str">
        <f>PLANURI!A$4</f>
        <v xml:space="preserve">Facultatea Arhitectură şi Urbanism </v>
      </c>
      <c r="AA385" t="str">
        <f>PLANURI!H$6</f>
        <v>Ştiinţe umaniste şi arte</v>
      </c>
      <c r="AB385">
        <f>PLANURI!C$12</f>
        <v>10</v>
      </c>
      <c r="AC385" t="str">
        <f>PLANURI!H$9</f>
        <v>Arhitectură</v>
      </c>
      <c r="AD385">
        <f>PLANURI!A$12</f>
        <v>50</v>
      </c>
      <c r="AE385">
        <f>PLANURI!B$12</f>
        <v>60</v>
      </c>
      <c r="AF385">
        <f>PLANURI!D$12</f>
        <v>10</v>
      </c>
      <c r="AG385" t="str">
        <f>PLANURI!BW1004</f>
        <v>2024</v>
      </c>
    </row>
    <row r="386" spans="1:33" x14ac:dyDescent="0.2">
      <c r="A386" t="str">
        <f>PLANURI!AX1005</f>
        <v>L061.24.01.f13-05</v>
      </c>
      <c r="B386">
        <f>PLANURI!AY1005</f>
        <v>5</v>
      </c>
      <c r="C386" t="str">
        <f>PLANURI!AZ1005</f>
        <v>h</v>
      </c>
      <c r="D386">
        <f>PLANURI!BA1005</f>
        <v>1</v>
      </c>
      <c r="E386" t="str">
        <f>PLANURI!BB1005</f>
        <v>1</v>
      </c>
      <c r="F386">
        <f>PLANURI!BC1005</f>
        <v>0</v>
      </c>
      <c r="G386" t="str">
        <f>PLANURI!BD1005</f>
        <v>DF</v>
      </c>
      <c r="H386">
        <f>PLANURI!BE1005</f>
        <v>0</v>
      </c>
      <c r="I386">
        <f>PLANURI!BF1005</f>
        <v>0</v>
      </c>
      <c r="J386">
        <f>PLANURI!BG1005</f>
        <v>0</v>
      </c>
      <c r="K386">
        <f>PLANURI!BH1005</f>
        <v>0</v>
      </c>
      <c r="L386">
        <f>PLANURI!BI1005</f>
        <v>0</v>
      </c>
      <c r="M386">
        <f>PLANURI!BJ1005</f>
        <v>0</v>
      </c>
      <c r="N386">
        <f>PLANURI!BK1005</f>
        <v>0</v>
      </c>
      <c r="O386">
        <f>PLANURI!BL1005</f>
        <v>0</v>
      </c>
      <c r="P386">
        <f>PLANURI!BM1005</f>
        <v>0</v>
      </c>
      <c r="Q386">
        <f>PLANURI!BN1005</f>
        <v>0</v>
      </c>
      <c r="R386">
        <f>PLANURI!BO1005</f>
        <v>0</v>
      </c>
      <c r="S386">
        <f>PLANURI!BP1005</f>
        <v>0</v>
      </c>
      <c r="T386" t="str">
        <f>PLANURI!BQ1005</f>
        <v/>
      </c>
      <c r="U386" t="str">
        <f>PLANURI!BR1005</f>
        <v/>
      </c>
      <c r="V386">
        <f>PLANURI!BS1005</f>
        <v>0</v>
      </c>
      <c r="W386" t="str">
        <f>PLANURI!BT1005</f>
        <v>f</v>
      </c>
      <c r="X386">
        <f>PLANURI!BU1005</f>
        <v>0</v>
      </c>
      <c r="Y386">
        <f>PLANURI!BV1005</f>
        <v>0</v>
      </c>
      <c r="Z386" t="str">
        <f>PLANURI!A$4</f>
        <v xml:space="preserve">Facultatea Arhitectură şi Urbanism </v>
      </c>
      <c r="AA386" t="str">
        <f>PLANURI!H$6</f>
        <v>Ştiinţe umaniste şi arte</v>
      </c>
      <c r="AB386">
        <f>PLANURI!C$12</f>
        <v>10</v>
      </c>
      <c r="AC386" t="str">
        <f>PLANURI!H$9</f>
        <v>Arhitectură</v>
      </c>
      <c r="AD386">
        <f>PLANURI!A$12</f>
        <v>50</v>
      </c>
      <c r="AE386">
        <f>PLANURI!B$12</f>
        <v>60</v>
      </c>
      <c r="AF386">
        <f>PLANURI!D$12</f>
        <v>10</v>
      </c>
      <c r="AG386" t="str">
        <f>PLANURI!BW1005</f>
        <v>2024</v>
      </c>
    </row>
    <row r="387" spans="1:33" x14ac:dyDescent="0.2">
      <c r="A387" t="str">
        <f>PLANURI!AX1006</f>
        <v>Semestrul 2</v>
      </c>
      <c r="B387">
        <f>PLANURI!AY1006</f>
        <v>0</v>
      </c>
      <c r="C387">
        <f>PLANURI!AZ1006</f>
        <v>0</v>
      </c>
      <c r="D387">
        <f>PLANURI!BA1006</f>
        <v>0</v>
      </c>
      <c r="E387">
        <f>PLANURI!BB1006</f>
        <v>0</v>
      </c>
      <c r="F387">
        <f>PLANURI!BC1006</f>
        <v>0</v>
      </c>
      <c r="G387">
        <f>PLANURI!BD1006</f>
        <v>0</v>
      </c>
      <c r="H387">
        <f>PLANURI!BE1006</f>
        <v>0</v>
      </c>
      <c r="I387">
        <f>PLANURI!BF1006</f>
        <v>0</v>
      </c>
      <c r="J387">
        <f>PLANURI!BG1006</f>
        <v>0</v>
      </c>
      <c r="K387">
        <f>PLANURI!BH1006</f>
        <v>0</v>
      </c>
      <c r="L387">
        <f>PLANURI!BI1006</f>
        <v>0</v>
      </c>
      <c r="M387">
        <f>PLANURI!BJ1006</f>
        <v>0</v>
      </c>
      <c r="N387">
        <f>PLANURI!BK1006</f>
        <v>0</v>
      </c>
      <c r="O387">
        <f>PLANURI!BL1006</f>
        <v>0</v>
      </c>
      <c r="P387">
        <f>PLANURI!BM1006</f>
        <v>0</v>
      </c>
      <c r="Q387">
        <f>PLANURI!BN1006</f>
        <v>0</v>
      </c>
      <c r="R387">
        <f>PLANURI!BO1006</f>
        <v>0</v>
      </c>
      <c r="S387">
        <f>PLANURI!BP1006</f>
        <v>0</v>
      </c>
      <c r="T387">
        <f>PLANURI!BQ1006</f>
        <v>0</v>
      </c>
      <c r="U387">
        <f>PLANURI!BR1006</f>
        <v>0</v>
      </c>
      <c r="V387">
        <f>PLANURI!BS1006</f>
        <v>0</v>
      </c>
      <c r="W387">
        <f>PLANURI!BT1006</f>
        <v>0</v>
      </c>
      <c r="X387">
        <f>PLANURI!BU1006</f>
        <v>0</v>
      </c>
      <c r="Y387">
        <f>PLANURI!BV1006</f>
        <v>0</v>
      </c>
      <c r="Z387" t="str">
        <f>PLANURI!A$4</f>
        <v xml:space="preserve">Facultatea Arhitectură şi Urbanism </v>
      </c>
      <c r="AA387" t="str">
        <f>PLANURI!H$6</f>
        <v>Ştiinţe umaniste şi arte</v>
      </c>
      <c r="AB387">
        <f>PLANURI!C$12</f>
        <v>10</v>
      </c>
      <c r="AC387" t="str">
        <f>PLANURI!H$9</f>
        <v>Arhitectură</v>
      </c>
      <c r="AD387">
        <f>PLANURI!A$12</f>
        <v>50</v>
      </c>
      <c r="AE387">
        <f>PLANURI!B$12</f>
        <v>60</v>
      </c>
      <c r="AF387">
        <f>PLANURI!D$12</f>
        <v>10</v>
      </c>
      <c r="AG387" t="str">
        <f>PLANURI!BW1006</f>
        <v/>
      </c>
    </row>
    <row r="388" spans="1:33" x14ac:dyDescent="0.2">
      <c r="A388" t="str">
        <f>PLANURI!AX1007</f>
        <v>L061.24.02.f13-01</v>
      </c>
      <c r="B388">
        <f>PLANURI!AY1007</f>
        <v>1</v>
      </c>
      <c r="C388" t="str">
        <f>PLANURI!AZ1007</f>
        <v>Pedagogie 1
 Fundamentele pedagogiei. Teoria şi metodologia curriculum-ului</v>
      </c>
      <c r="D388">
        <f>PLANURI!BA1007</f>
        <v>1</v>
      </c>
      <c r="E388" t="str">
        <f>PLANURI!BB1007</f>
        <v>2</v>
      </c>
      <c r="F388" t="str">
        <f>PLANURI!BC1007</f>
        <v>E</v>
      </c>
      <c r="G388" t="str">
        <f>PLANURI!BD1007</f>
        <v>DF</v>
      </c>
      <c r="H388">
        <f>PLANURI!BE1007</f>
        <v>2</v>
      </c>
      <c r="I388">
        <f>PLANURI!BF1007</f>
        <v>2</v>
      </c>
      <c r="J388">
        <f>PLANURI!BG1007</f>
        <v>4</v>
      </c>
      <c r="K388">
        <f>PLANURI!BH1007</f>
        <v>28</v>
      </c>
      <c r="L388">
        <f>PLANURI!BI1007</f>
        <v>28</v>
      </c>
      <c r="M388">
        <f>PLANURI!BJ1007</f>
        <v>56</v>
      </c>
      <c r="N388">
        <f>PLANURI!BK1007</f>
        <v>0</v>
      </c>
      <c r="O388">
        <f>PLANURI!BL1007</f>
        <v>0</v>
      </c>
      <c r="P388">
        <f>PLANURI!BM1007</f>
        <v>0</v>
      </c>
      <c r="Q388">
        <f>PLANURI!BN1007</f>
        <v>0</v>
      </c>
      <c r="R388">
        <f>PLANURI!BO1007</f>
        <v>0</v>
      </c>
      <c r="S388">
        <f>PLANURI!BP1007</f>
        <v>0</v>
      </c>
      <c r="T388" t="str">
        <f>PLANURI!BQ1007</f>
        <v/>
      </c>
      <c r="U388" t="str">
        <f>PLANURI!BR1007</f>
        <v/>
      </c>
      <c r="V388">
        <f>PLANURI!BS1007</f>
        <v>5</v>
      </c>
      <c r="W388" t="str">
        <f>PLANURI!BT1007</f>
        <v>f</v>
      </c>
      <c r="X388">
        <f>PLANURI!BU1007</f>
        <v>4</v>
      </c>
      <c r="Y388">
        <f>PLANURI!BV1007</f>
        <v>56</v>
      </c>
      <c r="Z388" t="str">
        <f>PLANURI!A$4</f>
        <v xml:space="preserve">Facultatea Arhitectură şi Urbanism </v>
      </c>
      <c r="AA388" t="str">
        <f>PLANURI!H$6</f>
        <v>Ştiinţe umaniste şi arte</v>
      </c>
      <c r="AB388">
        <f>PLANURI!C$12</f>
        <v>10</v>
      </c>
      <c r="AC388" t="str">
        <f>PLANURI!H$9</f>
        <v>Arhitectură</v>
      </c>
      <c r="AD388">
        <f>PLANURI!A$12</f>
        <v>50</v>
      </c>
      <c r="AE388">
        <f>PLANURI!B$12</f>
        <v>60</v>
      </c>
      <c r="AF388">
        <f>PLANURI!D$12</f>
        <v>10</v>
      </c>
      <c r="AG388" t="str">
        <f>PLANURI!BW1007</f>
        <v>2024</v>
      </c>
    </row>
    <row r="389" spans="1:33" x14ac:dyDescent="0.2">
      <c r="A389" t="str">
        <f>PLANURI!AX1008</f>
        <v>L061.24.02.f13-02</v>
      </c>
      <c r="B389">
        <f>PLANURI!AY1008</f>
        <v>2</v>
      </c>
      <c r="C389" t="str">
        <f>PLANURI!AZ1008</f>
        <v>Voluntariat</v>
      </c>
      <c r="D389">
        <f>PLANURI!BA1008</f>
        <v>1</v>
      </c>
      <c r="E389" t="str">
        <f>PLANURI!BB1008</f>
        <v>2</v>
      </c>
      <c r="F389" t="str">
        <f>PLANURI!BC1008</f>
        <v>C</v>
      </c>
      <c r="G389" t="str">
        <f>PLANURI!BD1008</f>
        <v>DF</v>
      </c>
      <c r="H389">
        <f>PLANURI!BE1008</f>
        <v>0</v>
      </c>
      <c r="I389">
        <f>PLANURI!BF1008</f>
        <v>2</v>
      </c>
      <c r="J389">
        <f>PLANURI!BG1008</f>
        <v>2</v>
      </c>
      <c r="K389">
        <f>PLANURI!BH1008</f>
        <v>0</v>
      </c>
      <c r="L389">
        <f>PLANURI!BI1008</f>
        <v>28</v>
      </c>
      <c r="M389">
        <f>PLANURI!BJ1008</f>
        <v>28</v>
      </c>
      <c r="N389">
        <f>PLANURI!BK1008</f>
        <v>0</v>
      </c>
      <c r="O389">
        <f>PLANURI!BL1008</f>
        <v>0</v>
      </c>
      <c r="P389">
        <f>PLANURI!BM1008</f>
        <v>0</v>
      </c>
      <c r="Q389">
        <f>PLANURI!BN1008</f>
        <v>0</v>
      </c>
      <c r="R389">
        <f>PLANURI!BO1008</f>
        <v>0</v>
      </c>
      <c r="S389">
        <f>PLANURI!BP1008</f>
        <v>0</v>
      </c>
      <c r="T389" t="str">
        <f>PLANURI!BQ1008</f>
        <v/>
      </c>
      <c r="U389" t="str">
        <f>PLANURI!BR1008</f>
        <v/>
      </c>
      <c r="V389">
        <f>PLANURI!BS1008</f>
        <v>2</v>
      </c>
      <c r="W389" t="str">
        <f>PLANURI!BT1008</f>
        <v>f</v>
      </c>
      <c r="X389">
        <f>PLANURI!BU1008</f>
        <v>2</v>
      </c>
      <c r="Y389">
        <f>PLANURI!BV1008</f>
        <v>28</v>
      </c>
      <c r="Z389" t="str">
        <f>PLANURI!A$4</f>
        <v xml:space="preserve">Facultatea Arhitectură şi Urbanism </v>
      </c>
      <c r="AA389" t="str">
        <f>PLANURI!H$6</f>
        <v>Ştiinţe umaniste şi arte</v>
      </c>
      <c r="AB389">
        <f>PLANURI!C$12</f>
        <v>10</v>
      </c>
      <c r="AC389" t="str">
        <f>PLANURI!H$9</f>
        <v>Arhitectură</v>
      </c>
      <c r="AD389">
        <f>PLANURI!A$12</f>
        <v>50</v>
      </c>
      <c r="AE389">
        <f>PLANURI!B$12</f>
        <v>60</v>
      </c>
      <c r="AF389">
        <f>PLANURI!D$12</f>
        <v>10</v>
      </c>
      <c r="AG389" t="str">
        <f>PLANURI!BW1008</f>
        <v>2024</v>
      </c>
    </row>
    <row r="390" spans="1:33" x14ac:dyDescent="0.2">
      <c r="A390" t="str">
        <f>PLANURI!AX1009</f>
        <v>L061.24.02.f13-03</v>
      </c>
      <c r="B390">
        <f>PLANURI!AY1009</f>
        <v>3</v>
      </c>
      <c r="C390" t="str">
        <f>PLANURI!AZ1009</f>
        <v>Introducere in fabricatie digitala</v>
      </c>
      <c r="D390">
        <f>PLANURI!BA1009</f>
        <v>1</v>
      </c>
      <c r="E390" t="str">
        <f>PLANURI!BB1009</f>
        <v>2</v>
      </c>
      <c r="F390" t="str">
        <f>PLANURI!BC1009</f>
        <v>E</v>
      </c>
      <c r="G390" t="str">
        <f>PLANURI!BD1009</f>
        <v>DF</v>
      </c>
      <c r="H390">
        <f>PLANURI!BE1009</f>
        <v>1</v>
      </c>
      <c r="I390">
        <f>PLANURI!BF1009</f>
        <v>1</v>
      </c>
      <c r="J390">
        <f>PLANURI!BG1009</f>
        <v>2</v>
      </c>
      <c r="K390">
        <f>PLANURI!BH1009</f>
        <v>14</v>
      </c>
      <c r="L390">
        <f>PLANURI!BI1009</f>
        <v>14</v>
      </c>
      <c r="M390">
        <f>PLANURI!BJ1009</f>
        <v>28</v>
      </c>
      <c r="N390">
        <f>PLANURI!BK1009</f>
        <v>0</v>
      </c>
      <c r="O390">
        <f>PLANURI!BL1009</f>
        <v>0</v>
      </c>
      <c r="P390">
        <f>PLANURI!BM1009</f>
        <v>0</v>
      </c>
      <c r="Q390">
        <f>PLANURI!BN1009</f>
        <v>0</v>
      </c>
      <c r="R390">
        <f>PLANURI!BO1009</f>
        <v>0</v>
      </c>
      <c r="S390">
        <f>PLANURI!BP1009</f>
        <v>0</v>
      </c>
      <c r="T390">
        <f>PLANURI!BQ1009</f>
        <v>1.6</v>
      </c>
      <c r="U390">
        <f>PLANURI!BR1009</f>
        <v>22</v>
      </c>
      <c r="V390">
        <f>PLANURI!BS1009</f>
        <v>2</v>
      </c>
      <c r="W390" t="str">
        <f>PLANURI!BT1009</f>
        <v>f</v>
      </c>
      <c r="X390">
        <f>PLANURI!BU1009</f>
        <v>3.6</v>
      </c>
      <c r="Y390">
        <f>PLANURI!BV1009</f>
        <v>50</v>
      </c>
      <c r="Z390" t="str">
        <f>PLANURI!A$4</f>
        <v xml:space="preserve">Facultatea Arhitectură şi Urbanism </v>
      </c>
      <c r="AA390" t="str">
        <f>PLANURI!H$6</f>
        <v>Ştiinţe umaniste şi arte</v>
      </c>
      <c r="AB390">
        <f>PLANURI!C$12</f>
        <v>10</v>
      </c>
      <c r="AC390" t="str">
        <f>PLANURI!H$9</f>
        <v>Arhitectură</v>
      </c>
      <c r="AD390">
        <f>PLANURI!A$12</f>
        <v>50</v>
      </c>
      <c r="AE390">
        <f>PLANURI!B$12</f>
        <v>60</v>
      </c>
      <c r="AF390">
        <f>PLANURI!D$12</f>
        <v>10</v>
      </c>
      <c r="AG390" t="str">
        <f>PLANURI!BW1009</f>
        <v>2024</v>
      </c>
    </row>
    <row r="391" spans="1:33" x14ac:dyDescent="0.2">
      <c r="A391" t="str">
        <f>PLANURI!AX1010</f>
        <v>L061.24.02.f13-04</v>
      </c>
      <c r="B391">
        <f>PLANURI!AY1010</f>
        <v>4</v>
      </c>
      <c r="C391" t="str">
        <f>PLANURI!AZ1010</f>
        <v>Matematica - aplicatii 2</v>
      </c>
      <c r="D391">
        <f>PLANURI!BA1010</f>
        <v>1</v>
      </c>
      <c r="E391" t="str">
        <f>PLANURI!BB1010</f>
        <v>2</v>
      </c>
      <c r="F391" t="str">
        <f>PLANURI!BC1010</f>
        <v>C</v>
      </c>
      <c r="G391" t="str">
        <f>PLANURI!BD1010</f>
        <v>DF</v>
      </c>
      <c r="H391">
        <f>PLANURI!BE1010</f>
        <v>0</v>
      </c>
      <c r="I391">
        <f>PLANURI!BF1010</f>
        <v>1</v>
      </c>
      <c r="J391">
        <f>PLANURI!BG1010</f>
        <v>1</v>
      </c>
      <c r="K391">
        <f>PLANURI!BH1010</f>
        <v>0</v>
      </c>
      <c r="L391">
        <f>PLANURI!BI1010</f>
        <v>14</v>
      </c>
      <c r="M391">
        <f>PLANURI!BJ1010</f>
        <v>14</v>
      </c>
      <c r="N391">
        <f>PLANURI!BK1010</f>
        <v>0</v>
      </c>
      <c r="O391">
        <f>PLANURI!BL1010</f>
        <v>0</v>
      </c>
      <c r="P391">
        <f>PLANURI!BM1010</f>
        <v>0</v>
      </c>
      <c r="Q391">
        <f>PLANURI!BN1010</f>
        <v>0</v>
      </c>
      <c r="R391">
        <f>PLANURI!BO1010</f>
        <v>0</v>
      </c>
      <c r="S391">
        <f>PLANURI!BP1010</f>
        <v>0</v>
      </c>
      <c r="T391" t="str">
        <f>PLANURI!BQ1010</f>
        <v/>
      </c>
      <c r="U391" t="str">
        <f>PLANURI!BR1010</f>
        <v/>
      </c>
      <c r="V391">
        <f>PLANURI!BS1010</f>
        <v>1</v>
      </c>
      <c r="W391" t="str">
        <f>PLANURI!BT1010</f>
        <v>f</v>
      </c>
      <c r="X391">
        <f>PLANURI!BU1010</f>
        <v>1</v>
      </c>
      <c r="Y391">
        <f>PLANURI!BV1010</f>
        <v>14</v>
      </c>
      <c r="Z391" t="str">
        <f>PLANURI!A$4</f>
        <v xml:space="preserve">Facultatea Arhitectură şi Urbanism </v>
      </c>
      <c r="AA391" t="str">
        <f>PLANURI!H$6</f>
        <v>Ştiinţe umaniste şi arte</v>
      </c>
      <c r="AB391">
        <f>PLANURI!C$12</f>
        <v>10</v>
      </c>
      <c r="AC391" t="str">
        <f>PLANURI!H$9</f>
        <v>Arhitectură</v>
      </c>
      <c r="AD391">
        <f>PLANURI!A$12</f>
        <v>50</v>
      </c>
      <c r="AE391">
        <f>PLANURI!B$12</f>
        <v>60</v>
      </c>
      <c r="AF391">
        <f>PLANURI!D$12</f>
        <v>10</v>
      </c>
      <c r="AG391" t="str">
        <f>PLANURI!BW1010</f>
        <v>2024</v>
      </c>
    </row>
    <row r="392" spans="1:33" x14ac:dyDescent="0.2">
      <c r="A392" t="str">
        <f>PLANURI!AX1011</f>
        <v>L061.24.02.f13-05</v>
      </c>
      <c r="B392">
        <f>PLANURI!AY1011</f>
        <v>5</v>
      </c>
      <c r="C392" t="str">
        <f>PLANURI!AZ1011</f>
        <v>Matematica - aplicatii 2</v>
      </c>
      <c r="D392">
        <f>PLANURI!BA1011</f>
        <v>1</v>
      </c>
      <c r="E392" t="str">
        <f>PLANURI!BB1011</f>
        <v>2</v>
      </c>
      <c r="F392" t="str">
        <f>PLANURI!BC1011</f>
        <v>D</v>
      </c>
      <c r="G392" t="str">
        <f>PLANURI!BD1011</f>
        <v>DF</v>
      </c>
      <c r="H392">
        <f>PLANURI!BE1011</f>
        <v>0</v>
      </c>
      <c r="I392">
        <f>PLANURI!BF1011</f>
        <v>1</v>
      </c>
      <c r="J392">
        <f>PLANURI!BG1011</f>
        <v>1</v>
      </c>
      <c r="K392">
        <f>PLANURI!BH1011</f>
        <v>0</v>
      </c>
      <c r="L392">
        <f>PLANURI!BI1011</f>
        <v>14</v>
      </c>
      <c r="M392">
        <f>PLANURI!BJ1011</f>
        <v>14</v>
      </c>
      <c r="N392">
        <f>PLANURI!BK1011</f>
        <v>0</v>
      </c>
      <c r="O392">
        <f>PLANURI!BL1011</f>
        <v>0</v>
      </c>
      <c r="P392">
        <f>PLANURI!BM1011</f>
        <v>0</v>
      </c>
      <c r="Q392">
        <f>PLANURI!BN1011</f>
        <v>0</v>
      </c>
      <c r="R392">
        <f>PLANURI!BO1011</f>
        <v>0</v>
      </c>
      <c r="S392">
        <f>PLANURI!BP1011</f>
        <v>0</v>
      </c>
      <c r="T392" t="str">
        <f>PLANURI!BQ1011</f>
        <v/>
      </c>
      <c r="U392" t="str">
        <f>PLANURI!BR1011</f>
        <v/>
      </c>
      <c r="V392">
        <f>PLANURI!BS1011</f>
        <v>1</v>
      </c>
      <c r="W392" t="str">
        <f>PLANURI!BT1011</f>
        <v>f</v>
      </c>
      <c r="X392">
        <f>PLANURI!BU1011</f>
        <v>1</v>
      </c>
      <c r="Y392">
        <f>PLANURI!BV1011</f>
        <v>14</v>
      </c>
      <c r="Z392" t="str">
        <f>PLANURI!A$4</f>
        <v xml:space="preserve">Facultatea Arhitectură şi Urbanism </v>
      </c>
      <c r="AA392" t="str">
        <f>PLANURI!H$6</f>
        <v>Ştiinţe umaniste şi arte</v>
      </c>
      <c r="AB392">
        <f>PLANURI!C$12</f>
        <v>10</v>
      </c>
      <c r="AC392" t="str">
        <f>PLANURI!H$9</f>
        <v>Arhitectură</v>
      </c>
      <c r="AD392">
        <f>PLANURI!A$12</f>
        <v>50</v>
      </c>
      <c r="AE392">
        <f>PLANURI!B$12</f>
        <v>60</v>
      </c>
      <c r="AF392">
        <f>PLANURI!D$12</f>
        <v>10</v>
      </c>
      <c r="AG392" t="str">
        <f>PLANURI!BW1011</f>
        <v>2024</v>
      </c>
    </row>
    <row r="393" spans="1:33" x14ac:dyDescent="0.2">
      <c r="A393" t="str">
        <f>PLANURI!AX1012</f>
        <v>Semestrul 3</v>
      </c>
      <c r="B393">
        <f>PLANURI!AY1012</f>
        <v>0</v>
      </c>
      <c r="C393">
        <f>PLANURI!AZ1012</f>
        <v>0</v>
      </c>
      <c r="D393">
        <f>PLANURI!BA1012</f>
        <v>0</v>
      </c>
      <c r="E393">
        <f>PLANURI!BB1012</f>
        <v>0</v>
      </c>
      <c r="F393">
        <f>PLANURI!BC1012</f>
        <v>0</v>
      </c>
      <c r="G393">
        <f>PLANURI!BD1012</f>
        <v>0</v>
      </c>
      <c r="H393">
        <f>PLANURI!BE1012</f>
        <v>0</v>
      </c>
      <c r="I393">
        <f>PLANURI!BF1012</f>
        <v>0</v>
      </c>
      <c r="J393">
        <f>PLANURI!BG1012</f>
        <v>0</v>
      </c>
      <c r="K393">
        <f>PLANURI!BH1012</f>
        <v>0</v>
      </c>
      <c r="L393">
        <f>PLANURI!BI1012</f>
        <v>0</v>
      </c>
      <c r="M393">
        <f>PLANURI!BJ1012</f>
        <v>0</v>
      </c>
      <c r="N393">
        <f>PLANURI!BK1012</f>
        <v>0</v>
      </c>
      <c r="O393">
        <f>PLANURI!BL1012</f>
        <v>0</v>
      </c>
      <c r="P393">
        <f>PLANURI!BM1012</f>
        <v>0</v>
      </c>
      <c r="Q393">
        <f>PLANURI!BN1012</f>
        <v>0</v>
      </c>
      <c r="R393">
        <f>PLANURI!BO1012</f>
        <v>0</v>
      </c>
      <c r="S393">
        <f>PLANURI!BP1012</f>
        <v>0</v>
      </c>
      <c r="T393">
        <f>PLANURI!BQ1012</f>
        <v>0</v>
      </c>
      <c r="U393">
        <f>PLANURI!BR1012</f>
        <v>0</v>
      </c>
      <c r="V393">
        <f>PLANURI!BS1012</f>
        <v>0</v>
      </c>
      <c r="W393">
        <f>PLANURI!BT1012</f>
        <v>0</v>
      </c>
      <c r="X393">
        <f>PLANURI!BU1012</f>
        <v>0</v>
      </c>
      <c r="Y393">
        <f>PLANURI!BV1012</f>
        <v>0</v>
      </c>
      <c r="Z393" t="str">
        <f>PLANURI!A$4</f>
        <v xml:space="preserve">Facultatea Arhitectură şi Urbanism </v>
      </c>
      <c r="AA393" t="str">
        <f>PLANURI!H$6</f>
        <v>Ştiinţe umaniste şi arte</v>
      </c>
      <c r="AB393">
        <f>PLANURI!C$12</f>
        <v>10</v>
      </c>
      <c r="AC393" t="str">
        <f>PLANURI!H$9</f>
        <v>Arhitectură</v>
      </c>
      <c r="AD393">
        <f>PLANURI!A$12</f>
        <v>50</v>
      </c>
      <c r="AE393">
        <f>PLANURI!B$12</f>
        <v>60</v>
      </c>
      <c r="AF393">
        <f>PLANURI!D$12</f>
        <v>10</v>
      </c>
      <c r="AG393" t="str">
        <f>PLANURI!BW1012</f>
        <v/>
      </c>
    </row>
    <row r="394" spans="1:33" x14ac:dyDescent="0.2">
      <c r="A394" t="str">
        <f>PLANURI!AX1013</f>
        <v>L061.24.03.f13-01</v>
      </c>
      <c r="B394">
        <f>PLANURI!AY1013</f>
        <v>1</v>
      </c>
      <c r="C394" t="str">
        <f>PLANURI!AZ1013</f>
        <v>Pedagogie 2. Teoria şi metodologia instruirii. Teoria şi metodologia evaluării</v>
      </c>
      <c r="D394">
        <f>PLANURI!BA1013</f>
        <v>2</v>
      </c>
      <c r="E394" t="str">
        <f>PLANURI!BB1013</f>
        <v>3</v>
      </c>
      <c r="F394" t="str">
        <f>PLANURI!BC1013</f>
        <v>E</v>
      </c>
      <c r="G394" t="str">
        <f>PLANURI!BD1013</f>
        <v>DF</v>
      </c>
      <c r="H394">
        <f>PLANURI!BE1013</f>
        <v>2</v>
      </c>
      <c r="I394">
        <f>PLANURI!BF1013</f>
        <v>2</v>
      </c>
      <c r="J394">
        <f>PLANURI!BG1013</f>
        <v>4</v>
      </c>
      <c r="K394">
        <f>PLANURI!BH1013</f>
        <v>28</v>
      </c>
      <c r="L394">
        <f>PLANURI!BI1013</f>
        <v>28</v>
      </c>
      <c r="M394">
        <f>PLANURI!BJ1013</f>
        <v>56</v>
      </c>
      <c r="N394">
        <f>PLANURI!BK1013</f>
        <v>0</v>
      </c>
      <c r="O394">
        <f>PLANURI!BL1013</f>
        <v>0</v>
      </c>
      <c r="P394">
        <f>PLANURI!BM1013</f>
        <v>0</v>
      </c>
      <c r="Q394">
        <f>PLANURI!BN1013</f>
        <v>0</v>
      </c>
      <c r="R394">
        <f>PLANURI!BO1013</f>
        <v>0</v>
      </c>
      <c r="S394">
        <f>PLANURI!BP1013</f>
        <v>0</v>
      </c>
      <c r="T394" t="str">
        <f>PLANURI!BQ1013</f>
        <v/>
      </c>
      <c r="U394" t="str">
        <f>PLANURI!BR1013</f>
        <v/>
      </c>
      <c r="V394">
        <f>PLANURI!BS1013</f>
        <v>5</v>
      </c>
      <c r="W394" t="str">
        <f>PLANURI!BT1013</f>
        <v>f</v>
      </c>
      <c r="X394">
        <f>PLANURI!BU1013</f>
        <v>4</v>
      </c>
      <c r="Y394">
        <f>PLANURI!BV1013</f>
        <v>56</v>
      </c>
      <c r="Z394" t="str">
        <f>PLANURI!A$4</f>
        <v xml:space="preserve">Facultatea Arhitectură şi Urbanism </v>
      </c>
      <c r="AA394" t="str">
        <f>PLANURI!H$6</f>
        <v>Ştiinţe umaniste şi arte</v>
      </c>
      <c r="AB394">
        <f>PLANURI!C$12</f>
        <v>10</v>
      </c>
      <c r="AC394" t="str">
        <f>PLANURI!H$9</f>
        <v>Arhitectură</v>
      </c>
      <c r="AD394">
        <f>PLANURI!A$12</f>
        <v>50</v>
      </c>
      <c r="AE394">
        <f>PLANURI!B$12</f>
        <v>60</v>
      </c>
      <c r="AF394">
        <f>PLANURI!D$12</f>
        <v>10</v>
      </c>
      <c r="AG394" t="str">
        <f>PLANURI!BW1013</f>
        <v>2025</v>
      </c>
    </row>
    <row r="395" spans="1:33" x14ac:dyDescent="0.2">
      <c r="A395" t="str">
        <f>PLANURI!AX1014</f>
        <v>L061.24.03.f13-02</v>
      </c>
      <c r="B395">
        <f>PLANURI!AY1014</f>
        <v>2</v>
      </c>
      <c r="C395" t="str">
        <f>PLANURI!AZ1014</f>
        <v>Comunicarea in arhitectura</v>
      </c>
      <c r="D395">
        <f>PLANURI!BA1014</f>
        <v>2</v>
      </c>
      <c r="E395" t="str">
        <f>PLANURI!BB1014</f>
        <v>3</v>
      </c>
      <c r="F395" t="str">
        <f>PLANURI!BC1014</f>
        <v>C</v>
      </c>
      <c r="G395" t="str">
        <f>PLANURI!BD1014</f>
        <v>DF</v>
      </c>
      <c r="H395">
        <f>PLANURI!BE1014</f>
        <v>1</v>
      </c>
      <c r="I395">
        <f>PLANURI!BF1014</f>
        <v>1</v>
      </c>
      <c r="J395">
        <f>PLANURI!BG1014</f>
        <v>2</v>
      </c>
      <c r="K395">
        <f>PLANURI!BH1014</f>
        <v>14</v>
      </c>
      <c r="L395">
        <f>PLANURI!BI1014</f>
        <v>14</v>
      </c>
      <c r="M395">
        <f>PLANURI!BJ1014</f>
        <v>28</v>
      </c>
      <c r="N395">
        <f>PLANURI!BK1014</f>
        <v>0</v>
      </c>
      <c r="O395">
        <f>PLANURI!BL1014</f>
        <v>0</v>
      </c>
      <c r="P395">
        <f>PLANURI!BM1014</f>
        <v>0</v>
      </c>
      <c r="Q395">
        <f>PLANURI!BN1014</f>
        <v>0</v>
      </c>
      <c r="R395">
        <f>PLANURI!BO1014</f>
        <v>0</v>
      </c>
      <c r="S395">
        <f>PLANURI!BP1014</f>
        <v>0</v>
      </c>
      <c r="T395">
        <f>PLANURI!BQ1014</f>
        <v>1.6</v>
      </c>
      <c r="U395">
        <f>PLANURI!BR1014</f>
        <v>22</v>
      </c>
      <c r="V395">
        <f>PLANURI!BS1014</f>
        <v>2</v>
      </c>
      <c r="W395" t="str">
        <f>PLANURI!BT1014</f>
        <v>f</v>
      </c>
      <c r="X395">
        <f>PLANURI!BU1014</f>
        <v>3.6</v>
      </c>
      <c r="Y395">
        <f>PLANURI!BV1014</f>
        <v>50</v>
      </c>
      <c r="Z395" t="str">
        <f>PLANURI!A$4</f>
        <v xml:space="preserve">Facultatea Arhitectură şi Urbanism </v>
      </c>
      <c r="AA395" t="str">
        <f>PLANURI!H$6</f>
        <v>Ştiinţe umaniste şi arte</v>
      </c>
      <c r="AB395">
        <f>PLANURI!C$12</f>
        <v>10</v>
      </c>
      <c r="AC395" t="str">
        <f>PLANURI!H$9</f>
        <v>Arhitectură</v>
      </c>
      <c r="AD395">
        <f>PLANURI!A$12</f>
        <v>50</v>
      </c>
      <c r="AE395">
        <f>PLANURI!B$12</f>
        <v>60</v>
      </c>
      <c r="AF395">
        <f>PLANURI!D$12</f>
        <v>10</v>
      </c>
      <c r="AG395" t="str">
        <f>PLANURI!BW1014</f>
        <v>2025</v>
      </c>
    </row>
    <row r="396" spans="1:33" x14ac:dyDescent="0.2">
      <c r="A396" t="str">
        <f>PLANURI!AX1015</f>
        <v/>
      </c>
      <c r="B396">
        <f>PLANURI!AY1015</f>
        <v>3</v>
      </c>
      <c r="C396" t="str">
        <f>PLANURI!AZ1015</f>
        <v/>
      </c>
      <c r="D396" t="str">
        <f>PLANURI!BA1015</f>
        <v/>
      </c>
      <c r="E396" t="str">
        <f>PLANURI!BB1015</f>
        <v/>
      </c>
      <c r="F396" t="str">
        <f>PLANURI!BC1015</f>
        <v/>
      </c>
      <c r="G396" t="str">
        <f>PLANURI!BD1015</f>
        <v/>
      </c>
      <c r="H396" t="str">
        <f>PLANURI!BE1015</f>
        <v/>
      </c>
      <c r="I396" t="str">
        <f>PLANURI!BF1015</f>
        <v/>
      </c>
      <c r="J396" t="str">
        <f>PLANURI!BG1015</f>
        <v/>
      </c>
      <c r="K396" t="str">
        <f>PLANURI!BH1015</f>
        <v/>
      </c>
      <c r="L396" t="str">
        <f>PLANURI!BI1015</f>
        <v/>
      </c>
      <c r="M396" t="str">
        <f>PLANURI!BJ1015</f>
        <v/>
      </c>
      <c r="N396">
        <f>PLANURI!BK1015</f>
        <v>0</v>
      </c>
      <c r="O396">
        <f>PLANURI!BL1015</f>
        <v>0</v>
      </c>
      <c r="P396">
        <f>PLANURI!BM1015</f>
        <v>0</v>
      </c>
      <c r="Q396">
        <f>PLANURI!BN1015</f>
        <v>0</v>
      </c>
      <c r="R396">
        <f>PLANURI!BO1015</f>
        <v>0</v>
      </c>
      <c r="S396">
        <f>PLANURI!BP1015</f>
        <v>0</v>
      </c>
      <c r="T396" t="str">
        <f>PLANURI!BQ1015</f>
        <v/>
      </c>
      <c r="U396" t="str">
        <f>PLANURI!BR1015</f>
        <v/>
      </c>
      <c r="V396" t="str">
        <f>PLANURI!BS1015</f>
        <v/>
      </c>
      <c r="W396" t="str">
        <f>PLANURI!BT1015</f>
        <v/>
      </c>
      <c r="X396" t="str">
        <f>PLANURI!BU1015</f>
        <v/>
      </c>
      <c r="Y396" t="str">
        <f>PLANURI!BV1015</f>
        <v/>
      </c>
      <c r="Z396" t="str">
        <f>PLANURI!A$4</f>
        <v xml:space="preserve">Facultatea Arhitectură şi Urbanism </v>
      </c>
      <c r="AA396" t="str">
        <f>PLANURI!H$6</f>
        <v>Ştiinţe umaniste şi arte</v>
      </c>
      <c r="AB396">
        <f>PLANURI!C$12</f>
        <v>10</v>
      </c>
      <c r="AC396" t="str">
        <f>PLANURI!H$9</f>
        <v>Arhitectură</v>
      </c>
      <c r="AD396">
        <f>PLANURI!A$12</f>
        <v>50</v>
      </c>
      <c r="AE396">
        <f>PLANURI!B$12</f>
        <v>60</v>
      </c>
      <c r="AF396">
        <f>PLANURI!D$12</f>
        <v>10</v>
      </c>
      <c r="AG396" t="str">
        <f>PLANURI!BW1015</f>
        <v/>
      </c>
    </row>
    <row r="397" spans="1:33" x14ac:dyDescent="0.2">
      <c r="A397" t="str">
        <f>PLANURI!AX1016</f>
        <v>L061.24.03.C13-04</v>
      </c>
      <c r="B397">
        <f>PLANURI!AY1016</f>
        <v>4</v>
      </c>
      <c r="C397" t="str">
        <f>PLANURI!AZ1016</f>
        <v>Limbi straine 3</v>
      </c>
      <c r="D397">
        <f>PLANURI!BA1016</f>
        <v>2</v>
      </c>
      <c r="E397" t="str">
        <f>PLANURI!BB1016</f>
        <v>3</v>
      </c>
      <c r="F397" t="str">
        <f>PLANURI!BC1016</f>
        <v>D</v>
      </c>
      <c r="G397" t="str">
        <f>PLANURI!BD1016</f>
        <v>DF</v>
      </c>
      <c r="H397">
        <f>PLANURI!BE1016</f>
        <v>0</v>
      </c>
      <c r="I397">
        <f>PLANURI!BF1016</f>
        <v>2</v>
      </c>
      <c r="J397">
        <f>PLANURI!BG1016</f>
        <v>2</v>
      </c>
      <c r="K397">
        <f>PLANURI!BH1016</f>
        <v>0</v>
      </c>
      <c r="L397">
        <f>PLANURI!BI1016</f>
        <v>28</v>
      </c>
      <c r="M397">
        <f>PLANURI!BJ1016</f>
        <v>28</v>
      </c>
      <c r="N397">
        <f>PLANURI!BK1016</f>
        <v>0</v>
      </c>
      <c r="O397">
        <f>PLANURI!BL1016</f>
        <v>0</v>
      </c>
      <c r="P397">
        <f>PLANURI!BM1016</f>
        <v>0</v>
      </c>
      <c r="Q397">
        <f>PLANURI!BN1016</f>
        <v>0</v>
      </c>
      <c r="R397">
        <f>PLANURI!BO1016</f>
        <v>0</v>
      </c>
      <c r="S397">
        <f>PLANURI!BP1016</f>
        <v>0</v>
      </c>
      <c r="T397">
        <f>PLANURI!BQ1016</f>
        <v>1.6</v>
      </c>
      <c r="U397">
        <f>PLANURI!BR1016</f>
        <v>22</v>
      </c>
      <c r="V397">
        <f>PLANURI!BS1016</f>
        <v>2</v>
      </c>
      <c r="W397" t="str">
        <f>PLANURI!BT1016</f>
        <v>DC</v>
      </c>
      <c r="X397">
        <f>PLANURI!BU1016</f>
        <v>3.6</v>
      </c>
      <c r="Y397">
        <f>PLANURI!BV1016</f>
        <v>50</v>
      </c>
      <c r="Z397" t="str">
        <f>PLANURI!A$4</f>
        <v xml:space="preserve">Facultatea Arhitectură şi Urbanism </v>
      </c>
      <c r="AA397" t="str">
        <f>PLANURI!H$6</f>
        <v>Ştiinţe umaniste şi arte</v>
      </c>
      <c r="AB397">
        <f>PLANURI!C$12</f>
        <v>10</v>
      </c>
      <c r="AC397" t="str">
        <f>PLANURI!H$9</f>
        <v>Arhitectură</v>
      </c>
      <c r="AD397">
        <f>PLANURI!A$12</f>
        <v>50</v>
      </c>
      <c r="AE397">
        <f>PLANURI!B$12</f>
        <v>60</v>
      </c>
      <c r="AF397">
        <f>PLANURI!D$12</f>
        <v>10</v>
      </c>
      <c r="AG397" t="str">
        <f>PLANURI!BW1016</f>
        <v>2025</v>
      </c>
    </row>
    <row r="398" spans="1:33" x14ac:dyDescent="0.2">
      <c r="A398" t="str">
        <f>PLANURI!AX1017</f>
        <v>L061.24.03.C13-05</v>
      </c>
      <c r="B398">
        <f>PLANURI!AY1017</f>
        <v>5</v>
      </c>
      <c r="C398" t="str">
        <f>PLANURI!AZ1017</f>
        <v>Limbi straine 3</v>
      </c>
      <c r="D398">
        <f>PLANURI!BA1017</f>
        <v>2</v>
      </c>
      <c r="E398" t="str">
        <f>PLANURI!BB1017</f>
        <v>3</v>
      </c>
      <c r="F398" t="str">
        <f>PLANURI!BC1017</f>
        <v>E</v>
      </c>
      <c r="G398" t="str">
        <f>PLANURI!BD1017</f>
        <v>DF</v>
      </c>
      <c r="H398">
        <f>PLANURI!BE1017</f>
        <v>0</v>
      </c>
      <c r="I398">
        <f>PLANURI!BF1017</f>
        <v>2</v>
      </c>
      <c r="J398">
        <f>PLANURI!BG1017</f>
        <v>2</v>
      </c>
      <c r="K398">
        <f>PLANURI!BH1017</f>
        <v>0</v>
      </c>
      <c r="L398">
        <f>PLANURI!BI1017</f>
        <v>28</v>
      </c>
      <c r="M398">
        <f>PLANURI!BJ1017</f>
        <v>28</v>
      </c>
      <c r="N398">
        <f>PLANURI!BK1017</f>
        <v>0</v>
      </c>
      <c r="O398">
        <f>PLANURI!BL1017</f>
        <v>0</v>
      </c>
      <c r="P398">
        <f>PLANURI!BM1017</f>
        <v>0</v>
      </c>
      <c r="Q398">
        <f>PLANURI!BN1017</f>
        <v>0</v>
      </c>
      <c r="R398">
        <f>PLANURI!BO1017</f>
        <v>0</v>
      </c>
      <c r="S398">
        <f>PLANURI!BP1017</f>
        <v>0</v>
      </c>
      <c r="T398">
        <f>PLANURI!BQ1017</f>
        <v>1.6</v>
      </c>
      <c r="U398">
        <f>PLANURI!BR1017</f>
        <v>22</v>
      </c>
      <c r="V398">
        <f>PLANURI!BS1017</f>
        <v>2</v>
      </c>
      <c r="W398" t="str">
        <f>PLANURI!BT1017</f>
        <v>DC</v>
      </c>
      <c r="X398">
        <f>PLANURI!BU1017</f>
        <v>3.6</v>
      </c>
      <c r="Y398">
        <f>PLANURI!BV1017</f>
        <v>50</v>
      </c>
      <c r="Z398" t="str">
        <f>PLANURI!A$4</f>
        <v xml:space="preserve">Facultatea Arhitectură şi Urbanism </v>
      </c>
      <c r="AA398" t="str">
        <f>PLANURI!H$6</f>
        <v>Ştiinţe umaniste şi arte</v>
      </c>
      <c r="AB398">
        <f>PLANURI!C$12</f>
        <v>10</v>
      </c>
      <c r="AC398" t="str">
        <f>PLANURI!H$9</f>
        <v>Arhitectură</v>
      </c>
      <c r="AD398">
        <f>PLANURI!A$12</f>
        <v>50</v>
      </c>
      <c r="AE398">
        <f>PLANURI!B$12</f>
        <v>60</v>
      </c>
      <c r="AF398">
        <f>PLANURI!D$12</f>
        <v>10</v>
      </c>
      <c r="AG398" t="str">
        <f>PLANURI!BW1017</f>
        <v>2025</v>
      </c>
    </row>
    <row r="399" spans="1:33" x14ac:dyDescent="0.2">
      <c r="A399" t="str">
        <f>PLANURI!AX1018</f>
        <v>Semestrul 4</v>
      </c>
      <c r="B399">
        <f>PLANURI!AY1018</f>
        <v>0</v>
      </c>
      <c r="C399">
        <f>PLANURI!AZ1018</f>
        <v>0</v>
      </c>
      <c r="D399">
        <f>PLANURI!BA1018</f>
        <v>0</v>
      </c>
      <c r="E399">
        <f>PLANURI!BB1018</f>
        <v>0</v>
      </c>
      <c r="F399">
        <f>PLANURI!BC1018</f>
        <v>0</v>
      </c>
      <c r="G399">
        <f>PLANURI!BD1018</f>
        <v>0</v>
      </c>
      <c r="H399">
        <f>PLANURI!BE1018</f>
        <v>0</v>
      </c>
      <c r="I399">
        <f>PLANURI!BF1018</f>
        <v>0</v>
      </c>
      <c r="J399">
        <f>PLANURI!BG1018</f>
        <v>0</v>
      </c>
      <c r="K399">
        <f>PLANURI!BH1018</f>
        <v>0</v>
      </c>
      <c r="L399">
        <f>PLANURI!BI1018</f>
        <v>0</v>
      </c>
      <c r="M399">
        <f>PLANURI!BJ1018</f>
        <v>0</v>
      </c>
      <c r="N399">
        <f>PLANURI!BK1018</f>
        <v>0</v>
      </c>
      <c r="O399">
        <f>PLANURI!BL1018</f>
        <v>0</v>
      </c>
      <c r="P399">
        <f>PLANURI!BM1018</f>
        <v>0</v>
      </c>
      <c r="Q399">
        <f>PLANURI!BN1018</f>
        <v>0</v>
      </c>
      <c r="R399">
        <f>PLANURI!BO1018</f>
        <v>0</v>
      </c>
      <c r="S399">
        <f>PLANURI!BP1018</f>
        <v>0</v>
      </c>
      <c r="T399">
        <f>PLANURI!BQ1018</f>
        <v>0</v>
      </c>
      <c r="U399">
        <f>PLANURI!BR1018</f>
        <v>0</v>
      </c>
      <c r="V399">
        <f>PLANURI!BS1018</f>
        <v>0</v>
      </c>
      <c r="W399">
        <f>PLANURI!BT1018</f>
        <v>0</v>
      </c>
      <c r="X399">
        <f>PLANURI!BU1018</f>
        <v>0</v>
      </c>
      <c r="Y399">
        <f>PLANURI!BV1018</f>
        <v>0</v>
      </c>
      <c r="Z399" t="str">
        <f>PLANURI!A$4</f>
        <v xml:space="preserve">Facultatea Arhitectură şi Urbanism </v>
      </c>
      <c r="AA399" t="str">
        <f>PLANURI!H$6</f>
        <v>Ştiinţe umaniste şi arte</v>
      </c>
      <c r="AB399">
        <f>PLANURI!C$12</f>
        <v>10</v>
      </c>
      <c r="AC399" t="str">
        <f>PLANURI!H$9</f>
        <v>Arhitectură</v>
      </c>
      <c r="AD399">
        <f>PLANURI!A$12</f>
        <v>50</v>
      </c>
      <c r="AE399">
        <f>PLANURI!B$12</f>
        <v>60</v>
      </c>
      <c r="AF399">
        <f>PLANURI!D$12</f>
        <v>10</v>
      </c>
      <c r="AG399" t="str">
        <f>PLANURI!BW1018</f>
        <v/>
      </c>
    </row>
    <row r="400" spans="1:33" x14ac:dyDescent="0.2">
      <c r="A400" t="str">
        <f>PLANURI!AX1019</f>
        <v>L061.24.04.f13-01</v>
      </c>
      <c r="B400">
        <f>PLANURI!AY1019</f>
        <v>1</v>
      </c>
      <c r="C400" t="str">
        <f>PLANURI!AZ1019</f>
        <v>Responsabilitate socială şi activism civic</v>
      </c>
      <c r="D400">
        <f>PLANURI!BA1019</f>
        <v>2</v>
      </c>
      <c r="E400" t="str">
        <f>PLANURI!BB1019</f>
        <v>4</v>
      </c>
      <c r="F400" t="str">
        <f>PLANURI!BC1019</f>
        <v>E</v>
      </c>
      <c r="G400" t="str">
        <f>PLANURI!BD1019</f>
        <v>DF</v>
      </c>
      <c r="H400">
        <f>PLANURI!BE1019</f>
        <v>2</v>
      </c>
      <c r="I400">
        <f>PLANURI!BF1019</f>
        <v>2</v>
      </c>
      <c r="J400">
        <f>PLANURI!BG1019</f>
        <v>4</v>
      </c>
      <c r="K400">
        <f>PLANURI!BH1019</f>
        <v>28</v>
      </c>
      <c r="L400">
        <f>PLANURI!BI1019</f>
        <v>28</v>
      </c>
      <c r="M400">
        <f>PLANURI!BJ1019</f>
        <v>56</v>
      </c>
      <c r="N400">
        <f>PLANURI!BK1019</f>
        <v>0</v>
      </c>
      <c r="O400">
        <f>PLANURI!BL1019</f>
        <v>0</v>
      </c>
      <c r="P400">
        <f>PLANURI!BM1019</f>
        <v>0</v>
      </c>
      <c r="Q400">
        <f>PLANURI!BN1019</f>
        <v>0</v>
      </c>
      <c r="R400">
        <f>PLANURI!BO1019</f>
        <v>0</v>
      </c>
      <c r="S400">
        <f>PLANURI!BP1019</f>
        <v>0</v>
      </c>
      <c r="T400" t="str">
        <f>PLANURI!BQ1019</f>
        <v/>
      </c>
      <c r="U400" t="str">
        <f>PLANURI!BR1019</f>
        <v/>
      </c>
      <c r="V400">
        <f>PLANURI!BS1019</f>
        <v>2</v>
      </c>
      <c r="W400" t="str">
        <f>PLANURI!BT1019</f>
        <v>f</v>
      </c>
      <c r="X400">
        <f>PLANURI!BU1019</f>
        <v>4</v>
      </c>
      <c r="Y400">
        <f>PLANURI!BV1019</f>
        <v>56</v>
      </c>
      <c r="Z400" t="str">
        <f>PLANURI!A$4</f>
        <v xml:space="preserve">Facultatea Arhitectură şi Urbanism </v>
      </c>
      <c r="AA400" t="str">
        <f>PLANURI!H$6</f>
        <v>Ştiinţe umaniste şi arte</v>
      </c>
      <c r="AB400">
        <f>PLANURI!C$12</f>
        <v>10</v>
      </c>
      <c r="AC400" t="str">
        <f>PLANURI!H$9</f>
        <v>Arhitectură</v>
      </c>
      <c r="AD400">
        <f>PLANURI!A$12</f>
        <v>50</v>
      </c>
      <c r="AE400">
        <f>PLANURI!B$12</f>
        <v>60</v>
      </c>
      <c r="AF400">
        <f>PLANURI!D$12</f>
        <v>10</v>
      </c>
      <c r="AG400" t="str">
        <f>PLANURI!BW1019</f>
        <v>2025</v>
      </c>
    </row>
    <row r="401" spans="1:33" x14ac:dyDescent="0.2">
      <c r="A401" t="str">
        <f>PLANURI!AX1020</f>
        <v>L061.24.04.f13-02</v>
      </c>
      <c r="B401">
        <f>PLANURI!AY1020</f>
        <v>2</v>
      </c>
      <c r="C401" t="str">
        <f>PLANURI!AZ1020</f>
        <v>Didactica specialităţii</v>
      </c>
      <c r="D401">
        <f>PLANURI!BA1020</f>
        <v>2</v>
      </c>
      <c r="E401" t="str">
        <f>PLANURI!BB1020</f>
        <v>4</v>
      </c>
      <c r="F401" t="str">
        <f>PLANURI!BC1020</f>
        <v>E</v>
      </c>
      <c r="G401" t="str">
        <f>PLANURI!BD1020</f>
        <v>DF</v>
      </c>
      <c r="H401">
        <f>PLANURI!BE1020</f>
        <v>2</v>
      </c>
      <c r="I401">
        <f>PLANURI!BF1020</f>
        <v>2</v>
      </c>
      <c r="J401">
        <f>PLANURI!BG1020</f>
        <v>4</v>
      </c>
      <c r="K401">
        <f>PLANURI!BH1020</f>
        <v>28</v>
      </c>
      <c r="L401">
        <f>PLANURI!BI1020</f>
        <v>28</v>
      </c>
      <c r="M401">
        <f>PLANURI!BJ1020</f>
        <v>56</v>
      </c>
      <c r="N401">
        <f>PLANURI!BK1020</f>
        <v>0</v>
      </c>
      <c r="O401">
        <f>PLANURI!BL1020</f>
        <v>0</v>
      </c>
      <c r="P401">
        <f>PLANURI!BM1020</f>
        <v>0</v>
      </c>
      <c r="Q401">
        <f>PLANURI!BN1020</f>
        <v>0</v>
      </c>
      <c r="R401">
        <f>PLANURI!BO1020</f>
        <v>0</v>
      </c>
      <c r="S401">
        <f>PLANURI!BP1020</f>
        <v>0</v>
      </c>
      <c r="T401" t="str">
        <f>PLANURI!BQ1020</f>
        <v/>
      </c>
      <c r="U401" t="str">
        <f>PLANURI!BR1020</f>
        <v/>
      </c>
      <c r="V401">
        <f>PLANURI!BS1020</f>
        <v>2</v>
      </c>
      <c r="W401" t="str">
        <f>PLANURI!BT1020</f>
        <v>f</v>
      </c>
      <c r="X401">
        <f>PLANURI!BU1020</f>
        <v>4</v>
      </c>
      <c r="Y401">
        <f>PLANURI!BV1020</f>
        <v>56</v>
      </c>
      <c r="Z401" t="str">
        <f>PLANURI!A$4</f>
        <v xml:space="preserve">Facultatea Arhitectură şi Urbanism </v>
      </c>
      <c r="AA401" t="str">
        <f>PLANURI!H$6</f>
        <v>Ştiinţe umaniste şi arte</v>
      </c>
      <c r="AB401">
        <f>PLANURI!C$12</f>
        <v>10</v>
      </c>
      <c r="AC401" t="str">
        <f>PLANURI!H$9</f>
        <v>Arhitectură</v>
      </c>
      <c r="AD401">
        <f>PLANURI!A$12</f>
        <v>50</v>
      </c>
      <c r="AE401">
        <f>PLANURI!B$12</f>
        <v>60</v>
      </c>
      <c r="AF401">
        <f>PLANURI!D$12</f>
        <v>10</v>
      </c>
      <c r="AG401" t="str">
        <f>PLANURI!BW1020</f>
        <v>2025</v>
      </c>
    </row>
    <row r="402" spans="1:33" x14ac:dyDescent="0.2">
      <c r="A402" t="str">
        <f>PLANURI!AX1021</f>
        <v>L061.24.04.f13-03</v>
      </c>
      <c r="B402">
        <f>PLANURI!AY1021</f>
        <v>3</v>
      </c>
      <c r="C402" t="str">
        <f>PLANURI!AZ1021</f>
        <v>Voluntariat</v>
      </c>
      <c r="D402">
        <f>PLANURI!BA1021</f>
        <v>2</v>
      </c>
      <c r="E402" t="str">
        <f>PLANURI!BB1021</f>
        <v>4</v>
      </c>
      <c r="F402" t="str">
        <f>PLANURI!BC1021</f>
        <v>C</v>
      </c>
      <c r="G402" t="str">
        <f>PLANURI!BD1021</f>
        <v>DF</v>
      </c>
      <c r="H402">
        <f>PLANURI!BE1021</f>
        <v>0</v>
      </c>
      <c r="I402">
        <f>PLANURI!BF1021</f>
        <v>2</v>
      </c>
      <c r="J402">
        <f>PLANURI!BG1021</f>
        <v>2</v>
      </c>
      <c r="K402">
        <f>PLANURI!BH1021</f>
        <v>0</v>
      </c>
      <c r="L402">
        <f>PLANURI!BI1021</f>
        <v>28</v>
      </c>
      <c r="M402">
        <f>PLANURI!BJ1021</f>
        <v>28</v>
      </c>
      <c r="N402">
        <f>PLANURI!BK1021</f>
        <v>0</v>
      </c>
      <c r="O402">
        <f>PLANURI!BL1021</f>
        <v>0</v>
      </c>
      <c r="P402">
        <f>PLANURI!BM1021</f>
        <v>0</v>
      </c>
      <c r="Q402">
        <f>PLANURI!BN1021</f>
        <v>0</v>
      </c>
      <c r="R402">
        <f>PLANURI!BO1021</f>
        <v>0</v>
      </c>
      <c r="S402">
        <f>PLANURI!BP1021</f>
        <v>0</v>
      </c>
      <c r="T402" t="str">
        <f>PLANURI!BQ1021</f>
        <v/>
      </c>
      <c r="U402" t="str">
        <f>PLANURI!BR1021</f>
        <v/>
      </c>
      <c r="V402">
        <f>PLANURI!BS1021</f>
        <v>2</v>
      </c>
      <c r="W402" t="str">
        <f>PLANURI!BT1021</f>
        <v>f</v>
      </c>
      <c r="X402">
        <f>PLANURI!BU1021</f>
        <v>2</v>
      </c>
      <c r="Y402">
        <f>PLANURI!BV1021</f>
        <v>28</v>
      </c>
      <c r="Z402" t="str">
        <f>PLANURI!A$4</f>
        <v xml:space="preserve">Facultatea Arhitectură şi Urbanism </v>
      </c>
      <c r="AA402" t="str">
        <f>PLANURI!H$6</f>
        <v>Ştiinţe umaniste şi arte</v>
      </c>
      <c r="AB402">
        <f>PLANURI!C$12</f>
        <v>10</v>
      </c>
      <c r="AC402" t="str">
        <f>PLANURI!H$9</f>
        <v>Arhitectură</v>
      </c>
      <c r="AD402">
        <f>PLANURI!A$12</f>
        <v>50</v>
      </c>
      <c r="AE402">
        <f>PLANURI!B$12</f>
        <v>60</v>
      </c>
      <c r="AF402">
        <f>PLANURI!D$12</f>
        <v>10</v>
      </c>
      <c r="AG402" t="str">
        <f>PLANURI!BW1021</f>
        <v>2025</v>
      </c>
    </row>
    <row r="403" spans="1:33" x14ac:dyDescent="0.2">
      <c r="A403" t="str">
        <f>PLANURI!AX1022</f>
        <v>L061.24.04.C13-04</v>
      </c>
      <c r="B403">
        <f>PLANURI!AY1022</f>
        <v>4</v>
      </c>
      <c r="C403" t="str">
        <f>PLANURI!AZ1022</f>
        <v>Limbi straine 4</v>
      </c>
      <c r="D403">
        <f>PLANURI!BA1022</f>
        <v>2</v>
      </c>
      <c r="E403" t="str">
        <f>PLANURI!BB1022</f>
        <v>4</v>
      </c>
      <c r="F403" t="str">
        <f>PLANURI!BC1022</f>
        <v>D</v>
      </c>
      <c r="G403" t="str">
        <f>PLANURI!BD1022</f>
        <v>DF</v>
      </c>
      <c r="H403">
        <f>PLANURI!BE1022</f>
        <v>0</v>
      </c>
      <c r="I403">
        <f>PLANURI!BF1022</f>
        <v>2</v>
      </c>
      <c r="J403">
        <f>PLANURI!BG1022</f>
        <v>2</v>
      </c>
      <c r="K403">
        <f>PLANURI!BH1022</f>
        <v>0</v>
      </c>
      <c r="L403">
        <f>PLANURI!BI1022</f>
        <v>28</v>
      </c>
      <c r="M403">
        <f>PLANURI!BJ1022</f>
        <v>28</v>
      </c>
      <c r="N403">
        <f>PLANURI!BK1022</f>
        <v>0</v>
      </c>
      <c r="O403">
        <f>PLANURI!BL1022</f>
        <v>0</v>
      </c>
      <c r="P403">
        <f>PLANURI!BM1022</f>
        <v>0</v>
      </c>
      <c r="Q403">
        <f>PLANURI!BN1022</f>
        <v>0</v>
      </c>
      <c r="R403">
        <f>PLANURI!BO1022</f>
        <v>0</v>
      </c>
      <c r="S403">
        <f>PLANURI!BP1022</f>
        <v>0</v>
      </c>
      <c r="T403">
        <f>PLANURI!BQ1022</f>
        <v>1.6</v>
      </c>
      <c r="U403">
        <f>PLANURI!BR1022</f>
        <v>22</v>
      </c>
      <c r="V403">
        <f>PLANURI!BS1022</f>
        <v>2</v>
      </c>
      <c r="W403" t="str">
        <f>PLANURI!BT1022</f>
        <v>DC</v>
      </c>
      <c r="X403">
        <f>PLANURI!BU1022</f>
        <v>3.6</v>
      </c>
      <c r="Y403">
        <f>PLANURI!BV1022</f>
        <v>50</v>
      </c>
      <c r="Z403" t="str">
        <f>PLANURI!A$4</f>
        <v xml:space="preserve">Facultatea Arhitectură şi Urbanism </v>
      </c>
      <c r="AA403" t="str">
        <f>PLANURI!H$6</f>
        <v>Ştiinţe umaniste şi arte</v>
      </c>
      <c r="AB403">
        <f>PLANURI!C$12</f>
        <v>10</v>
      </c>
      <c r="AC403" t="str">
        <f>PLANURI!H$9</f>
        <v>Arhitectură</v>
      </c>
      <c r="AD403">
        <f>PLANURI!A$12</f>
        <v>50</v>
      </c>
      <c r="AE403">
        <f>PLANURI!B$12</f>
        <v>60</v>
      </c>
      <c r="AF403">
        <f>PLANURI!D$12</f>
        <v>10</v>
      </c>
      <c r="AG403" t="str">
        <f>PLANURI!BW1022</f>
        <v>2025</v>
      </c>
    </row>
    <row r="404" spans="1:33" x14ac:dyDescent="0.2">
      <c r="A404" t="str">
        <f>PLANURI!AX1023</f>
        <v>L061.24.04.C13-05</v>
      </c>
      <c r="B404">
        <f>PLANURI!AY1023</f>
        <v>5</v>
      </c>
      <c r="C404" t="str">
        <f>PLANURI!AZ1023</f>
        <v>Limbi straine 4</v>
      </c>
      <c r="D404">
        <f>PLANURI!BA1023</f>
        <v>2</v>
      </c>
      <c r="E404" t="str">
        <f>PLANURI!BB1023</f>
        <v>4</v>
      </c>
      <c r="F404" t="str">
        <f>PLANURI!BC1023</f>
        <v>E</v>
      </c>
      <c r="G404" t="str">
        <f>PLANURI!BD1023</f>
        <v>DF</v>
      </c>
      <c r="H404">
        <f>PLANURI!BE1023</f>
        <v>0</v>
      </c>
      <c r="I404">
        <f>PLANURI!BF1023</f>
        <v>2</v>
      </c>
      <c r="J404">
        <f>PLANURI!BG1023</f>
        <v>2</v>
      </c>
      <c r="K404">
        <f>PLANURI!BH1023</f>
        <v>0</v>
      </c>
      <c r="L404">
        <f>PLANURI!BI1023</f>
        <v>28</v>
      </c>
      <c r="M404">
        <f>PLANURI!BJ1023</f>
        <v>28</v>
      </c>
      <c r="N404">
        <f>PLANURI!BK1023</f>
        <v>0</v>
      </c>
      <c r="O404">
        <f>PLANURI!BL1023</f>
        <v>0</v>
      </c>
      <c r="P404">
        <f>PLANURI!BM1023</f>
        <v>0</v>
      </c>
      <c r="Q404">
        <f>PLANURI!BN1023</f>
        <v>0</v>
      </c>
      <c r="R404">
        <f>PLANURI!BO1023</f>
        <v>0</v>
      </c>
      <c r="S404">
        <f>PLANURI!BP1023</f>
        <v>0</v>
      </c>
      <c r="T404">
        <f>PLANURI!BQ1023</f>
        <v>1.6</v>
      </c>
      <c r="U404">
        <f>PLANURI!BR1023</f>
        <v>22</v>
      </c>
      <c r="V404">
        <f>PLANURI!BS1023</f>
        <v>2</v>
      </c>
      <c r="W404" t="str">
        <f>PLANURI!BT1023</f>
        <v>DC</v>
      </c>
      <c r="X404">
        <f>PLANURI!BU1023</f>
        <v>3.6</v>
      </c>
      <c r="Y404">
        <f>PLANURI!BV1023</f>
        <v>50</v>
      </c>
      <c r="Z404" t="str">
        <f>PLANURI!A$4</f>
        <v xml:space="preserve">Facultatea Arhitectură şi Urbanism </v>
      </c>
      <c r="AA404" t="str">
        <f>PLANURI!H$6</f>
        <v>Ştiinţe umaniste şi arte</v>
      </c>
      <c r="AB404">
        <f>PLANURI!C$12</f>
        <v>10</v>
      </c>
      <c r="AC404" t="str">
        <f>PLANURI!H$9</f>
        <v>Arhitectură</v>
      </c>
      <c r="AD404">
        <f>PLANURI!A$12</f>
        <v>50</v>
      </c>
      <c r="AE404">
        <f>PLANURI!B$12</f>
        <v>60</v>
      </c>
      <c r="AF404">
        <f>PLANURI!D$12</f>
        <v>10</v>
      </c>
      <c r="AG404" t="str">
        <f>PLANURI!BW1023</f>
        <v>2025</v>
      </c>
    </row>
    <row r="405" spans="1:33" x14ac:dyDescent="0.2">
      <c r="A405" t="str">
        <f>PLANURI!AX1024</f>
        <v>Semestrul 5</v>
      </c>
      <c r="B405">
        <f>PLANURI!AY1024</f>
        <v>0</v>
      </c>
      <c r="C405">
        <f>PLANURI!AZ1024</f>
        <v>0</v>
      </c>
      <c r="D405">
        <f>PLANURI!BA1024</f>
        <v>0</v>
      </c>
      <c r="E405">
        <f>PLANURI!BB1024</f>
        <v>0</v>
      </c>
      <c r="F405">
        <f>PLANURI!BC1024</f>
        <v>0</v>
      </c>
      <c r="G405">
        <f>PLANURI!BD1024</f>
        <v>0</v>
      </c>
      <c r="H405">
        <f>PLANURI!BE1024</f>
        <v>0</v>
      </c>
      <c r="I405">
        <f>PLANURI!BF1024</f>
        <v>0</v>
      </c>
      <c r="J405">
        <f>PLANURI!BG1024</f>
        <v>0</v>
      </c>
      <c r="K405">
        <f>PLANURI!BH1024</f>
        <v>0</v>
      </c>
      <c r="L405">
        <f>PLANURI!BI1024</f>
        <v>0</v>
      </c>
      <c r="M405">
        <f>PLANURI!BJ1024</f>
        <v>0</v>
      </c>
      <c r="N405">
        <f>PLANURI!BK1024</f>
        <v>0</v>
      </c>
      <c r="O405">
        <f>PLANURI!BL1024</f>
        <v>0</v>
      </c>
      <c r="P405">
        <f>PLANURI!BM1024</f>
        <v>0</v>
      </c>
      <c r="Q405">
        <f>PLANURI!BN1024</f>
        <v>0</v>
      </c>
      <c r="R405">
        <f>PLANURI!BO1024</f>
        <v>0</v>
      </c>
      <c r="S405">
        <f>PLANURI!BP1024</f>
        <v>0</v>
      </c>
      <c r="T405">
        <f>PLANURI!BQ1024</f>
        <v>0</v>
      </c>
      <c r="U405">
        <f>PLANURI!BR1024</f>
        <v>0</v>
      </c>
      <c r="V405">
        <f>PLANURI!BS1024</f>
        <v>0</v>
      </c>
      <c r="W405">
        <f>PLANURI!BT1024</f>
        <v>0</v>
      </c>
      <c r="X405">
        <f>PLANURI!BU1024</f>
        <v>0</v>
      </c>
      <c r="Y405">
        <f>PLANURI!BV1024</f>
        <v>0</v>
      </c>
      <c r="Z405" t="str">
        <f>PLANURI!A$4</f>
        <v xml:space="preserve">Facultatea Arhitectură şi Urbanism </v>
      </c>
      <c r="AA405" t="str">
        <f>PLANURI!H$6</f>
        <v>Ştiinţe umaniste şi arte</v>
      </c>
      <c r="AB405">
        <f>PLANURI!C$12</f>
        <v>10</v>
      </c>
      <c r="AC405" t="str">
        <f>PLANURI!H$9</f>
        <v>Arhitectură</v>
      </c>
      <c r="AD405">
        <f>PLANURI!A$12</f>
        <v>50</v>
      </c>
      <c r="AE405">
        <f>PLANURI!B$12</f>
        <v>60</v>
      </c>
      <c r="AF405">
        <f>PLANURI!D$12</f>
        <v>10</v>
      </c>
      <c r="AG405" t="str">
        <f>PLANURI!BW1024</f>
        <v/>
      </c>
    </row>
    <row r="406" spans="1:33" x14ac:dyDescent="0.2">
      <c r="A406" t="str">
        <f>PLANURI!AX1025</f>
        <v>L061.24.05.f11-01</v>
      </c>
      <c r="B406">
        <f>PLANURI!AY1025</f>
        <v>1</v>
      </c>
      <c r="C406" t="str">
        <f>PLANURI!AZ1025</f>
        <v>Instruire asistată de calculator</v>
      </c>
      <c r="D406">
        <f>PLANURI!BA1025</f>
        <v>3</v>
      </c>
      <c r="E406" t="str">
        <f>PLANURI!BB1025</f>
        <v>5</v>
      </c>
      <c r="F406" t="str">
        <f>PLANURI!BC1025</f>
        <v>C</v>
      </c>
      <c r="G406" t="str">
        <f>PLANURI!BD1025</f>
        <v>DF</v>
      </c>
      <c r="H406">
        <f>PLANURI!BE1025</f>
        <v>1</v>
      </c>
      <c r="I406">
        <f>PLANURI!BF1025</f>
        <v>1</v>
      </c>
      <c r="J406">
        <f>PLANURI!BG1025</f>
        <v>2</v>
      </c>
      <c r="K406">
        <f>PLANURI!BH1025</f>
        <v>14</v>
      </c>
      <c r="L406">
        <f>PLANURI!BI1025</f>
        <v>14</v>
      </c>
      <c r="M406">
        <f>PLANURI!BJ1025</f>
        <v>28</v>
      </c>
      <c r="N406">
        <f>PLANURI!BK1025</f>
        <v>0</v>
      </c>
      <c r="O406">
        <f>PLANURI!BL1025</f>
        <v>0</v>
      </c>
      <c r="P406">
        <f>PLANURI!BM1025</f>
        <v>0</v>
      </c>
      <c r="Q406">
        <f>PLANURI!BN1025</f>
        <v>0</v>
      </c>
      <c r="R406">
        <f>PLANURI!BO1025</f>
        <v>0</v>
      </c>
      <c r="S406">
        <f>PLANURI!BP1025</f>
        <v>0</v>
      </c>
      <c r="T406" t="str">
        <f>PLANURI!BQ1025</f>
        <v/>
      </c>
      <c r="U406" t="str">
        <f>PLANURI!BR1025</f>
        <v/>
      </c>
      <c r="V406">
        <f>PLANURI!BS1025</f>
        <v>2</v>
      </c>
      <c r="W406" t="str">
        <f>PLANURI!BT1025</f>
        <v>f</v>
      </c>
      <c r="X406">
        <f>PLANURI!BU1025</f>
        <v>2</v>
      </c>
      <c r="Y406">
        <f>PLANURI!BV1025</f>
        <v>28</v>
      </c>
      <c r="Z406" t="str">
        <f>PLANURI!A$4</f>
        <v xml:space="preserve">Facultatea Arhitectură şi Urbanism </v>
      </c>
      <c r="AA406" t="str">
        <f>PLANURI!H$6</f>
        <v>Ştiinţe umaniste şi arte</v>
      </c>
      <c r="AB406">
        <f>PLANURI!C$12</f>
        <v>10</v>
      </c>
      <c r="AC406" t="str">
        <f>PLANURI!H$9</f>
        <v>Arhitectură</v>
      </c>
      <c r="AD406">
        <f>PLANURI!A$12</f>
        <v>50</v>
      </c>
      <c r="AE406">
        <f>PLANURI!B$12</f>
        <v>60</v>
      </c>
      <c r="AF406">
        <f>PLANURI!D$12</f>
        <v>10</v>
      </c>
      <c r="AG406" t="str">
        <f>PLANURI!BW1025</f>
        <v>2026</v>
      </c>
    </row>
    <row r="407" spans="1:33" x14ac:dyDescent="0.2">
      <c r="A407" t="str">
        <f>PLANURI!AX1026</f>
        <v>L061.24.05.f11-02</v>
      </c>
      <c r="B407">
        <f>PLANURI!AY1026</f>
        <v>2</v>
      </c>
      <c r="C407" t="str">
        <f>PLANURI!AZ1026</f>
        <v>Practică pedagogică în învăţământul preuniversitar obligatoriu 1</v>
      </c>
      <c r="D407">
        <f>PLANURI!BA1026</f>
        <v>3</v>
      </c>
      <c r="E407" t="str">
        <f>PLANURI!BB1026</f>
        <v>5</v>
      </c>
      <c r="F407" t="str">
        <f>PLANURI!BC1026</f>
        <v>C</v>
      </c>
      <c r="G407" t="str">
        <f>PLANURI!BD1026</f>
        <v>DF</v>
      </c>
      <c r="H407">
        <f>PLANURI!BE1026</f>
        <v>0</v>
      </c>
      <c r="I407">
        <f>PLANURI!BF1026</f>
        <v>3</v>
      </c>
      <c r="J407">
        <f>PLANURI!BG1026</f>
        <v>3</v>
      </c>
      <c r="K407">
        <f>PLANURI!BH1026</f>
        <v>0</v>
      </c>
      <c r="L407">
        <f>PLANURI!BI1026</f>
        <v>42</v>
      </c>
      <c r="M407">
        <f>PLANURI!BJ1026</f>
        <v>42</v>
      </c>
      <c r="N407">
        <f>PLANURI!BK1026</f>
        <v>0</v>
      </c>
      <c r="O407">
        <f>PLANURI!BL1026</f>
        <v>0</v>
      </c>
      <c r="P407">
        <f>PLANURI!BM1026</f>
        <v>0</v>
      </c>
      <c r="Q407">
        <f>PLANURI!BN1026</f>
        <v>0</v>
      </c>
      <c r="R407">
        <f>PLANURI!BO1026</f>
        <v>0</v>
      </c>
      <c r="S407">
        <f>PLANURI!BP1026</f>
        <v>0</v>
      </c>
      <c r="T407" t="str">
        <f>PLANURI!BQ1026</f>
        <v/>
      </c>
      <c r="U407" t="str">
        <f>PLANURI!BR1026</f>
        <v/>
      </c>
      <c r="V407">
        <f>PLANURI!BS1026</f>
        <v>3</v>
      </c>
      <c r="W407" t="str">
        <f>PLANURI!BT1026</f>
        <v>f</v>
      </c>
      <c r="X407">
        <f>PLANURI!BU1026</f>
        <v>3</v>
      </c>
      <c r="Y407">
        <f>PLANURI!BV1026</f>
        <v>42</v>
      </c>
      <c r="Z407" t="str">
        <f>PLANURI!A$4</f>
        <v xml:space="preserve">Facultatea Arhitectură şi Urbanism </v>
      </c>
      <c r="AA407" t="str">
        <f>PLANURI!H$6</f>
        <v>Ştiinţe umaniste şi arte</v>
      </c>
      <c r="AB407">
        <f>PLANURI!C$12</f>
        <v>10</v>
      </c>
      <c r="AC407" t="str">
        <f>PLANURI!H$9</f>
        <v>Arhitectură</v>
      </c>
      <c r="AD407">
        <f>PLANURI!A$12</f>
        <v>50</v>
      </c>
      <c r="AE407">
        <f>PLANURI!B$12</f>
        <v>60</v>
      </c>
      <c r="AF407">
        <f>PLANURI!D$12</f>
        <v>10</v>
      </c>
      <c r="AG407" t="str">
        <f>PLANURI!BW1026</f>
        <v>2026</v>
      </c>
    </row>
    <row r="408" spans="1:33" x14ac:dyDescent="0.2">
      <c r="A408" t="str">
        <f>PLANURI!AX1027</f>
        <v>L061.24.05.f11-03</v>
      </c>
      <c r="B408">
        <f>PLANURI!AY1027</f>
        <v>3</v>
      </c>
      <c r="C408" t="str">
        <f>PLANURI!AZ1027</f>
        <v>Reprezentare digitala asistata de calculator</v>
      </c>
      <c r="D408">
        <f>PLANURI!BA1027</f>
        <v>3</v>
      </c>
      <c r="E408" t="str">
        <f>PLANURI!BB1027</f>
        <v>5</v>
      </c>
      <c r="F408" t="str">
        <f>PLANURI!BC1027</f>
        <v>C</v>
      </c>
      <c r="G408" t="str">
        <f>PLANURI!BD1027</f>
        <v>DF</v>
      </c>
      <c r="H408">
        <f>PLANURI!BE1027</f>
        <v>1</v>
      </c>
      <c r="I408">
        <f>PLANURI!BF1027</f>
        <v>1</v>
      </c>
      <c r="J408">
        <f>PLANURI!BG1027</f>
        <v>2</v>
      </c>
      <c r="K408">
        <f>PLANURI!BH1027</f>
        <v>14</v>
      </c>
      <c r="L408">
        <f>PLANURI!BI1027</f>
        <v>14</v>
      </c>
      <c r="M408">
        <f>PLANURI!BJ1027</f>
        <v>28</v>
      </c>
      <c r="N408">
        <f>PLANURI!BK1027</f>
        <v>0</v>
      </c>
      <c r="O408">
        <f>PLANURI!BL1027</f>
        <v>0</v>
      </c>
      <c r="P408">
        <f>PLANURI!BM1027</f>
        <v>0</v>
      </c>
      <c r="Q408">
        <f>PLANURI!BN1027</f>
        <v>0</v>
      </c>
      <c r="R408">
        <f>PLANURI!BO1027</f>
        <v>0</v>
      </c>
      <c r="S408">
        <f>PLANURI!BP1027</f>
        <v>0</v>
      </c>
      <c r="T408">
        <f>PLANURI!BQ1027</f>
        <v>1.6</v>
      </c>
      <c r="U408">
        <f>PLANURI!BR1027</f>
        <v>22</v>
      </c>
      <c r="V408">
        <f>PLANURI!BS1027</f>
        <v>2</v>
      </c>
      <c r="W408" t="str">
        <f>PLANURI!BT1027</f>
        <v>f</v>
      </c>
      <c r="X408">
        <f>PLANURI!BU1027</f>
        <v>3.6</v>
      </c>
      <c r="Y408">
        <f>PLANURI!BV1027</f>
        <v>50</v>
      </c>
      <c r="Z408" t="str">
        <f>PLANURI!A$4</f>
        <v xml:space="preserve">Facultatea Arhitectură şi Urbanism </v>
      </c>
      <c r="AA408" t="str">
        <f>PLANURI!H$6</f>
        <v>Ştiinţe umaniste şi arte</v>
      </c>
      <c r="AB408">
        <f>PLANURI!C$12</f>
        <v>10</v>
      </c>
      <c r="AC408" t="str">
        <f>PLANURI!H$9</f>
        <v>Arhitectură</v>
      </c>
      <c r="AD408">
        <f>PLANURI!A$12</f>
        <v>50</v>
      </c>
      <c r="AE408">
        <f>PLANURI!B$12</f>
        <v>60</v>
      </c>
      <c r="AF408">
        <f>PLANURI!D$12</f>
        <v>10</v>
      </c>
      <c r="AG408" t="str">
        <f>PLANURI!BW1027</f>
        <v>2026</v>
      </c>
    </row>
    <row r="409" spans="1:33" x14ac:dyDescent="0.2">
      <c r="A409" t="str">
        <f>PLANURI!AX1028</f>
        <v>L061.24.05.f11-04</v>
      </c>
      <c r="B409">
        <f>PLANURI!AY1028</f>
        <v>4</v>
      </c>
      <c r="C409" t="str">
        <f>PLANURI!AZ1028</f>
        <v>Geometria formelor arhitecturale</v>
      </c>
      <c r="D409">
        <f>PLANURI!BA1028</f>
        <v>3</v>
      </c>
      <c r="E409" t="str">
        <f>PLANURI!BB1028</f>
        <v>5</v>
      </c>
      <c r="F409" t="str">
        <f>PLANURI!BC1028</f>
        <v>C</v>
      </c>
      <c r="G409" t="str">
        <f>PLANURI!BD1028</f>
        <v>DF</v>
      </c>
      <c r="H409">
        <f>PLANURI!BE1028</f>
        <v>0</v>
      </c>
      <c r="I409">
        <f>PLANURI!BF1028</f>
        <v>1</v>
      </c>
      <c r="J409">
        <f>PLANURI!BG1028</f>
        <v>1</v>
      </c>
      <c r="K409">
        <f>PLANURI!BH1028</f>
        <v>0</v>
      </c>
      <c r="L409">
        <f>PLANURI!BI1028</f>
        <v>14</v>
      </c>
      <c r="M409">
        <f>PLANURI!BJ1028</f>
        <v>14</v>
      </c>
      <c r="N409">
        <f>PLANURI!BK1028</f>
        <v>0</v>
      </c>
      <c r="O409">
        <f>PLANURI!BL1028</f>
        <v>0</v>
      </c>
      <c r="P409">
        <f>PLANURI!BM1028</f>
        <v>0</v>
      </c>
      <c r="Q409">
        <f>PLANURI!BN1028</f>
        <v>0</v>
      </c>
      <c r="R409">
        <f>PLANURI!BO1028</f>
        <v>0</v>
      </c>
      <c r="S409">
        <f>PLANURI!BP1028</f>
        <v>0</v>
      </c>
      <c r="T409">
        <f>PLANURI!BQ1028</f>
        <v>0.8</v>
      </c>
      <c r="U409">
        <f>PLANURI!BR1028</f>
        <v>11</v>
      </c>
      <c r="V409">
        <f>PLANURI!BS1028</f>
        <v>1</v>
      </c>
      <c r="W409" t="str">
        <f>PLANURI!BT1028</f>
        <v>f</v>
      </c>
      <c r="X409">
        <f>PLANURI!BU1028</f>
        <v>1.8</v>
      </c>
      <c r="Y409">
        <f>PLANURI!BV1028</f>
        <v>25</v>
      </c>
      <c r="Z409" t="str">
        <f>PLANURI!A$4</f>
        <v xml:space="preserve">Facultatea Arhitectură şi Urbanism </v>
      </c>
      <c r="AA409" t="str">
        <f>PLANURI!H$6</f>
        <v>Ştiinţe umaniste şi arte</v>
      </c>
      <c r="AB409">
        <f>PLANURI!C$12</f>
        <v>10</v>
      </c>
      <c r="AC409" t="str">
        <f>PLANURI!H$9</f>
        <v>Arhitectură</v>
      </c>
      <c r="AD409">
        <f>PLANURI!A$12</f>
        <v>50</v>
      </c>
      <c r="AE409">
        <f>PLANURI!B$12</f>
        <v>60</v>
      </c>
      <c r="AF409">
        <f>PLANURI!D$12</f>
        <v>10</v>
      </c>
      <c r="AG409" t="str">
        <f>PLANURI!BW1028</f>
        <v>2026</v>
      </c>
    </row>
    <row r="410" spans="1:33" x14ac:dyDescent="0.2">
      <c r="A410" t="str">
        <f>PLANURI!AX1029</f>
        <v>L061.24.05.f11-05</v>
      </c>
      <c r="B410">
        <f>PLANURI!AY1029</f>
        <v>5</v>
      </c>
      <c r="C410" t="str">
        <f>PLANURI!AZ1029</f>
        <v>Geometria formelor arhitecturale</v>
      </c>
      <c r="D410">
        <f>PLANURI!BA1029</f>
        <v>3</v>
      </c>
      <c r="E410" t="str">
        <f>PLANURI!BB1029</f>
        <v>5</v>
      </c>
      <c r="F410" t="str">
        <f>PLANURI!BC1029</f>
        <v>E</v>
      </c>
      <c r="G410" t="str">
        <f>PLANURI!BD1029</f>
        <v>DF</v>
      </c>
      <c r="H410">
        <f>PLANURI!BE1029</f>
        <v>0</v>
      </c>
      <c r="I410">
        <f>PLANURI!BF1029</f>
        <v>1</v>
      </c>
      <c r="J410">
        <f>PLANURI!BG1029</f>
        <v>1</v>
      </c>
      <c r="K410">
        <f>PLANURI!BH1029</f>
        <v>0</v>
      </c>
      <c r="L410">
        <f>PLANURI!BI1029</f>
        <v>14</v>
      </c>
      <c r="M410">
        <f>PLANURI!BJ1029</f>
        <v>14</v>
      </c>
      <c r="N410">
        <f>PLANURI!BK1029</f>
        <v>0</v>
      </c>
      <c r="O410">
        <f>PLANURI!BL1029</f>
        <v>0</v>
      </c>
      <c r="P410">
        <f>PLANURI!BM1029</f>
        <v>0</v>
      </c>
      <c r="Q410">
        <f>PLANURI!BN1029</f>
        <v>0</v>
      </c>
      <c r="R410">
        <f>PLANURI!BO1029</f>
        <v>0</v>
      </c>
      <c r="S410">
        <f>PLANURI!BP1029</f>
        <v>0</v>
      </c>
      <c r="T410">
        <f>PLANURI!BQ1029</f>
        <v>0.8</v>
      </c>
      <c r="U410">
        <f>PLANURI!BR1029</f>
        <v>11</v>
      </c>
      <c r="V410">
        <f>PLANURI!BS1029</f>
        <v>1</v>
      </c>
      <c r="W410" t="str">
        <f>PLANURI!BT1029</f>
        <v>f</v>
      </c>
      <c r="X410">
        <f>PLANURI!BU1029</f>
        <v>1.8</v>
      </c>
      <c r="Y410">
        <f>PLANURI!BV1029</f>
        <v>25</v>
      </c>
      <c r="Z410" t="str">
        <f>PLANURI!A$4</f>
        <v xml:space="preserve">Facultatea Arhitectură şi Urbanism </v>
      </c>
      <c r="AA410" t="str">
        <f>PLANURI!H$6</f>
        <v>Ştiinţe umaniste şi arte</v>
      </c>
      <c r="AB410">
        <f>PLANURI!C$12</f>
        <v>10</v>
      </c>
      <c r="AC410" t="str">
        <f>PLANURI!H$9</f>
        <v>Arhitectură</v>
      </c>
      <c r="AD410">
        <f>PLANURI!A$12</f>
        <v>50</v>
      </c>
      <c r="AE410">
        <f>PLANURI!B$12</f>
        <v>60</v>
      </c>
      <c r="AF410">
        <f>PLANURI!D$12</f>
        <v>10</v>
      </c>
      <c r="AG410" t="str">
        <f>PLANURI!BW1029</f>
        <v>2026</v>
      </c>
    </row>
    <row r="411" spans="1:33" x14ac:dyDescent="0.2">
      <c r="A411" t="str">
        <f>PLANURI!AX1030</f>
        <v>Semestrul 6</v>
      </c>
      <c r="B411">
        <f>PLANURI!AY1030</f>
        <v>0</v>
      </c>
      <c r="C411">
        <f>PLANURI!AZ1030</f>
        <v>0</v>
      </c>
      <c r="D411">
        <f>PLANURI!BA1030</f>
        <v>0</v>
      </c>
      <c r="E411">
        <f>PLANURI!BB1030</f>
        <v>0</v>
      </c>
      <c r="F411">
        <f>PLANURI!BC1030</f>
        <v>0</v>
      </c>
      <c r="G411">
        <f>PLANURI!BD1030</f>
        <v>0</v>
      </c>
      <c r="H411">
        <f>PLANURI!BE1030</f>
        <v>0</v>
      </c>
      <c r="I411">
        <f>PLANURI!BF1030</f>
        <v>0</v>
      </c>
      <c r="J411">
        <f>PLANURI!BG1030</f>
        <v>0</v>
      </c>
      <c r="K411">
        <f>PLANURI!BH1030</f>
        <v>0</v>
      </c>
      <c r="L411">
        <f>PLANURI!BI1030</f>
        <v>0</v>
      </c>
      <c r="M411">
        <f>PLANURI!BJ1030</f>
        <v>0</v>
      </c>
      <c r="N411">
        <f>PLANURI!BK1030</f>
        <v>0</v>
      </c>
      <c r="O411">
        <f>PLANURI!BL1030</f>
        <v>0</v>
      </c>
      <c r="P411">
        <f>PLANURI!BM1030</f>
        <v>0</v>
      </c>
      <c r="Q411">
        <f>PLANURI!BN1030</f>
        <v>0</v>
      </c>
      <c r="R411">
        <f>PLANURI!BO1030</f>
        <v>0</v>
      </c>
      <c r="S411">
        <f>PLANURI!BP1030</f>
        <v>0</v>
      </c>
      <c r="T411">
        <f>PLANURI!BQ1030</f>
        <v>0</v>
      </c>
      <c r="U411">
        <f>PLANURI!BR1030</f>
        <v>0</v>
      </c>
      <c r="V411">
        <f>PLANURI!BS1030</f>
        <v>0</v>
      </c>
      <c r="W411">
        <f>PLANURI!BT1030</f>
        <v>0</v>
      </c>
      <c r="X411">
        <f>PLANURI!BU1030</f>
        <v>0</v>
      </c>
      <c r="Y411">
        <f>PLANURI!BV1030</f>
        <v>0</v>
      </c>
      <c r="Z411" t="str">
        <f>PLANURI!A$4</f>
        <v xml:space="preserve">Facultatea Arhitectură şi Urbanism </v>
      </c>
      <c r="AA411" t="str">
        <f>PLANURI!H$6</f>
        <v>Ştiinţe umaniste şi arte</v>
      </c>
      <c r="AB411">
        <f>PLANURI!C$12</f>
        <v>10</v>
      </c>
      <c r="AC411" t="str">
        <f>PLANURI!H$9</f>
        <v>Arhitectură</v>
      </c>
      <c r="AD411">
        <f>PLANURI!A$12</f>
        <v>50</v>
      </c>
      <c r="AE411">
        <f>PLANURI!B$12</f>
        <v>60</v>
      </c>
      <c r="AF411">
        <f>PLANURI!D$12</f>
        <v>10</v>
      </c>
      <c r="AG411" t="str">
        <f>PLANURI!BW1030</f>
        <v/>
      </c>
    </row>
    <row r="412" spans="1:33" x14ac:dyDescent="0.2">
      <c r="A412" t="str">
        <f>PLANURI!AX1031</f>
        <v>L061.24.06.f11-01</v>
      </c>
      <c r="B412">
        <f>PLANURI!AY1031</f>
        <v>1</v>
      </c>
      <c r="C412" t="str">
        <f>PLANURI!AZ1031</f>
        <v>Managementul clasei de elevi</v>
      </c>
      <c r="D412">
        <f>PLANURI!BA1031</f>
        <v>3</v>
      </c>
      <c r="E412" t="str">
        <f>PLANURI!BB1031</f>
        <v>6</v>
      </c>
      <c r="F412" t="str">
        <f>PLANURI!BC1031</f>
        <v>E</v>
      </c>
      <c r="G412" t="str">
        <f>PLANURI!BD1031</f>
        <v>DF</v>
      </c>
      <c r="H412">
        <f>PLANURI!BE1031</f>
        <v>1</v>
      </c>
      <c r="I412">
        <f>PLANURI!BF1031</f>
        <v>1</v>
      </c>
      <c r="J412">
        <f>PLANURI!BG1031</f>
        <v>2</v>
      </c>
      <c r="K412">
        <f>PLANURI!BH1031</f>
        <v>14</v>
      </c>
      <c r="L412">
        <f>PLANURI!BI1031</f>
        <v>14</v>
      </c>
      <c r="M412">
        <f>PLANURI!BJ1031</f>
        <v>28</v>
      </c>
      <c r="N412">
        <f>PLANURI!BK1031</f>
        <v>0</v>
      </c>
      <c r="O412">
        <f>PLANURI!BL1031</f>
        <v>0</v>
      </c>
      <c r="P412">
        <f>PLANURI!BM1031</f>
        <v>0</v>
      </c>
      <c r="Q412">
        <f>PLANURI!BN1031</f>
        <v>0</v>
      </c>
      <c r="R412">
        <f>PLANURI!BO1031</f>
        <v>0</v>
      </c>
      <c r="S412">
        <f>PLANURI!BP1031</f>
        <v>0</v>
      </c>
      <c r="T412" t="str">
        <f>PLANURI!BQ1031</f>
        <v/>
      </c>
      <c r="U412" t="str">
        <f>PLANURI!BR1031</f>
        <v/>
      </c>
      <c r="V412">
        <f>PLANURI!BS1031</f>
        <v>3</v>
      </c>
      <c r="W412" t="str">
        <f>PLANURI!BT1031</f>
        <v>f</v>
      </c>
      <c r="X412">
        <f>PLANURI!BU1031</f>
        <v>2</v>
      </c>
      <c r="Y412">
        <f>PLANURI!BV1031</f>
        <v>28</v>
      </c>
      <c r="Z412" t="str">
        <f>PLANURI!A$4</f>
        <v xml:space="preserve">Facultatea Arhitectură şi Urbanism </v>
      </c>
      <c r="AA412" t="str">
        <f>PLANURI!H$6</f>
        <v>Ştiinţe umaniste şi arte</v>
      </c>
      <c r="AB412">
        <f>PLANURI!C$12</f>
        <v>10</v>
      </c>
      <c r="AC412" t="str">
        <f>PLANURI!H$9</f>
        <v>Arhitectură</v>
      </c>
      <c r="AD412">
        <f>PLANURI!A$12</f>
        <v>50</v>
      </c>
      <c r="AE412">
        <f>PLANURI!B$12</f>
        <v>60</v>
      </c>
      <c r="AF412">
        <f>PLANURI!D$12</f>
        <v>10</v>
      </c>
      <c r="AG412" t="str">
        <f>PLANURI!BW1031</f>
        <v>2026</v>
      </c>
    </row>
    <row r="413" spans="1:33" x14ac:dyDescent="0.2">
      <c r="A413" t="str">
        <f>PLANURI!AX1032</f>
        <v>L061.24.06.f11-02</v>
      </c>
      <c r="B413">
        <f>PLANURI!AY1032</f>
        <v>2</v>
      </c>
      <c r="C413" t="str">
        <f>PLANURI!AZ1032</f>
        <v>Practică pedagogică în învăţământul preuniversitar obligatoriu 2</v>
      </c>
      <c r="D413">
        <f>PLANURI!BA1032</f>
        <v>3</v>
      </c>
      <c r="E413" t="str">
        <f>PLANURI!BB1032</f>
        <v>6</v>
      </c>
      <c r="F413" t="str">
        <f>PLANURI!BC1032</f>
        <v>C</v>
      </c>
      <c r="G413" t="str">
        <f>PLANURI!BD1032</f>
        <v>DF</v>
      </c>
      <c r="H413">
        <f>PLANURI!BE1032</f>
        <v>0</v>
      </c>
      <c r="I413">
        <f>PLANURI!BF1032</f>
        <v>2.5</v>
      </c>
      <c r="J413">
        <f>PLANURI!BG1032</f>
        <v>2.5</v>
      </c>
      <c r="K413">
        <f>PLANURI!BH1032</f>
        <v>0</v>
      </c>
      <c r="L413">
        <f>PLANURI!BI1032</f>
        <v>35</v>
      </c>
      <c r="M413">
        <f>PLANURI!BJ1032</f>
        <v>35</v>
      </c>
      <c r="N413">
        <f>PLANURI!BK1032</f>
        <v>0</v>
      </c>
      <c r="O413">
        <f>PLANURI!BL1032</f>
        <v>0</v>
      </c>
      <c r="P413">
        <f>PLANURI!BM1032</f>
        <v>0</v>
      </c>
      <c r="Q413">
        <f>PLANURI!BN1032</f>
        <v>0</v>
      </c>
      <c r="R413">
        <f>PLANURI!BO1032</f>
        <v>0</v>
      </c>
      <c r="S413">
        <f>PLANURI!BP1032</f>
        <v>0</v>
      </c>
      <c r="T413" t="str">
        <f>PLANURI!BQ1032</f>
        <v/>
      </c>
      <c r="U413" t="str">
        <f>PLANURI!BR1032</f>
        <v/>
      </c>
      <c r="V413">
        <f>PLANURI!BS1032</f>
        <v>2</v>
      </c>
      <c r="W413" t="str">
        <f>PLANURI!BT1032</f>
        <v>f</v>
      </c>
      <c r="X413">
        <f>PLANURI!BU1032</f>
        <v>2.5</v>
      </c>
      <c r="Y413">
        <f>PLANURI!BV1032</f>
        <v>35</v>
      </c>
      <c r="Z413" t="str">
        <f>PLANURI!A$4</f>
        <v xml:space="preserve">Facultatea Arhitectură şi Urbanism </v>
      </c>
      <c r="AA413" t="str">
        <f>PLANURI!H$6</f>
        <v>Ştiinţe umaniste şi arte</v>
      </c>
      <c r="AB413">
        <f>PLANURI!C$12</f>
        <v>10</v>
      </c>
      <c r="AC413" t="str">
        <f>PLANURI!H$9</f>
        <v>Arhitectură</v>
      </c>
      <c r="AD413">
        <f>PLANURI!A$12</f>
        <v>50</v>
      </c>
      <c r="AE413">
        <f>PLANURI!B$12</f>
        <v>60</v>
      </c>
      <c r="AF413">
        <f>PLANURI!D$12</f>
        <v>10</v>
      </c>
      <c r="AG413" t="str">
        <f>PLANURI!BW1032</f>
        <v>2026</v>
      </c>
    </row>
    <row r="414" spans="1:33" x14ac:dyDescent="0.2">
      <c r="A414" t="str">
        <f>PLANURI!AX1033</f>
        <v>L061.24.06.f11-03</v>
      </c>
      <c r="B414">
        <f>PLANURI!AY1033</f>
        <v>3</v>
      </c>
      <c r="C414" t="str">
        <f>PLANURI!AZ1033</f>
        <v>Examen de absolvire NIVEL I</v>
      </c>
      <c r="D414">
        <f>PLANURI!BA1033</f>
        <v>3</v>
      </c>
      <c r="E414" t="str">
        <f>PLANURI!BB1033</f>
        <v>6</v>
      </c>
      <c r="F414" t="str">
        <f>PLANURI!BC1033</f>
        <v>E</v>
      </c>
      <c r="G414" t="str">
        <f>PLANURI!BD1033</f>
        <v>DF</v>
      </c>
      <c r="H414">
        <f>PLANURI!BE1033</f>
        <v>0</v>
      </c>
      <c r="I414">
        <f>PLANURI!BF1033</f>
        <v>0</v>
      </c>
      <c r="J414">
        <f>PLANURI!BG1033</f>
        <v>0</v>
      </c>
      <c r="K414">
        <f>PLANURI!BH1033</f>
        <v>0</v>
      </c>
      <c r="L414">
        <f>PLANURI!BI1033</f>
        <v>0</v>
      </c>
      <c r="M414">
        <f>PLANURI!BJ1033</f>
        <v>0</v>
      </c>
      <c r="N414">
        <f>PLANURI!BK1033</f>
        <v>0</v>
      </c>
      <c r="O414">
        <f>PLANURI!BL1033</f>
        <v>0</v>
      </c>
      <c r="P414">
        <f>PLANURI!BM1033</f>
        <v>0</v>
      </c>
      <c r="Q414">
        <f>PLANURI!BN1033</f>
        <v>0</v>
      </c>
      <c r="R414">
        <f>PLANURI!BO1033</f>
        <v>0</v>
      </c>
      <c r="S414">
        <f>PLANURI!BP1033</f>
        <v>0</v>
      </c>
      <c r="T414" t="str">
        <f>PLANURI!BQ1033</f>
        <v/>
      </c>
      <c r="U414" t="str">
        <f>PLANURI!BR1033</f>
        <v/>
      </c>
      <c r="V414">
        <f>PLANURI!BS1033</f>
        <v>5</v>
      </c>
      <c r="W414" t="str">
        <f>PLANURI!BT1033</f>
        <v>f</v>
      </c>
      <c r="X414">
        <f>PLANURI!BU1033</f>
        <v>0</v>
      </c>
      <c r="Y414">
        <f>PLANURI!BV1033</f>
        <v>0</v>
      </c>
      <c r="Z414" t="str">
        <f>PLANURI!A$4</f>
        <v xml:space="preserve">Facultatea Arhitectură şi Urbanism </v>
      </c>
      <c r="AA414" t="str">
        <f>PLANURI!H$6</f>
        <v>Ştiinţe umaniste şi arte</v>
      </c>
      <c r="AB414">
        <f>PLANURI!C$12</f>
        <v>10</v>
      </c>
      <c r="AC414" t="str">
        <f>PLANURI!H$9</f>
        <v>Arhitectură</v>
      </c>
      <c r="AD414">
        <f>PLANURI!A$12</f>
        <v>50</v>
      </c>
      <c r="AE414">
        <f>PLANURI!B$12</f>
        <v>60</v>
      </c>
      <c r="AF414">
        <f>PLANURI!D$12</f>
        <v>10</v>
      </c>
      <c r="AG414" t="str">
        <f>PLANURI!BW1033</f>
        <v>2026</v>
      </c>
    </row>
    <row r="415" spans="1:33" x14ac:dyDescent="0.2">
      <c r="A415" t="str">
        <f>PLANURI!AX1034</f>
        <v>L061.24.06.f11-04</v>
      </c>
      <c r="B415">
        <f>PLANURI!AY1034</f>
        <v>4</v>
      </c>
      <c r="C415" t="str">
        <f>PLANURI!AZ1034</f>
        <v>Voluntariat</v>
      </c>
      <c r="D415">
        <f>PLANURI!BA1034</f>
        <v>3</v>
      </c>
      <c r="E415" t="str">
        <f>PLANURI!BB1034</f>
        <v>6</v>
      </c>
      <c r="F415" t="str">
        <f>PLANURI!BC1034</f>
        <v>C</v>
      </c>
      <c r="G415" t="str">
        <f>PLANURI!BD1034</f>
        <v>DF</v>
      </c>
      <c r="H415">
        <f>PLANURI!BE1034</f>
        <v>0</v>
      </c>
      <c r="I415">
        <f>PLANURI!BF1034</f>
        <v>2</v>
      </c>
      <c r="J415">
        <f>PLANURI!BG1034</f>
        <v>2</v>
      </c>
      <c r="K415">
        <f>PLANURI!BH1034</f>
        <v>0</v>
      </c>
      <c r="L415">
        <f>PLANURI!BI1034</f>
        <v>28</v>
      </c>
      <c r="M415">
        <f>PLANURI!BJ1034</f>
        <v>28</v>
      </c>
      <c r="N415">
        <f>PLANURI!BK1034</f>
        <v>0</v>
      </c>
      <c r="O415">
        <f>PLANURI!BL1034</f>
        <v>0</v>
      </c>
      <c r="P415">
        <f>PLANURI!BM1034</f>
        <v>0</v>
      </c>
      <c r="Q415">
        <f>PLANURI!BN1034</f>
        <v>0</v>
      </c>
      <c r="R415">
        <f>PLANURI!BO1034</f>
        <v>0</v>
      </c>
      <c r="S415">
        <f>PLANURI!BP1034</f>
        <v>0</v>
      </c>
      <c r="T415" t="str">
        <f>PLANURI!BQ1034</f>
        <v/>
      </c>
      <c r="U415" t="str">
        <f>PLANURI!BR1034</f>
        <v/>
      </c>
      <c r="V415">
        <f>PLANURI!BS1034</f>
        <v>2</v>
      </c>
      <c r="W415" t="str">
        <f>PLANURI!BT1034</f>
        <v>f</v>
      </c>
      <c r="X415">
        <f>PLANURI!BU1034</f>
        <v>2</v>
      </c>
      <c r="Y415">
        <f>PLANURI!BV1034</f>
        <v>28</v>
      </c>
      <c r="Z415" t="str">
        <f>PLANURI!A$4</f>
        <v xml:space="preserve">Facultatea Arhitectură şi Urbanism </v>
      </c>
      <c r="AA415" t="str">
        <f>PLANURI!H$6</f>
        <v>Ştiinţe umaniste şi arte</v>
      </c>
      <c r="AB415">
        <f>PLANURI!C$12</f>
        <v>10</v>
      </c>
      <c r="AC415" t="str">
        <f>PLANURI!H$9</f>
        <v>Arhitectură</v>
      </c>
      <c r="AD415">
        <f>PLANURI!A$12</f>
        <v>50</v>
      </c>
      <c r="AE415">
        <f>PLANURI!B$12</f>
        <v>60</v>
      </c>
      <c r="AF415">
        <f>PLANURI!D$12</f>
        <v>10</v>
      </c>
      <c r="AG415" t="str">
        <f>PLANURI!BW1034</f>
        <v>2026</v>
      </c>
    </row>
    <row r="416" spans="1:33" x14ac:dyDescent="0.2">
      <c r="A416" t="str">
        <f>PLANURI!AX1035</f>
        <v>L061.24.06.f11-05</v>
      </c>
      <c r="B416">
        <f>PLANURI!AY1035</f>
        <v>5</v>
      </c>
      <c r="C416" t="str">
        <f>PLANURI!AZ1035</f>
        <v>Voluntariat</v>
      </c>
      <c r="D416">
        <f>PLANURI!BA1035</f>
        <v>3</v>
      </c>
      <c r="E416" t="str">
        <f>PLANURI!BB1035</f>
        <v>6</v>
      </c>
      <c r="F416" t="str">
        <f>PLANURI!BC1035</f>
        <v>D</v>
      </c>
      <c r="G416" t="str">
        <f>PLANURI!BD1035</f>
        <v>DF</v>
      </c>
      <c r="H416">
        <f>PLANURI!BE1035</f>
        <v>0</v>
      </c>
      <c r="I416">
        <f>PLANURI!BF1035</f>
        <v>2</v>
      </c>
      <c r="J416">
        <f>PLANURI!BG1035</f>
        <v>2</v>
      </c>
      <c r="K416">
        <f>PLANURI!BH1035</f>
        <v>0</v>
      </c>
      <c r="L416">
        <f>PLANURI!BI1035</f>
        <v>28</v>
      </c>
      <c r="M416">
        <f>PLANURI!BJ1035</f>
        <v>28</v>
      </c>
      <c r="N416">
        <f>PLANURI!BK1035</f>
        <v>0</v>
      </c>
      <c r="O416">
        <f>PLANURI!BL1035</f>
        <v>0</v>
      </c>
      <c r="P416">
        <f>PLANURI!BM1035</f>
        <v>0</v>
      </c>
      <c r="Q416">
        <f>PLANURI!BN1035</f>
        <v>0</v>
      </c>
      <c r="R416">
        <f>PLANURI!BO1035</f>
        <v>0</v>
      </c>
      <c r="S416">
        <f>PLANURI!BP1035</f>
        <v>0</v>
      </c>
      <c r="T416" t="str">
        <f>PLANURI!BQ1035</f>
        <v/>
      </c>
      <c r="U416" t="str">
        <f>PLANURI!BR1035</f>
        <v/>
      </c>
      <c r="V416">
        <f>PLANURI!BS1035</f>
        <v>2</v>
      </c>
      <c r="W416" t="str">
        <f>PLANURI!BT1035</f>
        <v>f</v>
      </c>
      <c r="X416">
        <f>PLANURI!BU1035</f>
        <v>2</v>
      </c>
      <c r="Y416">
        <f>PLANURI!BV1035</f>
        <v>28</v>
      </c>
      <c r="Z416" t="str">
        <f>PLANURI!A$4</f>
        <v xml:space="preserve">Facultatea Arhitectură şi Urbanism </v>
      </c>
      <c r="AA416" t="str">
        <f>PLANURI!H$6</f>
        <v>Ştiinţe umaniste şi arte</v>
      </c>
      <c r="AB416">
        <f>PLANURI!C$12</f>
        <v>10</v>
      </c>
      <c r="AC416" t="str">
        <f>PLANURI!H$9</f>
        <v>Arhitectură</v>
      </c>
      <c r="AD416">
        <f>PLANURI!A$12</f>
        <v>50</v>
      </c>
      <c r="AE416">
        <f>PLANURI!B$12</f>
        <v>60</v>
      </c>
      <c r="AF416">
        <f>PLANURI!D$12</f>
        <v>10</v>
      </c>
      <c r="AG416" t="str">
        <f>PLANURI!BW1035</f>
        <v>2026</v>
      </c>
    </row>
    <row r="417" spans="1:33" x14ac:dyDescent="0.2">
      <c r="A417" t="str">
        <f>PLANURI!AX1036</f>
        <v>Semestrul 7</v>
      </c>
      <c r="B417">
        <f>PLANURI!AY1036</f>
        <v>0</v>
      </c>
      <c r="C417">
        <f>PLANURI!AZ1036</f>
        <v>0</v>
      </c>
      <c r="D417">
        <f>PLANURI!BA1036</f>
        <v>0</v>
      </c>
      <c r="E417">
        <f>PLANURI!BB1036</f>
        <v>0</v>
      </c>
      <c r="F417">
        <f>PLANURI!BC1036</f>
        <v>0</v>
      </c>
      <c r="G417">
        <f>PLANURI!BD1036</f>
        <v>0</v>
      </c>
      <c r="H417">
        <f>PLANURI!BE1036</f>
        <v>0</v>
      </c>
      <c r="I417">
        <f>PLANURI!BF1036</f>
        <v>0</v>
      </c>
      <c r="J417">
        <f>PLANURI!BG1036</f>
        <v>0</v>
      </c>
      <c r="K417">
        <f>PLANURI!BH1036</f>
        <v>0</v>
      </c>
      <c r="L417">
        <f>PLANURI!BI1036</f>
        <v>0</v>
      </c>
      <c r="M417">
        <f>PLANURI!BJ1036</f>
        <v>0</v>
      </c>
      <c r="N417">
        <f>PLANURI!BK1036</f>
        <v>0</v>
      </c>
      <c r="O417">
        <f>PLANURI!BL1036</f>
        <v>0</v>
      </c>
      <c r="P417">
        <f>PLANURI!BM1036</f>
        <v>0</v>
      </c>
      <c r="Q417">
        <f>PLANURI!BN1036</f>
        <v>0</v>
      </c>
      <c r="R417">
        <f>PLANURI!BO1036</f>
        <v>0</v>
      </c>
      <c r="S417">
        <f>PLANURI!BP1036</f>
        <v>0</v>
      </c>
      <c r="T417">
        <f>PLANURI!BQ1036</f>
        <v>0</v>
      </c>
      <c r="U417">
        <f>PLANURI!BR1036</f>
        <v>0</v>
      </c>
      <c r="V417">
        <f>PLANURI!BS1036</f>
        <v>0</v>
      </c>
      <c r="W417">
        <f>PLANURI!BT1036</f>
        <v>0</v>
      </c>
      <c r="X417">
        <f>PLANURI!BU1036</f>
        <v>0</v>
      </c>
      <c r="Y417">
        <f>PLANURI!BV1036</f>
        <v>0</v>
      </c>
      <c r="Z417" t="str">
        <f>PLANURI!A$4</f>
        <v xml:space="preserve">Facultatea Arhitectură şi Urbanism </v>
      </c>
      <c r="AA417" t="str">
        <f>PLANURI!H$6</f>
        <v>Ştiinţe umaniste şi arte</v>
      </c>
      <c r="AB417">
        <f>PLANURI!C$12</f>
        <v>10</v>
      </c>
      <c r="AC417" t="str">
        <f>PLANURI!H$9</f>
        <v>Arhitectură</v>
      </c>
      <c r="AD417">
        <f>PLANURI!A$12</f>
        <v>50</v>
      </c>
      <c r="AE417">
        <f>PLANURI!B$12</f>
        <v>60</v>
      </c>
      <c r="AF417">
        <f>PLANURI!D$12</f>
        <v>10</v>
      </c>
      <c r="AG417" t="str">
        <f>PLANURI!BW1036</f>
        <v/>
      </c>
    </row>
    <row r="418" spans="1:33" x14ac:dyDescent="0.2">
      <c r="A418" t="str">
        <f>PLANURI!AX1037</f>
        <v/>
      </c>
      <c r="B418">
        <f>PLANURI!AY1037</f>
        <v>1</v>
      </c>
      <c r="C418" t="str">
        <f>PLANURI!AZ1037</f>
        <v/>
      </c>
      <c r="D418" t="str">
        <f>PLANURI!BA1037</f>
        <v/>
      </c>
      <c r="E418" t="str">
        <f>PLANURI!BB1037</f>
        <v/>
      </c>
      <c r="F418" t="str">
        <f>PLANURI!BC1037</f>
        <v/>
      </c>
      <c r="G418" t="str">
        <f>PLANURI!BD1037</f>
        <v/>
      </c>
      <c r="H418" t="str">
        <f>PLANURI!BE1037</f>
        <v/>
      </c>
      <c r="I418" t="str">
        <f>PLANURI!BF1037</f>
        <v/>
      </c>
      <c r="J418" t="str">
        <f>PLANURI!BG1037</f>
        <v/>
      </c>
      <c r="K418" t="str">
        <f>PLANURI!BH1037</f>
        <v/>
      </c>
      <c r="L418" t="str">
        <f>PLANURI!BI1037</f>
        <v/>
      </c>
      <c r="M418" t="str">
        <f>PLANURI!BJ1037</f>
        <v/>
      </c>
      <c r="N418">
        <f>PLANURI!BK1037</f>
        <v>0</v>
      </c>
      <c r="O418">
        <f>PLANURI!BL1037</f>
        <v>0</v>
      </c>
      <c r="P418">
        <f>PLANURI!BM1037</f>
        <v>0</v>
      </c>
      <c r="Q418">
        <f>PLANURI!BN1037</f>
        <v>0</v>
      </c>
      <c r="R418">
        <f>PLANURI!BO1037</f>
        <v>0</v>
      </c>
      <c r="S418">
        <f>PLANURI!BP1037</f>
        <v>0</v>
      </c>
      <c r="T418" t="str">
        <f>PLANURI!BQ1037</f>
        <v/>
      </c>
      <c r="U418" t="str">
        <f>PLANURI!BR1037</f>
        <v/>
      </c>
      <c r="V418" t="str">
        <f>PLANURI!BS1037</f>
        <v/>
      </c>
      <c r="W418" t="str">
        <f>PLANURI!BT1037</f>
        <v/>
      </c>
      <c r="X418" t="str">
        <f>PLANURI!BU1037</f>
        <v/>
      </c>
      <c r="Y418" t="str">
        <f>PLANURI!BV1037</f>
        <v/>
      </c>
      <c r="Z418" t="str">
        <f>PLANURI!A$4</f>
        <v xml:space="preserve">Facultatea Arhitectură şi Urbanism </v>
      </c>
      <c r="AA418" t="str">
        <f>PLANURI!H$6</f>
        <v>Ştiinţe umaniste şi arte</v>
      </c>
      <c r="AB418">
        <f>PLANURI!C$12</f>
        <v>10</v>
      </c>
      <c r="AC418" t="str">
        <f>PLANURI!H$9</f>
        <v>Arhitectură</v>
      </c>
      <c r="AD418">
        <f>PLANURI!A$12</f>
        <v>50</v>
      </c>
      <c r="AE418">
        <f>PLANURI!B$12</f>
        <v>60</v>
      </c>
      <c r="AF418">
        <f>PLANURI!D$12</f>
        <v>10</v>
      </c>
      <c r="AG418" t="str">
        <f>PLANURI!BW1037</f>
        <v/>
      </c>
    </row>
    <row r="419" spans="1:33" x14ac:dyDescent="0.2">
      <c r="A419" t="str">
        <f>PLANURI!AX1038</f>
        <v/>
      </c>
      <c r="B419">
        <f>PLANURI!AY1038</f>
        <v>2</v>
      </c>
      <c r="C419" t="str">
        <f>PLANURI!AZ1038</f>
        <v/>
      </c>
      <c r="D419" t="str">
        <f>PLANURI!BA1038</f>
        <v/>
      </c>
      <c r="E419" t="str">
        <f>PLANURI!BB1038</f>
        <v/>
      </c>
      <c r="F419" t="str">
        <f>PLANURI!BC1038</f>
        <v/>
      </c>
      <c r="G419" t="str">
        <f>PLANURI!BD1038</f>
        <v/>
      </c>
      <c r="H419" t="str">
        <f>PLANURI!BE1038</f>
        <v/>
      </c>
      <c r="I419" t="str">
        <f>PLANURI!BF1038</f>
        <v/>
      </c>
      <c r="J419" t="str">
        <f>PLANURI!BG1038</f>
        <v/>
      </c>
      <c r="K419" t="str">
        <f>PLANURI!BH1038</f>
        <v/>
      </c>
      <c r="L419" t="str">
        <f>PLANURI!BI1038</f>
        <v/>
      </c>
      <c r="M419" t="str">
        <f>PLANURI!BJ1038</f>
        <v/>
      </c>
      <c r="N419">
        <f>PLANURI!BK1038</f>
        <v>0</v>
      </c>
      <c r="O419">
        <f>PLANURI!BL1038</f>
        <v>0</v>
      </c>
      <c r="P419">
        <f>PLANURI!BM1038</f>
        <v>0</v>
      </c>
      <c r="Q419">
        <f>PLANURI!BN1038</f>
        <v>0</v>
      </c>
      <c r="R419">
        <f>PLANURI!BO1038</f>
        <v>0</v>
      </c>
      <c r="S419">
        <f>PLANURI!BP1038</f>
        <v>0</v>
      </c>
      <c r="T419" t="str">
        <f>PLANURI!BQ1038</f>
        <v/>
      </c>
      <c r="U419" t="str">
        <f>PLANURI!BR1038</f>
        <v/>
      </c>
      <c r="V419" t="str">
        <f>PLANURI!BS1038</f>
        <v/>
      </c>
      <c r="W419" t="str">
        <f>PLANURI!BT1038</f>
        <v/>
      </c>
      <c r="X419" t="str">
        <f>PLANURI!BU1038</f>
        <v/>
      </c>
      <c r="Y419" t="str">
        <f>PLANURI!BV1038</f>
        <v/>
      </c>
      <c r="Z419" t="str">
        <f>PLANURI!A$4</f>
        <v xml:space="preserve">Facultatea Arhitectură şi Urbanism </v>
      </c>
      <c r="AA419" t="str">
        <f>PLANURI!H$6</f>
        <v>Ştiinţe umaniste şi arte</v>
      </c>
      <c r="AB419">
        <f>PLANURI!C$12</f>
        <v>10</v>
      </c>
      <c r="AC419" t="str">
        <f>PLANURI!H$9</f>
        <v>Arhitectură</v>
      </c>
      <c r="AD419">
        <f>PLANURI!A$12</f>
        <v>50</v>
      </c>
      <c r="AE419">
        <f>PLANURI!B$12</f>
        <v>60</v>
      </c>
      <c r="AF419">
        <f>PLANURI!D$12</f>
        <v>10</v>
      </c>
      <c r="AG419" t="str">
        <f>PLANURI!BW1038</f>
        <v/>
      </c>
    </row>
    <row r="420" spans="1:33" x14ac:dyDescent="0.2">
      <c r="A420" t="str">
        <f>PLANURI!AX1039</f>
        <v/>
      </c>
      <c r="B420">
        <f>PLANURI!AY1039</f>
        <v>3</v>
      </c>
      <c r="C420" t="str">
        <f>PLANURI!AZ1039</f>
        <v/>
      </c>
      <c r="D420" t="str">
        <f>PLANURI!BA1039</f>
        <v/>
      </c>
      <c r="E420" t="str">
        <f>PLANURI!BB1039</f>
        <v/>
      </c>
      <c r="F420" t="str">
        <f>PLANURI!BC1039</f>
        <v/>
      </c>
      <c r="G420" t="str">
        <f>PLANURI!BD1039</f>
        <v/>
      </c>
      <c r="H420" t="str">
        <f>PLANURI!BE1039</f>
        <v/>
      </c>
      <c r="I420" t="str">
        <f>PLANURI!BF1039</f>
        <v/>
      </c>
      <c r="J420" t="str">
        <f>PLANURI!BG1039</f>
        <v/>
      </c>
      <c r="K420" t="str">
        <f>PLANURI!BH1039</f>
        <v/>
      </c>
      <c r="L420" t="str">
        <f>PLANURI!BI1039</f>
        <v/>
      </c>
      <c r="M420" t="str">
        <f>PLANURI!BJ1039</f>
        <v/>
      </c>
      <c r="N420">
        <f>PLANURI!BK1039</f>
        <v>0</v>
      </c>
      <c r="O420">
        <f>PLANURI!BL1039</f>
        <v>0</v>
      </c>
      <c r="P420">
        <f>PLANURI!BM1039</f>
        <v>0</v>
      </c>
      <c r="Q420">
        <f>PLANURI!BN1039</f>
        <v>0</v>
      </c>
      <c r="R420">
        <f>PLANURI!BO1039</f>
        <v>0</v>
      </c>
      <c r="S420">
        <f>PLANURI!BP1039</f>
        <v>0</v>
      </c>
      <c r="T420" t="str">
        <f>PLANURI!BQ1039</f>
        <v/>
      </c>
      <c r="U420" t="str">
        <f>PLANURI!BR1039</f>
        <v/>
      </c>
      <c r="V420" t="str">
        <f>PLANURI!BS1039</f>
        <v/>
      </c>
      <c r="W420" t="str">
        <f>PLANURI!BT1039</f>
        <v/>
      </c>
      <c r="X420" t="str">
        <f>PLANURI!BU1039</f>
        <v/>
      </c>
      <c r="Y420" t="str">
        <f>PLANURI!BV1039</f>
        <v/>
      </c>
      <c r="Z420" t="str">
        <f>PLANURI!A$4</f>
        <v xml:space="preserve">Facultatea Arhitectură şi Urbanism </v>
      </c>
      <c r="AA420" t="str">
        <f>PLANURI!H$6</f>
        <v>Ştiinţe umaniste şi arte</v>
      </c>
      <c r="AB420">
        <f>PLANURI!C$12</f>
        <v>10</v>
      </c>
      <c r="AC420" t="str">
        <f>PLANURI!H$9</f>
        <v>Arhitectură</v>
      </c>
      <c r="AD420">
        <f>PLANURI!A$12</f>
        <v>50</v>
      </c>
      <c r="AE420">
        <f>PLANURI!B$12</f>
        <v>60</v>
      </c>
      <c r="AF420">
        <f>PLANURI!D$12</f>
        <v>10</v>
      </c>
      <c r="AG420" t="str">
        <f>PLANURI!BW1039</f>
        <v/>
      </c>
    </row>
    <row r="421" spans="1:33" x14ac:dyDescent="0.2">
      <c r="A421" t="str">
        <f>PLANURI!AX1040</f>
        <v/>
      </c>
      <c r="B421">
        <f>PLANURI!AY1040</f>
        <v>4</v>
      </c>
      <c r="C421" t="str">
        <f>PLANURI!AZ1040</f>
        <v/>
      </c>
      <c r="D421" t="str">
        <f>PLANURI!BA1040</f>
        <v/>
      </c>
      <c r="E421" t="str">
        <f>PLANURI!BB1040</f>
        <v/>
      </c>
      <c r="F421" t="str">
        <f>PLANURI!BC1040</f>
        <v/>
      </c>
      <c r="G421" t="str">
        <f>PLANURI!BD1040</f>
        <v/>
      </c>
      <c r="H421" t="str">
        <f>PLANURI!BE1040</f>
        <v/>
      </c>
      <c r="I421" t="str">
        <f>PLANURI!BF1040</f>
        <v/>
      </c>
      <c r="J421" t="str">
        <f>PLANURI!BG1040</f>
        <v/>
      </c>
      <c r="K421" t="str">
        <f>PLANURI!BH1040</f>
        <v/>
      </c>
      <c r="L421" t="str">
        <f>PLANURI!BI1040</f>
        <v/>
      </c>
      <c r="M421" t="str">
        <f>PLANURI!BJ1040</f>
        <v/>
      </c>
      <c r="N421">
        <f>PLANURI!BK1040</f>
        <v>0</v>
      </c>
      <c r="O421">
        <f>PLANURI!BL1040</f>
        <v>0</v>
      </c>
      <c r="P421">
        <f>PLANURI!BM1040</f>
        <v>0</v>
      </c>
      <c r="Q421">
        <f>PLANURI!BN1040</f>
        <v>0</v>
      </c>
      <c r="R421">
        <f>PLANURI!BO1040</f>
        <v>0</v>
      </c>
      <c r="S421">
        <f>PLANURI!BP1040</f>
        <v>0</v>
      </c>
      <c r="T421" t="str">
        <f>PLANURI!BQ1040</f>
        <v/>
      </c>
      <c r="U421" t="str">
        <f>PLANURI!BR1040</f>
        <v/>
      </c>
      <c r="V421" t="str">
        <f>PLANURI!BS1040</f>
        <v/>
      </c>
      <c r="W421" t="str">
        <f>PLANURI!BT1040</f>
        <v/>
      </c>
      <c r="X421" t="str">
        <f>PLANURI!BU1040</f>
        <v/>
      </c>
      <c r="Y421" t="str">
        <f>PLANURI!BV1040</f>
        <v/>
      </c>
      <c r="Z421" t="str">
        <f>PLANURI!A$4</f>
        <v xml:space="preserve">Facultatea Arhitectură şi Urbanism </v>
      </c>
      <c r="AA421" t="str">
        <f>PLANURI!H$6</f>
        <v>Ştiinţe umaniste şi arte</v>
      </c>
      <c r="AB421">
        <f>PLANURI!C$12</f>
        <v>10</v>
      </c>
      <c r="AC421" t="str">
        <f>PLANURI!H$9</f>
        <v>Arhitectură</v>
      </c>
      <c r="AD421">
        <f>PLANURI!A$12</f>
        <v>50</v>
      </c>
      <c r="AE421">
        <f>PLANURI!B$12</f>
        <v>60</v>
      </c>
      <c r="AF421">
        <f>PLANURI!D$12</f>
        <v>10</v>
      </c>
      <c r="AG421" t="str">
        <f>PLANURI!BW1040</f>
        <v/>
      </c>
    </row>
    <row r="422" spans="1:33" x14ac:dyDescent="0.2">
      <c r="A422" t="str">
        <f>PLANURI!AX1041</f>
        <v/>
      </c>
      <c r="B422">
        <f>PLANURI!AY1041</f>
        <v>5</v>
      </c>
      <c r="C422" t="str">
        <f>PLANURI!AZ1041</f>
        <v/>
      </c>
      <c r="D422" t="str">
        <f>PLANURI!BA1041</f>
        <v/>
      </c>
      <c r="E422" t="str">
        <f>PLANURI!BB1041</f>
        <v/>
      </c>
      <c r="F422" t="str">
        <f>PLANURI!BC1041</f>
        <v/>
      </c>
      <c r="G422" t="str">
        <f>PLANURI!BD1041</f>
        <v/>
      </c>
      <c r="H422" t="str">
        <f>PLANURI!BE1041</f>
        <v/>
      </c>
      <c r="I422" t="str">
        <f>PLANURI!BF1041</f>
        <v/>
      </c>
      <c r="J422" t="str">
        <f>PLANURI!BG1041</f>
        <v/>
      </c>
      <c r="K422" t="str">
        <f>PLANURI!BH1041</f>
        <v/>
      </c>
      <c r="L422" t="str">
        <f>PLANURI!BI1041</f>
        <v/>
      </c>
      <c r="M422" t="str">
        <f>PLANURI!BJ1041</f>
        <v/>
      </c>
      <c r="N422">
        <f>PLANURI!BK1041</f>
        <v>0</v>
      </c>
      <c r="O422">
        <f>PLANURI!BL1041</f>
        <v>0</v>
      </c>
      <c r="P422">
        <f>PLANURI!BM1041</f>
        <v>0</v>
      </c>
      <c r="Q422">
        <f>PLANURI!BN1041</f>
        <v>0</v>
      </c>
      <c r="R422">
        <f>PLANURI!BO1041</f>
        <v>0</v>
      </c>
      <c r="S422">
        <f>PLANURI!BP1041</f>
        <v>0</v>
      </c>
      <c r="T422" t="str">
        <f>PLANURI!BQ1041</f>
        <v/>
      </c>
      <c r="U422" t="str">
        <f>PLANURI!BR1041</f>
        <v/>
      </c>
      <c r="V422" t="str">
        <f>PLANURI!BS1041</f>
        <v/>
      </c>
      <c r="W422" t="str">
        <f>PLANURI!BT1041</f>
        <v/>
      </c>
      <c r="X422" t="str">
        <f>PLANURI!BU1041</f>
        <v/>
      </c>
      <c r="Y422" t="str">
        <f>PLANURI!BV1041</f>
        <v/>
      </c>
      <c r="Z422" t="str">
        <f>PLANURI!A$4</f>
        <v xml:space="preserve">Facultatea Arhitectură şi Urbanism </v>
      </c>
      <c r="AA422" t="str">
        <f>PLANURI!H$6</f>
        <v>Ştiinţe umaniste şi arte</v>
      </c>
      <c r="AB422">
        <f>PLANURI!C$12</f>
        <v>10</v>
      </c>
      <c r="AC422" t="str">
        <f>PLANURI!H$9</f>
        <v>Arhitectură</v>
      </c>
      <c r="AD422">
        <f>PLANURI!A$12</f>
        <v>50</v>
      </c>
      <c r="AE422">
        <f>PLANURI!B$12</f>
        <v>60</v>
      </c>
      <c r="AF422">
        <f>PLANURI!D$12</f>
        <v>10</v>
      </c>
      <c r="AG422" t="str">
        <f>PLANURI!BW1041</f>
        <v/>
      </c>
    </row>
    <row r="423" spans="1:33" x14ac:dyDescent="0.2">
      <c r="A423" t="str">
        <f>PLANURI!AX1042</f>
        <v>Semestrul 8</v>
      </c>
      <c r="B423">
        <f>PLANURI!AY1042</f>
        <v>0</v>
      </c>
      <c r="C423">
        <f>PLANURI!AZ1042</f>
        <v>0</v>
      </c>
      <c r="D423">
        <f>PLANURI!BA1042</f>
        <v>0</v>
      </c>
      <c r="E423">
        <f>PLANURI!BB1042</f>
        <v>0</v>
      </c>
      <c r="F423">
        <f>PLANURI!BC1042</f>
        <v>0</v>
      </c>
      <c r="G423">
        <f>PLANURI!BD1042</f>
        <v>0</v>
      </c>
      <c r="H423">
        <f>PLANURI!BE1042</f>
        <v>0</v>
      </c>
      <c r="I423">
        <f>PLANURI!BF1042</f>
        <v>0</v>
      </c>
      <c r="J423">
        <f>PLANURI!BG1042</f>
        <v>0</v>
      </c>
      <c r="K423">
        <f>PLANURI!BH1042</f>
        <v>0</v>
      </c>
      <c r="L423">
        <f>PLANURI!BI1042</f>
        <v>0</v>
      </c>
      <c r="M423">
        <f>PLANURI!BJ1042</f>
        <v>0</v>
      </c>
      <c r="N423">
        <f>PLANURI!BK1042</f>
        <v>0</v>
      </c>
      <c r="O423">
        <f>PLANURI!BL1042</f>
        <v>0</v>
      </c>
      <c r="P423">
        <f>PLANURI!BM1042</f>
        <v>0</v>
      </c>
      <c r="Q423">
        <f>PLANURI!BN1042</f>
        <v>0</v>
      </c>
      <c r="R423">
        <f>PLANURI!BO1042</f>
        <v>0</v>
      </c>
      <c r="S423">
        <f>PLANURI!BP1042</f>
        <v>0</v>
      </c>
      <c r="T423">
        <f>PLANURI!BQ1042</f>
        <v>0</v>
      </c>
      <c r="U423">
        <f>PLANURI!BR1042</f>
        <v>0</v>
      </c>
      <c r="V423">
        <f>PLANURI!BS1042</f>
        <v>0</v>
      </c>
      <c r="W423">
        <f>PLANURI!BT1042</f>
        <v>0</v>
      </c>
      <c r="X423">
        <f>PLANURI!BU1042</f>
        <v>0</v>
      </c>
      <c r="Y423">
        <f>PLANURI!BV1042</f>
        <v>0</v>
      </c>
      <c r="Z423" t="str">
        <f>PLANURI!A$4</f>
        <v xml:space="preserve">Facultatea Arhitectură şi Urbanism </v>
      </c>
      <c r="AA423" t="str">
        <f>PLANURI!H$6</f>
        <v>Ştiinţe umaniste şi arte</v>
      </c>
      <c r="AB423">
        <f>PLANURI!C$12</f>
        <v>10</v>
      </c>
      <c r="AC423" t="str">
        <f>PLANURI!H$9</f>
        <v>Arhitectură</v>
      </c>
      <c r="AD423">
        <f>PLANURI!A$12</f>
        <v>50</v>
      </c>
      <c r="AE423">
        <f>PLANURI!B$12</f>
        <v>60</v>
      </c>
      <c r="AF423">
        <f>PLANURI!D$12</f>
        <v>10</v>
      </c>
      <c r="AG423" t="str">
        <f>PLANURI!BW1042</f>
        <v/>
      </c>
    </row>
    <row r="424" spans="1:33" x14ac:dyDescent="0.2">
      <c r="A424" t="str">
        <f>PLANURI!AX1043</f>
        <v>L061.24.08.f11-01</v>
      </c>
      <c r="B424">
        <f>PLANURI!AY1043</f>
        <v>1</v>
      </c>
      <c r="C424" t="str">
        <f>PLANURI!AZ1043</f>
        <v>Voluntariat</v>
      </c>
      <c r="D424">
        <f>PLANURI!BA1043</f>
        <v>4</v>
      </c>
      <c r="E424" t="str">
        <f>PLANURI!BB1043</f>
        <v>8</v>
      </c>
      <c r="F424" t="str">
        <f>PLANURI!BC1043</f>
        <v>C</v>
      </c>
      <c r="G424" t="str">
        <f>PLANURI!BD1043</f>
        <v>DF</v>
      </c>
      <c r="H424">
        <f>PLANURI!BE1043</f>
        <v>0</v>
      </c>
      <c r="I424">
        <f>PLANURI!BF1043</f>
        <v>2</v>
      </c>
      <c r="J424">
        <f>PLANURI!BG1043</f>
        <v>2</v>
      </c>
      <c r="K424">
        <f>PLANURI!BH1043</f>
        <v>0</v>
      </c>
      <c r="L424">
        <f>PLANURI!BI1043</f>
        <v>28</v>
      </c>
      <c r="M424">
        <f>PLANURI!BJ1043</f>
        <v>28</v>
      </c>
      <c r="N424">
        <f>PLANURI!BK1043</f>
        <v>0</v>
      </c>
      <c r="O424">
        <f>PLANURI!BL1043</f>
        <v>0</v>
      </c>
      <c r="P424">
        <f>PLANURI!BM1043</f>
        <v>0</v>
      </c>
      <c r="Q424">
        <f>PLANURI!BN1043</f>
        <v>0</v>
      </c>
      <c r="R424">
        <f>PLANURI!BO1043</f>
        <v>0</v>
      </c>
      <c r="S424">
        <f>PLANURI!BP1043</f>
        <v>0</v>
      </c>
      <c r="T424" t="str">
        <f>PLANURI!BQ1043</f>
        <v/>
      </c>
      <c r="U424" t="str">
        <f>PLANURI!BR1043</f>
        <v/>
      </c>
      <c r="V424">
        <f>PLANURI!BS1043</f>
        <v>2</v>
      </c>
      <c r="W424" t="str">
        <f>PLANURI!BT1043</f>
        <v>f</v>
      </c>
      <c r="X424">
        <f>PLANURI!BU1043</f>
        <v>2</v>
      </c>
      <c r="Y424">
        <f>PLANURI!BV1043</f>
        <v>28</v>
      </c>
      <c r="Z424" t="str">
        <f>PLANURI!A$4</f>
        <v xml:space="preserve">Facultatea Arhitectură şi Urbanism </v>
      </c>
      <c r="AA424" t="str">
        <f>PLANURI!H$6</f>
        <v>Ştiinţe umaniste şi arte</v>
      </c>
      <c r="AB424">
        <f>PLANURI!C$12</f>
        <v>10</v>
      </c>
      <c r="AC424" t="str">
        <f>PLANURI!H$9</f>
        <v>Arhitectură</v>
      </c>
      <c r="AD424">
        <f>PLANURI!A$12</f>
        <v>50</v>
      </c>
      <c r="AE424">
        <f>PLANURI!B$12</f>
        <v>60</v>
      </c>
      <c r="AF424">
        <f>PLANURI!D$12</f>
        <v>10</v>
      </c>
      <c r="AG424" t="str">
        <f>PLANURI!BW1043</f>
        <v>2027</v>
      </c>
    </row>
    <row r="425" spans="1:33" x14ac:dyDescent="0.2">
      <c r="A425" t="str">
        <f>PLANURI!AX1044</f>
        <v>L061.24.08.f11-02</v>
      </c>
      <c r="B425">
        <f>PLANURI!AY1044</f>
        <v>2</v>
      </c>
      <c r="C425" t="str">
        <f>PLANURI!AZ1044</f>
        <v>Practică Erasmus+  (90 ore)</v>
      </c>
      <c r="D425">
        <f>PLANURI!BA1044</f>
        <v>4</v>
      </c>
      <c r="E425" t="str">
        <f>PLANURI!BB1044</f>
        <v>8</v>
      </c>
      <c r="F425" t="str">
        <f>PLANURI!BC1044</f>
        <v>C</v>
      </c>
      <c r="G425" t="str">
        <f>PLANURI!BD1044</f>
        <v>DF</v>
      </c>
      <c r="H425">
        <f>PLANURI!BE1044</f>
        <v>0</v>
      </c>
      <c r="I425">
        <f>PLANURI!BF1044</f>
        <v>0</v>
      </c>
      <c r="J425">
        <f>PLANURI!BG1044</f>
        <v>0</v>
      </c>
      <c r="K425">
        <f>PLANURI!BH1044</f>
        <v>0</v>
      </c>
      <c r="L425">
        <f>PLANURI!BI1044</f>
        <v>0</v>
      </c>
      <c r="M425">
        <f>PLANURI!BJ1044</f>
        <v>0</v>
      </c>
      <c r="N425">
        <f>PLANURI!BK1044</f>
        <v>0</v>
      </c>
      <c r="O425">
        <f>PLANURI!BL1044</f>
        <v>0</v>
      </c>
      <c r="P425">
        <f>PLANURI!BM1044</f>
        <v>0</v>
      </c>
      <c r="Q425">
        <f>PLANURI!BN1044</f>
        <v>0</v>
      </c>
      <c r="R425">
        <f>PLANURI!BO1044</f>
        <v>0</v>
      </c>
      <c r="S425">
        <f>PLANURI!BP1044</f>
        <v>0</v>
      </c>
      <c r="T425" t="str">
        <f>PLANURI!BQ1044</f>
        <v/>
      </c>
      <c r="U425" t="str">
        <f>PLANURI!BR1044</f>
        <v/>
      </c>
      <c r="V425">
        <f>PLANURI!BS1044</f>
        <v>5</v>
      </c>
      <c r="W425" t="str">
        <f>PLANURI!BT1044</f>
        <v>f</v>
      </c>
      <c r="X425">
        <f>PLANURI!BU1044</f>
        <v>0</v>
      </c>
      <c r="Y425">
        <f>PLANURI!BV1044</f>
        <v>0</v>
      </c>
      <c r="Z425" t="str">
        <f>PLANURI!A$4</f>
        <v xml:space="preserve">Facultatea Arhitectură şi Urbanism </v>
      </c>
      <c r="AA425" t="str">
        <f>PLANURI!H$6</f>
        <v>Ştiinţe umaniste şi arte</v>
      </c>
      <c r="AB425">
        <f>PLANURI!C$12</f>
        <v>10</v>
      </c>
      <c r="AC425" t="str">
        <f>PLANURI!H$9</f>
        <v>Arhitectură</v>
      </c>
      <c r="AD425">
        <f>PLANURI!A$12</f>
        <v>50</v>
      </c>
      <c r="AE425">
        <f>PLANURI!B$12</f>
        <v>60</v>
      </c>
      <c r="AF425">
        <f>PLANURI!D$12</f>
        <v>10</v>
      </c>
      <c r="AG425" t="str">
        <f>PLANURI!BW1044</f>
        <v>2027</v>
      </c>
    </row>
    <row r="426" spans="1:33" x14ac:dyDescent="0.2">
      <c r="A426" t="str">
        <f>PLANURI!AX1045</f>
        <v/>
      </c>
      <c r="B426">
        <f>PLANURI!AY1045</f>
        <v>3</v>
      </c>
      <c r="C426" t="str">
        <f>PLANURI!AZ1045</f>
        <v/>
      </c>
      <c r="D426" t="str">
        <f>PLANURI!BA1045</f>
        <v/>
      </c>
      <c r="E426" t="str">
        <f>PLANURI!BB1045</f>
        <v/>
      </c>
      <c r="F426" t="str">
        <f>PLANURI!BC1045</f>
        <v/>
      </c>
      <c r="G426" t="str">
        <f>PLANURI!BD1045</f>
        <v/>
      </c>
      <c r="H426" t="str">
        <f>PLANURI!BE1045</f>
        <v/>
      </c>
      <c r="I426" t="str">
        <f>PLANURI!BF1045</f>
        <v/>
      </c>
      <c r="J426" t="str">
        <f>PLANURI!BG1045</f>
        <v/>
      </c>
      <c r="K426" t="str">
        <f>PLANURI!BH1045</f>
        <v/>
      </c>
      <c r="L426" t="str">
        <f>PLANURI!BI1045</f>
        <v/>
      </c>
      <c r="M426" t="str">
        <f>PLANURI!BJ1045</f>
        <v/>
      </c>
      <c r="N426">
        <f>PLANURI!BK1045</f>
        <v>0</v>
      </c>
      <c r="O426">
        <f>PLANURI!BL1045</f>
        <v>0</v>
      </c>
      <c r="P426">
        <f>PLANURI!BM1045</f>
        <v>0</v>
      </c>
      <c r="Q426">
        <f>PLANURI!BN1045</f>
        <v>0</v>
      </c>
      <c r="R426">
        <f>PLANURI!BO1045</f>
        <v>0</v>
      </c>
      <c r="S426">
        <f>PLANURI!BP1045</f>
        <v>0</v>
      </c>
      <c r="T426" t="str">
        <f>PLANURI!BQ1045</f>
        <v/>
      </c>
      <c r="U426" t="str">
        <f>PLANURI!BR1045</f>
        <v/>
      </c>
      <c r="V426" t="str">
        <f>PLANURI!BS1045</f>
        <v/>
      </c>
      <c r="W426" t="str">
        <f>PLANURI!BT1045</f>
        <v/>
      </c>
      <c r="X426" t="str">
        <f>PLANURI!BU1045</f>
        <v/>
      </c>
      <c r="Y426" t="str">
        <f>PLANURI!BV1045</f>
        <v/>
      </c>
      <c r="Z426" t="str">
        <f>PLANURI!A$4</f>
        <v xml:space="preserve">Facultatea Arhitectură şi Urbanism </v>
      </c>
      <c r="AA426" t="str">
        <f>PLANURI!H$6</f>
        <v>Ştiinţe umaniste şi arte</v>
      </c>
      <c r="AB426">
        <f>PLANURI!C$12</f>
        <v>10</v>
      </c>
      <c r="AC426" t="str">
        <f>PLANURI!H$9</f>
        <v>Arhitectură</v>
      </c>
      <c r="AD426">
        <f>PLANURI!A$12</f>
        <v>50</v>
      </c>
      <c r="AE426">
        <f>PLANURI!B$12</f>
        <v>60</v>
      </c>
      <c r="AF426">
        <f>PLANURI!D$12</f>
        <v>10</v>
      </c>
      <c r="AG426" t="str">
        <f>PLANURI!BW1045</f>
        <v/>
      </c>
    </row>
    <row r="427" spans="1:33" x14ac:dyDescent="0.2">
      <c r="A427" t="str">
        <f>PLANURI!AX1046</f>
        <v/>
      </c>
      <c r="B427">
        <f>PLANURI!AY1046</f>
        <v>4</v>
      </c>
      <c r="C427" t="str">
        <f>PLANURI!AZ1046</f>
        <v/>
      </c>
      <c r="D427" t="str">
        <f>PLANURI!BA1046</f>
        <v/>
      </c>
      <c r="E427" t="str">
        <f>PLANURI!BB1046</f>
        <v/>
      </c>
      <c r="F427" t="str">
        <f>PLANURI!BC1046</f>
        <v/>
      </c>
      <c r="G427" t="str">
        <f>PLANURI!BD1046</f>
        <v/>
      </c>
      <c r="H427" t="str">
        <f>PLANURI!BE1046</f>
        <v/>
      </c>
      <c r="I427" t="str">
        <f>PLANURI!BF1046</f>
        <v/>
      </c>
      <c r="J427" t="str">
        <f>PLANURI!BG1046</f>
        <v/>
      </c>
      <c r="K427" t="str">
        <f>PLANURI!BH1046</f>
        <v/>
      </c>
      <c r="L427" t="str">
        <f>PLANURI!BI1046</f>
        <v/>
      </c>
      <c r="M427" t="str">
        <f>PLANURI!BJ1046</f>
        <v/>
      </c>
      <c r="N427">
        <f>PLANURI!BK1046</f>
        <v>0</v>
      </c>
      <c r="O427">
        <f>PLANURI!BL1046</f>
        <v>0</v>
      </c>
      <c r="P427">
        <f>PLANURI!BM1046</f>
        <v>0</v>
      </c>
      <c r="Q427">
        <f>PLANURI!BN1046</f>
        <v>0</v>
      </c>
      <c r="R427">
        <f>PLANURI!BO1046</f>
        <v>0</v>
      </c>
      <c r="S427">
        <f>PLANURI!BP1046</f>
        <v>0</v>
      </c>
      <c r="T427" t="str">
        <f>PLANURI!BQ1046</f>
        <v/>
      </c>
      <c r="U427" t="str">
        <f>PLANURI!BR1046</f>
        <v/>
      </c>
      <c r="V427" t="str">
        <f>PLANURI!BS1046</f>
        <v/>
      </c>
      <c r="W427" t="str">
        <f>PLANURI!BT1046</f>
        <v/>
      </c>
      <c r="X427" t="str">
        <f>PLANURI!BU1046</f>
        <v/>
      </c>
      <c r="Y427" t="str">
        <f>PLANURI!BV1046</f>
        <v/>
      </c>
      <c r="Z427" t="str">
        <f>PLANURI!A$4</f>
        <v xml:space="preserve">Facultatea Arhitectură şi Urbanism </v>
      </c>
      <c r="AA427" t="str">
        <f>PLANURI!H$6</f>
        <v>Ştiinţe umaniste şi arte</v>
      </c>
      <c r="AB427">
        <f>PLANURI!C$12</f>
        <v>10</v>
      </c>
      <c r="AC427" t="str">
        <f>PLANURI!H$9</f>
        <v>Arhitectură</v>
      </c>
      <c r="AD427">
        <f>PLANURI!A$12</f>
        <v>50</v>
      </c>
      <c r="AE427">
        <f>PLANURI!B$12</f>
        <v>60</v>
      </c>
      <c r="AF427">
        <f>PLANURI!D$12</f>
        <v>10</v>
      </c>
      <c r="AG427" t="str">
        <f>PLANURI!BW1046</f>
        <v/>
      </c>
    </row>
    <row r="428" spans="1:33" x14ac:dyDescent="0.2">
      <c r="A428" t="str">
        <f>PLANURI!AX1047</f>
        <v/>
      </c>
      <c r="B428">
        <f>PLANURI!AY1047</f>
        <v>5</v>
      </c>
      <c r="C428" t="str">
        <f>PLANURI!AZ1047</f>
        <v/>
      </c>
      <c r="D428" t="str">
        <f>PLANURI!BA1047</f>
        <v/>
      </c>
      <c r="E428" t="str">
        <f>PLANURI!BB1047</f>
        <v/>
      </c>
      <c r="F428" t="str">
        <f>PLANURI!BC1047</f>
        <v/>
      </c>
      <c r="G428" t="str">
        <f>PLANURI!BD1047</f>
        <v/>
      </c>
      <c r="H428" t="str">
        <f>PLANURI!BE1047</f>
        <v/>
      </c>
      <c r="I428" t="str">
        <f>PLANURI!BF1047</f>
        <v/>
      </c>
      <c r="J428" t="str">
        <f>PLANURI!BG1047</f>
        <v/>
      </c>
      <c r="K428" t="str">
        <f>PLANURI!BH1047</f>
        <v/>
      </c>
      <c r="L428" t="str">
        <f>PLANURI!BI1047</f>
        <v/>
      </c>
      <c r="M428" t="str">
        <f>PLANURI!BJ1047</f>
        <v/>
      </c>
      <c r="N428">
        <f>PLANURI!BK1047</f>
        <v>0</v>
      </c>
      <c r="O428">
        <f>PLANURI!BL1047</f>
        <v>0</v>
      </c>
      <c r="P428">
        <f>PLANURI!BM1047</f>
        <v>0</v>
      </c>
      <c r="Q428">
        <f>PLANURI!BN1047</f>
        <v>0</v>
      </c>
      <c r="R428">
        <f>PLANURI!BO1047</f>
        <v>0</v>
      </c>
      <c r="S428">
        <f>PLANURI!BP1047</f>
        <v>0</v>
      </c>
      <c r="T428" t="str">
        <f>PLANURI!BQ1047</f>
        <v/>
      </c>
      <c r="U428" t="str">
        <f>PLANURI!BR1047</f>
        <v/>
      </c>
      <c r="V428" t="str">
        <f>PLANURI!BS1047</f>
        <v/>
      </c>
      <c r="W428" t="str">
        <f>PLANURI!BT1047</f>
        <v/>
      </c>
      <c r="X428" t="str">
        <f>PLANURI!BU1047</f>
        <v/>
      </c>
      <c r="Y428" t="str">
        <f>PLANURI!BV1047</f>
        <v/>
      </c>
      <c r="Z428" t="str">
        <f>PLANURI!A$4</f>
        <v xml:space="preserve">Facultatea Arhitectură şi Urbanism </v>
      </c>
      <c r="AA428" t="str">
        <f>PLANURI!H$6</f>
        <v>Ştiinţe umaniste şi arte</v>
      </c>
      <c r="AB428">
        <f>PLANURI!C$12</f>
        <v>10</v>
      </c>
      <c r="AC428" t="str">
        <f>PLANURI!H$9</f>
        <v>Arhitectură</v>
      </c>
      <c r="AD428">
        <f>PLANURI!A$12</f>
        <v>50</v>
      </c>
      <c r="AE428">
        <f>PLANURI!B$12</f>
        <v>60</v>
      </c>
      <c r="AF428">
        <f>PLANURI!D$12</f>
        <v>10</v>
      </c>
      <c r="AG428" t="str">
        <f>PLANURI!BW1047</f>
        <v/>
      </c>
    </row>
    <row r="429" spans="1:33" x14ac:dyDescent="0.2">
      <c r="A429" t="str">
        <f>PLANURI!AX1048</f>
        <v>Semestrul 9</v>
      </c>
      <c r="B429">
        <f>PLANURI!AY1048</f>
        <v>0</v>
      </c>
      <c r="C429">
        <f>PLANURI!AZ1048</f>
        <v>0</v>
      </c>
      <c r="D429">
        <f>PLANURI!BA1048</f>
        <v>0</v>
      </c>
      <c r="E429">
        <f>PLANURI!BB1048</f>
        <v>0</v>
      </c>
      <c r="F429">
        <f>PLANURI!BC1048</f>
        <v>0</v>
      </c>
      <c r="G429">
        <f>PLANURI!BD1048</f>
        <v>0</v>
      </c>
      <c r="H429">
        <f>PLANURI!BE1048</f>
        <v>0</v>
      </c>
      <c r="I429">
        <f>PLANURI!BF1048</f>
        <v>0</v>
      </c>
      <c r="J429">
        <f>PLANURI!BG1048</f>
        <v>0</v>
      </c>
      <c r="K429">
        <f>PLANURI!BH1048</f>
        <v>0</v>
      </c>
      <c r="L429">
        <f>PLANURI!BI1048</f>
        <v>0</v>
      </c>
      <c r="M429">
        <f>PLANURI!BJ1048</f>
        <v>0</v>
      </c>
      <c r="N429">
        <f>PLANURI!BK1048</f>
        <v>0</v>
      </c>
      <c r="O429">
        <f>PLANURI!BL1048</f>
        <v>0</v>
      </c>
      <c r="P429">
        <f>PLANURI!BM1048</f>
        <v>0</v>
      </c>
      <c r="Q429">
        <f>PLANURI!BN1048</f>
        <v>0</v>
      </c>
      <c r="R429">
        <f>PLANURI!BO1048</f>
        <v>0</v>
      </c>
      <c r="S429">
        <f>PLANURI!BP1048</f>
        <v>0</v>
      </c>
      <c r="T429">
        <f>PLANURI!BQ1048</f>
        <v>0</v>
      </c>
      <c r="U429">
        <f>PLANURI!BR1048</f>
        <v>0</v>
      </c>
      <c r="V429">
        <f>PLANURI!BS1048</f>
        <v>0</v>
      </c>
      <c r="W429">
        <f>PLANURI!BT1048</f>
        <v>0</v>
      </c>
      <c r="X429">
        <f>PLANURI!BU1048</f>
        <v>0</v>
      </c>
      <c r="Y429">
        <f>PLANURI!BV1048</f>
        <v>0</v>
      </c>
      <c r="Z429" t="str">
        <f>PLANURI!A$4</f>
        <v xml:space="preserve">Facultatea Arhitectură şi Urbanism </v>
      </c>
      <c r="AA429" t="str">
        <f>PLANURI!H$6</f>
        <v>Ştiinţe umaniste şi arte</v>
      </c>
      <c r="AB429">
        <f>PLANURI!C$12</f>
        <v>10</v>
      </c>
      <c r="AC429" t="str">
        <f>PLANURI!H$9</f>
        <v>Arhitectură</v>
      </c>
      <c r="AD429">
        <f>PLANURI!A$12</f>
        <v>50</v>
      </c>
      <c r="AE429">
        <f>PLANURI!B$12</f>
        <v>60</v>
      </c>
      <c r="AF429">
        <f>PLANURI!D$12</f>
        <v>10</v>
      </c>
      <c r="AG429" t="str">
        <f>PLANURI!BW1048</f>
        <v/>
      </c>
    </row>
    <row r="430" spans="1:33" x14ac:dyDescent="0.2">
      <c r="A430" t="str">
        <f>PLANURI!AX1049</f>
        <v>L061.24.09.f11-01</v>
      </c>
      <c r="B430">
        <f>PLANURI!AY1049</f>
        <v>1</v>
      </c>
      <c r="C430" t="str">
        <f>PLANURI!AZ1049</f>
        <v>GIS</v>
      </c>
      <c r="D430">
        <f>PLANURI!BA1049</f>
        <v>5</v>
      </c>
      <c r="E430" t="str">
        <f>PLANURI!BB1049</f>
        <v>9</v>
      </c>
      <c r="F430" t="str">
        <f>PLANURI!BC1049</f>
        <v>E</v>
      </c>
      <c r="G430" t="str">
        <f>PLANURI!BD1049</f>
        <v>DF</v>
      </c>
      <c r="H430">
        <f>PLANURI!BE1049</f>
        <v>1</v>
      </c>
      <c r="I430">
        <f>PLANURI!BF1049</f>
        <v>1</v>
      </c>
      <c r="J430">
        <f>PLANURI!BG1049</f>
        <v>2</v>
      </c>
      <c r="K430">
        <f>PLANURI!BH1049</f>
        <v>14</v>
      </c>
      <c r="L430">
        <f>PLANURI!BI1049</f>
        <v>14</v>
      </c>
      <c r="M430">
        <f>PLANURI!BJ1049</f>
        <v>28</v>
      </c>
      <c r="N430">
        <f>PLANURI!BK1049</f>
        <v>0</v>
      </c>
      <c r="O430">
        <f>PLANURI!BL1049</f>
        <v>0</v>
      </c>
      <c r="P430">
        <f>PLANURI!BM1049</f>
        <v>0</v>
      </c>
      <c r="Q430">
        <f>PLANURI!BN1049</f>
        <v>0</v>
      </c>
      <c r="R430">
        <f>PLANURI!BO1049</f>
        <v>0</v>
      </c>
      <c r="S430">
        <f>PLANURI!BP1049</f>
        <v>0</v>
      </c>
      <c r="T430" t="str">
        <f>PLANURI!BQ1049</f>
        <v/>
      </c>
      <c r="U430" t="str">
        <f>PLANURI!BR1049</f>
        <v/>
      </c>
      <c r="V430">
        <f>PLANURI!BS1049</f>
        <v>2</v>
      </c>
      <c r="W430" t="str">
        <f>PLANURI!BT1049</f>
        <v>f</v>
      </c>
      <c r="X430">
        <f>PLANURI!BU1049</f>
        <v>2</v>
      </c>
      <c r="Y430">
        <f>PLANURI!BV1049</f>
        <v>28</v>
      </c>
      <c r="Z430" t="str">
        <f>PLANURI!A$4</f>
        <v xml:space="preserve">Facultatea Arhitectură şi Urbanism </v>
      </c>
      <c r="AA430" t="str">
        <f>PLANURI!H$6</f>
        <v>Ştiinţe umaniste şi arte</v>
      </c>
      <c r="AB430">
        <f>PLANURI!C$12</f>
        <v>10</v>
      </c>
      <c r="AC430" t="str">
        <f>PLANURI!H$9</f>
        <v>Arhitectură</v>
      </c>
      <c r="AD430">
        <f>PLANURI!A$12</f>
        <v>50</v>
      </c>
      <c r="AE430">
        <f>PLANURI!B$12</f>
        <v>60</v>
      </c>
      <c r="AF430">
        <f>PLANURI!D$12</f>
        <v>10</v>
      </c>
      <c r="AG430" t="str">
        <f>PLANURI!BW1049</f>
        <v>2028</v>
      </c>
    </row>
    <row r="431" spans="1:33" x14ac:dyDescent="0.2">
      <c r="A431" t="str">
        <f>PLANURI!AX1050</f>
        <v/>
      </c>
      <c r="B431">
        <f>PLANURI!AY1050</f>
        <v>2</v>
      </c>
      <c r="C431" t="str">
        <f>PLANURI!AZ1050</f>
        <v/>
      </c>
      <c r="D431" t="str">
        <f>PLANURI!BA1050</f>
        <v/>
      </c>
      <c r="E431" t="str">
        <f>PLANURI!BB1050</f>
        <v/>
      </c>
      <c r="F431" t="str">
        <f>PLANURI!BC1050</f>
        <v/>
      </c>
      <c r="G431" t="str">
        <f>PLANURI!BD1050</f>
        <v/>
      </c>
      <c r="H431" t="str">
        <f>PLANURI!BE1050</f>
        <v/>
      </c>
      <c r="I431" t="str">
        <f>PLANURI!BF1050</f>
        <v/>
      </c>
      <c r="J431" t="str">
        <f>PLANURI!BG1050</f>
        <v/>
      </c>
      <c r="K431" t="str">
        <f>PLANURI!BH1050</f>
        <v/>
      </c>
      <c r="L431" t="str">
        <f>PLANURI!BI1050</f>
        <v/>
      </c>
      <c r="M431" t="str">
        <f>PLANURI!BJ1050</f>
        <v/>
      </c>
      <c r="N431">
        <f>PLANURI!BK1050</f>
        <v>0</v>
      </c>
      <c r="O431">
        <f>PLANURI!BL1050</f>
        <v>0</v>
      </c>
      <c r="P431">
        <f>PLANURI!BM1050</f>
        <v>0</v>
      </c>
      <c r="Q431">
        <f>PLANURI!BN1050</f>
        <v>0</v>
      </c>
      <c r="R431">
        <f>PLANURI!BO1050</f>
        <v>0</v>
      </c>
      <c r="S431">
        <f>PLANURI!BP1050</f>
        <v>0</v>
      </c>
      <c r="T431" t="str">
        <f>PLANURI!BQ1050</f>
        <v/>
      </c>
      <c r="U431" t="str">
        <f>PLANURI!BR1050</f>
        <v/>
      </c>
      <c r="V431" t="str">
        <f>PLANURI!BS1050</f>
        <v/>
      </c>
      <c r="W431" t="str">
        <f>PLANURI!BT1050</f>
        <v/>
      </c>
      <c r="X431" t="str">
        <f>PLANURI!BU1050</f>
        <v/>
      </c>
      <c r="Y431" t="str">
        <f>PLANURI!BV1050</f>
        <v/>
      </c>
      <c r="Z431" t="str">
        <f>PLANURI!A$4</f>
        <v xml:space="preserve">Facultatea Arhitectură şi Urbanism </v>
      </c>
      <c r="AA431" t="str">
        <f>PLANURI!H$6</f>
        <v>Ştiinţe umaniste şi arte</v>
      </c>
      <c r="AB431">
        <f>PLANURI!C$12</f>
        <v>10</v>
      </c>
      <c r="AC431" t="str">
        <f>PLANURI!H$9</f>
        <v>Arhitectură</v>
      </c>
      <c r="AD431">
        <f>PLANURI!A$12</f>
        <v>50</v>
      </c>
      <c r="AE431">
        <f>PLANURI!B$12</f>
        <v>60</v>
      </c>
      <c r="AF431">
        <f>PLANURI!D$12</f>
        <v>10</v>
      </c>
      <c r="AG431" t="str">
        <f>PLANURI!BW1050</f>
        <v/>
      </c>
    </row>
    <row r="432" spans="1:33" x14ac:dyDescent="0.2">
      <c r="A432" t="str">
        <f>PLANURI!AX1051</f>
        <v/>
      </c>
      <c r="B432">
        <f>PLANURI!AY1051</f>
        <v>3</v>
      </c>
      <c r="C432" t="str">
        <f>PLANURI!AZ1051</f>
        <v/>
      </c>
      <c r="D432" t="str">
        <f>PLANURI!BA1051</f>
        <v/>
      </c>
      <c r="E432" t="str">
        <f>PLANURI!BB1051</f>
        <v/>
      </c>
      <c r="F432" t="str">
        <f>PLANURI!BC1051</f>
        <v/>
      </c>
      <c r="G432" t="str">
        <f>PLANURI!BD1051</f>
        <v/>
      </c>
      <c r="H432" t="str">
        <f>PLANURI!BE1051</f>
        <v/>
      </c>
      <c r="I432" t="str">
        <f>PLANURI!BF1051</f>
        <v/>
      </c>
      <c r="J432" t="str">
        <f>PLANURI!BG1051</f>
        <v/>
      </c>
      <c r="K432" t="str">
        <f>PLANURI!BH1051</f>
        <v/>
      </c>
      <c r="L432" t="str">
        <f>PLANURI!BI1051</f>
        <v/>
      </c>
      <c r="M432" t="str">
        <f>PLANURI!BJ1051</f>
        <v/>
      </c>
      <c r="N432">
        <f>PLANURI!BK1051</f>
        <v>0</v>
      </c>
      <c r="O432">
        <f>PLANURI!BL1051</f>
        <v>0</v>
      </c>
      <c r="P432">
        <f>PLANURI!BM1051</f>
        <v>0</v>
      </c>
      <c r="Q432">
        <f>PLANURI!BN1051</f>
        <v>0</v>
      </c>
      <c r="R432">
        <f>PLANURI!BO1051</f>
        <v>0</v>
      </c>
      <c r="S432">
        <f>PLANURI!BP1051</f>
        <v>0</v>
      </c>
      <c r="T432" t="str">
        <f>PLANURI!BQ1051</f>
        <v/>
      </c>
      <c r="U432" t="str">
        <f>PLANURI!BR1051</f>
        <v/>
      </c>
      <c r="V432" t="str">
        <f>PLANURI!BS1051</f>
        <v/>
      </c>
      <c r="W432" t="str">
        <f>PLANURI!BT1051</f>
        <v/>
      </c>
      <c r="X432" t="str">
        <f>PLANURI!BU1051</f>
        <v/>
      </c>
      <c r="Y432" t="str">
        <f>PLANURI!BV1051</f>
        <v/>
      </c>
      <c r="Z432" t="str">
        <f>PLANURI!A$4</f>
        <v xml:space="preserve">Facultatea Arhitectură şi Urbanism </v>
      </c>
      <c r="AA432" t="str">
        <f>PLANURI!H$6</f>
        <v>Ştiinţe umaniste şi arte</v>
      </c>
      <c r="AB432">
        <f>PLANURI!C$12</f>
        <v>10</v>
      </c>
      <c r="AC432" t="str">
        <f>PLANURI!H$9</f>
        <v>Arhitectură</v>
      </c>
      <c r="AD432">
        <f>PLANURI!A$12</f>
        <v>50</v>
      </c>
      <c r="AE432">
        <f>PLANURI!B$12</f>
        <v>60</v>
      </c>
      <c r="AF432">
        <f>PLANURI!D$12</f>
        <v>10</v>
      </c>
      <c r="AG432" t="str">
        <f>PLANURI!BW1051</f>
        <v/>
      </c>
    </row>
    <row r="433" spans="1:33" x14ac:dyDescent="0.2">
      <c r="A433" t="str">
        <f>PLANURI!AX1052</f>
        <v/>
      </c>
      <c r="B433">
        <f>PLANURI!AY1052</f>
        <v>4</v>
      </c>
      <c r="C433" t="str">
        <f>PLANURI!AZ1052</f>
        <v/>
      </c>
      <c r="D433" t="str">
        <f>PLANURI!BA1052</f>
        <v/>
      </c>
      <c r="E433" t="str">
        <f>PLANURI!BB1052</f>
        <v/>
      </c>
      <c r="F433" t="str">
        <f>PLANURI!BC1052</f>
        <v/>
      </c>
      <c r="G433" t="str">
        <f>PLANURI!BD1052</f>
        <v/>
      </c>
      <c r="H433" t="str">
        <f>PLANURI!BE1052</f>
        <v/>
      </c>
      <c r="I433" t="str">
        <f>PLANURI!BF1052</f>
        <v/>
      </c>
      <c r="J433" t="str">
        <f>PLANURI!BG1052</f>
        <v/>
      </c>
      <c r="K433" t="str">
        <f>PLANURI!BH1052</f>
        <v/>
      </c>
      <c r="L433" t="str">
        <f>PLANURI!BI1052</f>
        <v/>
      </c>
      <c r="M433" t="str">
        <f>PLANURI!BJ1052</f>
        <v/>
      </c>
      <c r="N433">
        <f>PLANURI!BK1052</f>
        <v>0</v>
      </c>
      <c r="O433">
        <f>PLANURI!BL1052</f>
        <v>0</v>
      </c>
      <c r="P433">
        <f>PLANURI!BM1052</f>
        <v>0</v>
      </c>
      <c r="Q433">
        <f>PLANURI!BN1052</f>
        <v>0</v>
      </c>
      <c r="R433">
        <f>PLANURI!BO1052</f>
        <v>0</v>
      </c>
      <c r="S433">
        <f>PLANURI!BP1052</f>
        <v>0</v>
      </c>
      <c r="T433" t="str">
        <f>PLANURI!BQ1052</f>
        <v/>
      </c>
      <c r="U433" t="str">
        <f>PLANURI!BR1052</f>
        <v/>
      </c>
      <c r="V433" t="str">
        <f>PLANURI!BS1052</f>
        <v/>
      </c>
      <c r="W433" t="str">
        <f>PLANURI!BT1052</f>
        <v/>
      </c>
      <c r="X433" t="str">
        <f>PLANURI!BU1052</f>
        <v/>
      </c>
      <c r="Y433" t="str">
        <f>PLANURI!BV1052</f>
        <v/>
      </c>
      <c r="Z433" t="str">
        <f>PLANURI!A$4</f>
        <v xml:space="preserve">Facultatea Arhitectură şi Urbanism </v>
      </c>
      <c r="AA433" t="str">
        <f>PLANURI!H$6</f>
        <v>Ştiinţe umaniste şi arte</v>
      </c>
      <c r="AB433">
        <f>PLANURI!C$12</f>
        <v>10</v>
      </c>
      <c r="AC433" t="str">
        <f>PLANURI!H$9</f>
        <v>Arhitectură</v>
      </c>
      <c r="AD433">
        <f>PLANURI!A$12</f>
        <v>50</v>
      </c>
      <c r="AE433">
        <f>PLANURI!B$12</f>
        <v>60</v>
      </c>
      <c r="AF433">
        <f>PLANURI!D$12</f>
        <v>10</v>
      </c>
      <c r="AG433" t="str">
        <f>PLANURI!BW1052</f>
        <v/>
      </c>
    </row>
    <row r="434" spans="1:33" x14ac:dyDescent="0.2">
      <c r="A434" t="str">
        <f>PLANURI!AX1053</f>
        <v/>
      </c>
      <c r="B434">
        <f>PLANURI!AY1053</f>
        <v>5</v>
      </c>
      <c r="C434" t="str">
        <f>PLANURI!AZ1053</f>
        <v/>
      </c>
      <c r="D434" t="str">
        <f>PLANURI!BA1053</f>
        <v/>
      </c>
      <c r="E434" t="str">
        <f>PLANURI!BB1053</f>
        <v/>
      </c>
      <c r="F434" t="str">
        <f>PLANURI!BC1053</f>
        <v/>
      </c>
      <c r="G434" t="str">
        <f>PLANURI!BD1053</f>
        <v/>
      </c>
      <c r="H434" t="str">
        <f>PLANURI!BE1053</f>
        <v/>
      </c>
      <c r="I434" t="str">
        <f>PLANURI!BF1053</f>
        <v/>
      </c>
      <c r="J434" t="str">
        <f>PLANURI!BG1053</f>
        <v/>
      </c>
      <c r="K434" t="str">
        <f>PLANURI!BH1053</f>
        <v/>
      </c>
      <c r="L434" t="str">
        <f>PLANURI!BI1053</f>
        <v/>
      </c>
      <c r="M434" t="str">
        <f>PLANURI!BJ1053</f>
        <v/>
      </c>
      <c r="N434">
        <f>PLANURI!BK1053</f>
        <v>0</v>
      </c>
      <c r="O434">
        <f>PLANURI!BL1053</f>
        <v>0</v>
      </c>
      <c r="P434">
        <f>PLANURI!BM1053</f>
        <v>0</v>
      </c>
      <c r="Q434">
        <f>PLANURI!BN1053</f>
        <v>0</v>
      </c>
      <c r="R434">
        <f>PLANURI!BO1053</f>
        <v>0</v>
      </c>
      <c r="S434">
        <f>PLANURI!BP1053</f>
        <v>0</v>
      </c>
      <c r="T434" t="str">
        <f>PLANURI!BQ1053</f>
        <v/>
      </c>
      <c r="U434" t="str">
        <f>PLANURI!BR1053</f>
        <v/>
      </c>
      <c r="V434" t="str">
        <f>PLANURI!BS1053</f>
        <v/>
      </c>
      <c r="W434" t="str">
        <f>PLANURI!BT1053</f>
        <v/>
      </c>
      <c r="X434" t="str">
        <f>PLANURI!BU1053</f>
        <v/>
      </c>
      <c r="Y434" t="str">
        <f>PLANURI!BV1053</f>
        <v/>
      </c>
      <c r="Z434" t="str">
        <f>PLANURI!A$4</f>
        <v xml:space="preserve">Facultatea Arhitectură şi Urbanism </v>
      </c>
      <c r="AA434" t="str">
        <f>PLANURI!H$6</f>
        <v>Ştiinţe umaniste şi arte</v>
      </c>
      <c r="AB434">
        <f>PLANURI!C$12</f>
        <v>10</v>
      </c>
      <c r="AC434" t="str">
        <f>PLANURI!H$9</f>
        <v>Arhitectură</v>
      </c>
      <c r="AD434">
        <f>PLANURI!A$12</f>
        <v>50</v>
      </c>
      <c r="AE434">
        <f>PLANURI!B$12</f>
        <v>60</v>
      </c>
      <c r="AF434">
        <f>PLANURI!D$12</f>
        <v>10</v>
      </c>
      <c r="AG434" t="str">
        <f>PLANURI!BW1053</f>
        <v/>
      </c>
    </row>
    <row r="435" spans="1:33" x14ac:dyDescent="0.2">
      <c r="A435" t="str">
        <f>PLANURI!AX1054</f>
        <v/>
      </c>
      <c r="B435">
        <f>PLANURI!AY1054</f>
        <v>6</v>
      </c>
      <c r="C435" t="str">
        <f>PLANURI!AZ1054</f>
        <v/>
      </c>
      <c r="D435" t="str">
        <f>PLANURI!BA1054</f>
        <v/>
      </c>
      <c r="E435" t="str">
        <f>PLANURI!BB1054</f>
        <v/>
      </c>
      <c r="F435" t="str">
        <f>PLANURI!BC1054</f>
        <v/>
      </c>
      <c r="G435" t="str">
        <f>PLANURI!BD1054</f>
        <v/>
      </c>
      <c r="H435" t="str">
        <f>PLANURI!BE1054</f>
        <v/>
      </c>
      <c r="I435" t="str">
        <f>PLANURI!BF1054</f>
        <v/>
      </c>
      <c r="J435" t="str">
        <f>PLANURI!BG1054</f>
        <v/>
      </c>
      <c r="K435" t="str">
        <f>PLANURI!BH1054</f>
        <v/>
      </c>
      <c r="L435" t="str">
        <f>PLANURI!BI1054</f>
        <v/>
      </c>
      <c r="M435" t="str">
        <f>PLANURI!BJ1054</f>
        <v/>
      </c>
      <c r="N435">
        <f>PLANURI!BK1054</f>
        <v>0</v>
      </c>
      <c r="O435">
        <f>PLANURI!BL1054</f>
        <v>0</v>
      </c>
      <c r="P435">
        <f>PLANURI!BM1054</f>
        <v>0</v>
      </c>
      <c r="Q435">
        <f>PLANURI!BN1054</f>
        <v>0</v>
      </c>
      <c r="R435">
        <f>PLANURI!BO1054</f>
        <v>0</v>
      </c>
      <c r="S435">
        <f>PLANURI!BP1054</f>
        <v>0</v>
      </c>
      <c r="T435" t="str">
        <f>PLANURI!BQ1054</f>
        <v/>
      </c>
      <c r="U435" t="str">
        <f>PLANURI!BR1054</f>
        <v/>
      </c>
      <c r="V435" t="str">
        <f>PLANURI!BS1054</f>
        <v/>
      </c>
      <c r="W435" t="str">
        <f>PLANURI!BT1054</f>
        <v/>
      </c>
      <c r="X435" t="str">
        <f>PLANURI!BU1054</f>
        <v/>
      </c>
      <c r="Y435" t="str">
        <f>PLANURI!BV1054</f>
        <v/>
      </c>
      <c r="Z435" t="str">
        <f>PLANURI!A$4</f>
        <v xml:space="preserve">Facultatea Arhitectură şi Urbanism </v>
      </c>
      <c r="AA435" t="str">
        <f>PLANURI!H$6</f>
        <v>Ştiinţe umaniste şi arte</v>
      </c>
      <c r="AB435">
        <f>PLANURI!C$12</f>
        <v>10</v>
      </c>
      <c r="AC435" t="str">
        <f>PLANURI!H$9</f>
        <v>Arhitectură</v>
      </c>
      <c r="AD435">
        <f>PLANURI!A$12</f>
        <v>50</v>
      </c>
      <c r="AE435">
        <f>PLANURI!B$12</f>
        <v>60</v>
      </c>
      <c r="AF435">
        <f>PLANURI!D$12</f>
        <v>10</v>
      </c>
      <c r="AG435" t="str">
        <f>PLANURI!BW1054</f>
        <v/>
      </c>
    </row>
    <row r="436" spans="1:33" x14ac:dyDescent="0.2">
      <c r="A436" t="str">
        <f>PLANURI!AX1055</f>
        <v>Semestrul 10</v>
      </c>
      <c r="B436">
        <f>PLANURI!AY1055</f>
        <v>0</v>
      </c>
      <c r="C436">
        <f>PLANURI!AZ1055</f>
        <v>0</v>
      </c>
      <c r="D436">
        <f>PLANURI!BA1055</f>
        <v>0</v>
      </c>
      <c r="E436">
        <f>PLANURI!BB1055</f>
        <v>0</v>
      </c>
      <c r="F436">
        <f>PLANURI!BC1055</f>
        <v>0</v>
      </c>
      <c r="G436">
        <f>PLANURI!BD1055</f>
        <v>0</v>
      </c>
      <c r="H436">
        <f>PLANURI!BE1055</f>
        <v>0</v>
      </c>
      <c r="I436">
        <f>PLANURI!BF1055</f>
        <v>0</v>
      </c>
      <c r="J436">
        <f>PLANURI!BG1055</f>
        <v>0</v>
      </c>
      <c r="K436">
        <f>PLANURI!BH1055</f>
        <v>0</v>
      </c>
      <c r="L436">
        <f>PLANURI!BI1055</f>
        <v>0</v>
      </c>
      <c r="M436">
        <f>PLANURI!BJ1055</f>
        <v>0</v>
      </c>
      <c r="N436">
        <f>PLANURI!BK1055</f>
        <v>0</v>
      </c>
      <c r="O436">
        <f>PLANURI!BL1055</f>
        <v>0</v>
      </c>
      <c r="P436">
        <f>PLANURI!BM1055</f>
        <v>0</v>
      </c>
      <c r="Q436">
        <f>PLANURI!BN1055</f>
        <v>0</v>
      </c>
      <c r="R436">
        <f>PLANURI!BO1055</f>
        <v>0</v>
      </c>
      <c r="S436">
        <f>PLANURI!BP1055</f>
        <v>0</v>
      </c>
      <c r="T436">
        <f>PLANURI!BQ1055</f>
        <v>0</v>
      </c>
      <c r="U436">
        <f>PLANURI!BR1055</f>
        <v>0</v>
      </c>
      <c r="V436">
        <f>PLANURI!BS1055</f>
        <v>0</v>
      </c>
      <c r="W436">
        <f>PLANURI!BT1055</f>
        <v>0</v>
      </c>
      <c r="X436">
        <f>PLANURI!BU1055</f>
        <v>0</v>
      </c>
      <c r="Y436">
        <f>PLANURI!BV1055</f>
        <v>0</v>
      </c>
      <c r="Z436" t="str">
        <f>PLANURI!A$4</f>
        <v xml:space="preserve">Facultatea Arhitectură şi Urbanism </v>
      </c>
      <c r="AA436" t="str">
        <f>PLANURI!H$6</f>
        <v>Ştiinţe umaniste şi arte</v>
      </c>
      <c r="AB436">
        <f>PLANURI!C$12</f>
        <v>10</v>
      </c>
      <c r="AC436" t="str">
        <f>PLANURI!H$9</f>
        <v>Arhitectură</v>
      </c>
      <c r="AD436">
        <f>PLANURI!A$12</f>
        <v>50</v>
      </c>
      <c r="AE436">
        <f>PLANURI!B$12</f>
        <v>60</v>
      </c>
      <c r="AF436">
        <f>PLANURI!D$12</f>
        <v>10</v>
      </c>
      <c r="AG436" t="str">
        <f>PLANURI!BW1055</f>
        <v/>
      </c>
    </row>
    <row r="437" spans="1:33" x14ac:dyDescent="0.2">
      <c r="A437" t="str">
        <f>PLANURI!AX1056</f>
        <v>L061.24.10.f11-01</v>
      </c>
      <c r="B437">
        <f>PLANURI!AY1056</f>
        <v>1</v>
      </c>
      <c r="C437" t="str">
        <f>PLANURI!AZ1056</f>
        <v>Practică Erasmus+  (90 ore)</v>
      </c>
      <c r="D437">
        <f>PLANURI!BA1056</f>
        <v>5</v>
      </c>
      <c r="E437" t="str">
        <f>PLANURI!BB1056</f>
        <v>10</v>
      </c>
      <c r="F437" t="str">
        <f>PLANURI!BC1056</f>
        <v>C</v>
      </c>
      <c r="G437" t="str">
        <f>PLANURI!BD1056</f>
        <v>DF</v>
      </c>
      <c r="H437">
        <f>PLANURI!BE1056</f>
        <v>0</v>
      </c>
      <c r="I437">
        <f>PLANURI!BF1056</f>
        <v>0</v>
      </c>
      <c r="J437">
        <f>PLANURI!BG1056</f>
        <v>0</v>
      </c>
      <c r="K437">
        <f>PLANURI!BH1056</f>
        <v>0</v>
      </c>
      <c r="L437">
        <f>PLANURI!BI1056</f>
        <v>0</v>
      </c>
      <c r="M437">
        <f>PLANURI!BJ1056</f>
        <v>0</v>
      </c>
      <c r="N437">
        <f>PLANURI!BK1056</f>
        <v>0</v>
      </c>
      <c r="O437">
        <f>PLANURI!BL1056</f>
        <v>0</v>
      </c>
      <c r="P437">
        <f>PLANURI!BM1056</f>
        <v>0</v>
      </c>
      <c r="Q437">
        <f>PLANURI!BN1056</f>
        <v>0</v>
      </c>
      <c r="R437">
        <f>PLANURI!BO1056</f>
        <v>0</v>
      </c>
      <c r="S437">
        <f>PLANURI!BP1056</f>
        <v>0</v>
      </c>
      <c r="T437" t="str">
        <f>PLANURI!BQ1056</f>
        <v/>
      </c>
      <c r="U437" t="str">
        <f>PLANURI!BR1056</f>
        <v/>
      </c>
      <c r="V437">
        <f>PLANURI!BS1056</f>
        <v>5</v>
      </c>
      <c r="W437" t="str">
        <f>PLANURI!BT1056</f>
        <v>f</v>
      </c>
      <c r="X437">
        <f>PLANURI!BU1056</f>
        <v>0</v>
      </c>
      <c r="Y437">
        <f>PLANURI!BV1056</f>
        <v>0</v>
      </c>
      <c r="Z437" t="str">
        <f>PLANURI!A$4</f>
        <v xml:space="preserve">Facultatea Arhitectură şi Urbanism </v>
      </c>
      <c r="AA437" t="str">
        <f>PLANURI!H$6</f>
        <v>Ştiinţe umaniste şi arte</v>
      </c>
      <c r="AB437">
        <f>PLANURI!C$12</f>
        <v>10</v>
      </c>
      <c r="AC437" t="str">
        <f>PLANURI!H$9</f>
        <v>Arhitectură</v>
      </c>
      <c r="AD437">
        <f>PLANURI!A$12</f>
        <v>50</v>
      </c>
      <c r="AE437">
        <f>PLANURI!B$12</f>
        <v>60</v>
      </c>
      <c r="AF437">
        <f>PLANURI!D$12</f>
        <v>10</v>
      </c>
      <c r="AG437" t="str">
        <f>PLANURI!BW1056</f>
        <v>2028</v>
      </c>
    </row>
    <row r="438" spans="1:33" x14ac:dyDescent="0.2">
      <c r="A438" t="str">
        <f>PLANURI!AX1057</f>
        <v>L061.24.10.f11-02</v>
      </c>
      <c r="B438">
        <f>PLANURI!AY1057</f>
        <v>2</v>
      </c>
      <c r="C438" t="str">
        <f>PLANURI!AZ1057</f>
        <v>Voluntariat</v>
      </c>
      <c r="D438">
        <f>PLANURI!BA1057</f>
        <v>5</v>
      </c>
      <c r="E438" t="str">
        <f>PLANURI!BB1057</f>
        <v>10</v>
      </c>
      <c r="F438" t="str">
        <f>PLANURI!BC1057</f>
        <v>C</v>
      </c>
      <c r="G438" t="str">
        <f>PLANURI!BD1057</f>
        <v>DF</v>
      </c>
      <c r="H438">
        <f>PLANURI!BE1057</f>
        <v>0</v>
      </c>
      <c r="I438">
        <f>PLANURI!BF1057</f>
        <v>2</v>
      </c>
      <c r="J438">
        <f>PLANURI!BG1057</f>
        <v>2</v>
      </c>
      <c r="K438">
        <f>PLANURI!BH1057</f>
        <v>0</v>
      </c>
      <c r="L438">
        <f>PLANURI!BI1057</f>
        <v>28</v>
      </c>
      <c r="M438">
        <f>PLANURI!BJ1057</f>
        <v>28</v>
      </c>
      <c r="N438">
        <f>PLANURI!BK1057</f>
        <v>0</v>
      </c>
      <c r="O438">
        <f>PLANURI!BL1057</f>
        <v>0</v>
      </c>
      <c r="P438">
        <f>PLANURI!BM1057</f>
        <v>0</v>
      </c>
      <c r="Q438">
        <f>PLANURI!BN1057</f>
        <v>0</v>
      </c>
      <c r="R438">
        <f>PLANURI!BO1057</f>
        <v>0</v>
      </c>
      <c r="S438">
        <f>PLANURI!BP1057</f>
        <v>0</v>
      </c>
      <c r="T438" t="str">
        <f>PLANURI!BQ1057</f>
        <v/>
      </c>
      <c r="U438" t="str">
        <f>PLANURI!BR1057</f>
        <v/>
      </c>
      <c r="V438">
        <f>PLANURI!BS1057</f>
        <v>2</v>
      </c>
      <c r="W438" t="str">
        <f>PLANURI!BT1057</f>
        <v>f</v>
      </c>
      <c r="X438">
        <f>PLANURI!BU1057</f>
        <v>2</v>
      </c>
      <c r="Y438">
        <f>PLANURI!BV1057</f>
        <v>28</v>
      </c>
      <c r="Z438" t="str">
        <f>PLANURI!A$4</f>
        <v xml:space="preserve">Facultatea Arhitectură şi Urbanism </v>
      </c>
      <c r="AA438" t="str">
        <f>PLANURI!H$6</f>
        <v>Ştiinţe umaniste şi arte</v>
      </c>
      <c r="AB438">
        <f>PLANURI!C$12</f>
        <v>10</v>
      </c>
      <c r="AC438" t="str">
        <f>PLANURI!H$9</f>
        <v>Arhitectură</v>
      </c>
      <c r="AD438">
        <f>PLANURI!A$12</f>
        <v>50</v>
      </c>
      <c r="AE438">
        <f>PLANURI!B$12</f>
        <v>60</v>
      </c>
      <c r="AF438">
        <f>PLANURI!D$12</f>
        <v>10</v>
      </c>
      <c r="AG438" t="str">
        <f>PLANURI!BW1057</f>
        <v>2028</v>
      </c>
    </row>
    <row r="439" spans="1:33" x14ac:dyDescent="0.2">
      <c r="A439" t="str">
        <f>PLANURI!AX1058</f>
        <v>L061.24.10.f11-03</v>
      </c>
      <c r="B439">
        <f>PLANURI!AY1058</f>
        <v>3</v>
      </c>
      <c r="C439" t="str">
        <f>PLANURI!AZ1058</f>
        <v>Vizualizare date si infografice</v>
      </c>
      <c r="D439">
        <f>PLANURI!BA1058</f>
        <v>5</v>
      </c>
      <c r="E439" t="str">
        <f>PLANURI!BB1058</f>
        <v>10</v>
      </c>
      <c r="F439" t="str">
        <f>PLANURI!BC1058</f>
        <v>E</v>
      </c>
      <c r="G439" t="str">
        <f>PLANURI!BD1058</f>
        <v>DF</v>
      </c>
      <c r="H439">
        <f>PLANURI!BE1058</f>
        <v>1</v>
      </c>
      <c r="I439">
        <f>PLANURI!BF1058</f>
        <v>1</v>
      </c>
      <c r="J439">
        <f>PLANURI!BG1058</f>
        <v>2</v>
      </c>
      <c r="K439">
        <f>PLANURI!BH1058</f>
        <v>14</v>
      </c>
      <c r="L439">
        <f>PLANURI!BI1058</f>
        <v>14</v>
      </c>
      <c r="M439">
        <f>PLANURI!BJ1058</f>
        <v>28</v>
      </c>
      <c r="N439">
        <f>PLANURI!BK1058</f>
        <v>0</v>
      </c>
      <c r="O439">
        <f>PLANURI!BL1058</f>
        <v>0</v>
      </c>
      <c r="P439">
        <f>PLANURI!BM1058</f>
        <v>0</v>
      </c>
      <c r="Q439">
        <f>PLANURI!BN1058</f>
        <v>0</v>
      </c>
      <c r="R439">
        <f>PLANURI!BO1058</f>
        <v>0</v>
      </c>
      <c r="S439">
        <f>PLANURI!BP1058</f>
        <v>0</v>
      </c>
      <c r="T439" t="str">
        <f>PLANURI!BQ1058</f>
        <v/>
      </c>
      <c r="U439" t="str">
        <f>PLANURI!BR1058</f>
        <v/>
      </c>
      <c r="V439">
        <f>PLANURI!BS1058</f>
        <v>2</v>
      </c>
      <c r="W439" t="str">
        <f>PLANURI!BT1058</f>
        <v>f</v>
      </c>
      <c r="X439">
        <f>PLANURI!BU1058</f>
        <v>2</v>
      </c>
      <c r="Y439">
        <f>PLANURI!BV1058</f>
        <v>28</v>
      </c>
      <c r="Z439" t="str">
        <f>PLANURI!A$4</f>
        <v xml:space="preserve">Facultatea Arhitectură şi Urbanism </v>
      </c>
      <c r="AA439" t="str">
        <f>PLANURI!H$6</f>
        <v>Ştiinţe umaniste şi arte</v>
      </c>
      <c r="AB439">
        <f>PLANURI!C$12</f>
        <v>10</v>
      </c>
      <c r="AC439" t="str">
        <f>PLANURI!H$9</f>
        <v>Arhitectură</v>
      </c>
      <c r="AD439">
        <f>PLANURI!A$12</f>
        <v>50</v>
      </c>
      <c r="AE439">
        <f>PLANURI!B$12</f>
        <v>60</v>
      </c>
      <c r="AF439">
        <f>PLANURI!D$12</f>
        <v>10</v>
      </c>
      <c r="AG439" t="str">
        <f>PLANURI!BW1058</f>
        <v>2028</v>
      </c>
    </row>
    <row r="440" spans="1:33" x14ac:dyDescent="0.2">
      <c r="A440" t="str">
        <f>PLANURI!AX1059</f>
        <v/>
      </c>
      <c r="B440">
        <f>PLANURI!AY1059</f>
        <v>4</v>
      </c>
      <c r="C440" t="str">
        <f>PLANURI!AZ1059</f>
        <v/>
      </c>
      <c r="D440" t="str">
        <f>PLANURI!BA1059</f>
        <v/>
      </c>
      <c r="E440" t="str">
        <f>PLANURI!BB1059</f>
        <v/>
      </c>
      <c r="F440" t="str">
        <f>PLANURI!BC1059</f>
        <v/>
      </c>
      <c r="G440" t="str">
        <f>PLANURI!BD1059</f>
        <v/>
      </c>
      <c r="H440" t="str">
        <f>PLANURI!BE1059</f>
        <v/>
      </c>
      <c r="I440" t="str">
        <f>PLANURI!BF1059</f>
        <v/>
      </c>
      <c r="J440" t="str">
        <f>PLANURI!BG1059</f>
        <v/>
      </c>
      <c r="K440" t="str">
        <f>PLANURI!BH1059</f>
        <v/>
      </c>
      <c r="L440" t="str">
        <f>PLANURI!BI1059</f>
        <v/>
      </c>
      <c r="M440" t="str">
        <f>PLANURI!BJ1059</f>
        <v/>
      </c>
      <c r="N440">
        <f>PLANURI!BK1059</f>
        <v>0</v>
      </c>
      <c r="O440">
        <f>PLANURI!BL1059</f>
        <v>0</v>
      </c>
      <c r="P440">
        <f>PLANURI!BM1059</f>
        <v>0</v>
      </c>
      <c r="Q440">
        <f>PLANURI!BN1059</f>
        <v>0</v>
      </c>
      <c r="R440">
        <f>PLANURI!BO1059</f>
        <v>0</v>
      </c>
      <c r="S440">
        <f>PLANURI!BP1059</f>
        <v>0</v>
      </c>
      <c r="T440" t="str">
        <f>PLANURI!BQ1059</f>
        <v/>
      </c>
      <c r="U440" t="str">
        <f>PLANURI!BR1059</f>
        <v/>
      </c>
      <c r="V440" t="str">
        <f>PLANURI!BS1059</f>
        <v/>
      </c>
      <c r="W440" t="str">
        <f>PLANURI!BT1059</f>
        <v/>
      </c>
      <c r="X440" t="str">
        <f>PLANURI!BU1059</f>
        <v/>
      </c>
      <c r="Y440" t="str">
        <f>PLANURI!BV1059</f>
        <v/>
      </c>
      <c r="Z440" t="str">
        <f>PLANURI!A$4</f>
        <v xml:space="preserve">Facultatea Arhitectură şi Urbanism </v>
      </c>
      <c r="AA440" t="str">
        <f>PLANURI!H$6</f>
        <v>Ştiinţe umaniste şi arte</v>
      </c>
      <c r="AB440">
        <f>PLANURI!C$12</f>
        <v>10</v>
      </c>
      <c r="AC440" t="str">
        <f>PLANURI!H$9</f>
        <v>Arhitectură</v>
      </c>
      <c r="AD440">
        <f>PLANURI!A$12</f>
        <v>50</v>
      </c>
      <c r="AE440">
        <f>PLANURI!B$12</f>
        <v>60</v>
      </c>
      <c r="AF440">
        <f>PLANURI!D$12</f>
        <v>10</v>
      </c>
      <c r="AG440" t="str">
        <f>PLANURI!BW1059</f>
        <v/>
      </c>
    </row>
    <row r="441" spans="1:33" x14ac:dyDescent="0.2">
      <c r="A441" t="str">
        <f>PLANURI!AX1060</f>
        <v/>
      </c>
      <c r="B441">
        <f>PLANURI!AY1060</f>
        <v>5</v>
      </c>
      <c r="C441" t="str">
        <f>PLANURI!AZ1060</f>
        <v/>
      </c>
      <c r="D441" t="str">
        <f>PLANURI!BA1060</f>
        <v/>
      </c>
      <c r="E441" t="str">
        <f>PLANURI!BB1060</f>
        <v/>
      </c>
      <c r="F441" t="str">
        <f>PLANURI!BC1060</f>
        <v/>
      </c>
      <c r="G441" t="str">
        <f>PLANURI!BD1060</f>
        <v/>
      </c>
      <c r="H441" t="str">
        <f>PLANURI!BE1060</f>
        <v/>
      </c>
      <c r="I441" t="str">
        <f>PLANURI!BF1060</f>
        <v/>
      </c>
      <c r="J441" t="str">
        <f>PLANURI!BG1060</f>
        <v/>
      </c>
      <c r="K441" t="str">
        <f>PLANURI!BH1060</f>
        <v/>
      </c>
      <c r="L441" t="str">
        <f>PLANURI!BI1060</f>
        <v/>
      </c>
      <c r="M441" t="str">
        <f>PLANURI!BJ1060</f>
        <v/>
      </c>
      <c r="N441">
        <f>PLANURI!BK1060</f>
        <v>0</v>
      </c>
      <c r="O441">
        <f>PLANURI!BL1060</f>
        <v>0</v>
      </c>
      <c r="P441">
        <f>PLANURI!BM1060</f>
        <v>0</v>
      </c>
      <c r="Q441">
        <f>PLANURI!BN1060</f>
        <v>0</v>
      </c>
      <c r="R441">
        <f>PLANURI!BO1060</f>
        <v>0</v>
      </c>
      <c r="S441">
        <f>PLANURI!BP1060</f>
        <v>0</v>
      </c>
      <c r="T441" t="str">
        <f>PLANURI!BQ1060</f>
        <v/>
      </c>
      <c r="U441" t="str">
        <f>PLANURI!BR1060</f>
        <v/>
      </c>
      <c r="V441" t="str">
        <f>PLANURI!BS1060</f>
        <v/>
      </c>
      <c r="W441" t="str">
        <f>PLANURI!BT1060</f>
        <v/>
      </c>
      <c r="X441" t="str">
        <f>PLANURI!BU1060</f>
        <v/>
      </c>
      <c r="Y441" t="str">
        <f>PLANURI!BV1060</f>
        <v/>
      </c>
      <c r="Z441" t="str">
        <f>PLANURI!A$4</f>
        <v xml:space="preserve">Facultatea Arhitectură şi Urbanism </v>
      </c>
      <c r="AA441" t="str">
        <f>PLANURI!H$6</f>
        <v>Ştiinţe umaniste şi arte</v>
      </c>
      <c r="AB441">
        <f>PLANURI!C$12</f>
        <v>10</v>
      </c>
      <c r="AC441" t="str">
        <f>PLANURI!H$9</f>
        <v>Arhitectură</v>
      </c>
      <c r="AD441">
        <f>PLANURI!A$12</f>
        <v>50</v>
      </c>
      <c r="AE441">
        <f>PLANURI!B$12</f>
        <v>60</v>
      </c>
      <c r="AF441">
        <f>PLANURI!D$12</f>
        <v>10</v>
      </c>
      <c r="AG441" t="str">
        <f>PLANURI!BW1060</f>
        <v/>
      </c>
    </row>
    <row r="442" spans="1:33" x14ac:dyDescent="0.2">
      <c r="A442" t="str">
        <f>PLANURI!AX1061</f>
        <v/>
      </c>
      <c r="B442">
        <f>PLANURI!AY1061</f>
        <v>6</v>
      </c>
      <c r="C442" t="str">
        <f>PLANURI!AZ1061</f>
        <v/>
      </c>
      <c r="D442" t="str">
        <f>PLANURI!BA1061</f>
        <v/>
      </c>
      <c r="E442" t="str">
        <f>PLANURI!BB1061</f>
        <v/>
      </c>
      <c r="F442" t="str">
        <f>PLANURI!BC1061</f>
        <v/>
      </c>
      <c r="G442" t="str">
        <f>PLANURI!BD1061</f>
        <v/>
      </c>
      <c r="H442" t="str">
        <f>PLANURI!BE1061</f>
        <v/>
      </c>
      <c r="I442" t="str">
        <f>PLANURI!BF1061</f>
        <v/>
      </c>
      <c r="J442" t="str">
        <f>PLANURI!BG1061</f>
        <v/>
      </c>
      <c r="K442" t="str">
        <f>PLANURI!BH1061</f>
        <v/>
      </c>
      <c r="L442" t="str">
        <f>PLANURI!BI1061</f>
        <v/>
      </c>
      <c r="M442" t="str">
        <f>PLANURI!BJ1061</f>
        <v/>
      </c>
      <c r="N442">
        <f>PLANURI!BK1061</f>
        <v>0</v>
      </c>
      <c r="O442">
        <f>PLANURI!BL1061</f>
        <v>0</v>
      </c>
      <c r="P442">
        <f>PLANURI!BM1061</f>
        <v>0</v>
      </c>
      <c r="Q442">
        <f>PLANURI!BN1061</f>
        <v>0</v>
      </c>
      <c r="R442">
        <f>PLANURI!BO1061</f>
        <v>0</v>
      </c>
      <c r="S442">
        <f>PLANURI!BP1061</f>
        <v>0</v>
      </c>
      <c r="T442" t="str">
        <f>PLANURI!BQ1061</f>
        <v/>
      </c>
      <c r="U442" t="str">
        <f>PLANURI!BR1061</f>
        <v/>
      </c>
      <c r="V442" t="str">
        <f>PLANURI!BS1061</f>
        <v/>
      </c>
      <c r="W442" t="str">
        <f>PLANURI!BT1061</f>
        <v/>
      </c>
      <c r="X442" t="str">
        <f>PLANURI!BU1061</f>
        <v/>
      </c>
      <c r="Y442" t="str">
        <f>PLANURI!BV1061</f>
        <v/>
      </c>
      <c r="Z442" t="str">
        <f>PLANURI!A$4</f>
        <v xml:space="preserve">Facultatea Arhitectură şi Urbanism </v>
      </c>
      <c r="AA442" t="str">
        <f>PLANURI!H$6</f>
        <v>Ştiinţe umaniste şi arte</v>
      </c>
      <c r="AB442">
        <f>PLANURI!C$12</f>
        <v>10</v>
      </c>
      <c r="AC442" t="str">
        <f>PLANURI!H$9</f>
        <v>Arhitectură</v>
      </c>
      <c r="AD442">
        <f>PLANURI!A$12</f>
        <v>50</v>
      </c>
      <c r="AE442">
        <f>PLANURI!B$12</f>
        <v>60</v>
      </c>
      <c r="AF442">
        <f>PLANURI!D$12</f>
        <v>10</v>
      </c>
      <c r="AG442" t="str">
        <f>PLANURI!BW1061</f>
        <v/>
      </c>
    </row>
    <row r="443" spans="1:33" x14ac:dyDescent="0.2">
      <c r="A443" t="str">
        <f>PLANURI!AX1062</f>
        <v>Semestrul 11</v>
      </c>
      <c r="B443">
        <f>PLANURI!AY1062</f>
        <v>0</v>
      </c>
      <c r="C443">
        <f>PLANURI!AZ1062</f>
        <v>0</v>
      </c>
      <c r="D443">
        <f>PLANURI!BA1062</f>
        <v>0</v>
      </c>
      <c r="E443">
        <f>PLANURI!BB1062</f>
        <v>0</v>
      </c>
      <c r="F443">
        <f>PLANURI!BC1062</f>
        <v>0</v>
      </c>
      <c r="G443">
        <f>PLANURI!BD1062</f>
        <v>0</v>
      </c>
      <c r="H443">
        <f>PLANURI!BE1062</f>
        <v>0</v>
      </c>
      <c r="I443">
        <f>PLANURI!BF1062</f>
        <v>0</v>
      </c>
      <c r="J443">
        <f>PLANURI!BG1062</f>
        <v>0</v>
      </c>
      <c r="K443">
        <f>PLANURI!BH1062</f>
        <v>0</v>
      </c>
      <c r="L443">
        <f>PLANURI!BI1062</f>
        <v>0</v>
      </c>
      <c r="M443">
        <f>PLANURI!BJ1062</f>
        <v>0</v>
      </c>
      <c r="N443">
        <f>PLANURI!BK1062</f>
        <v>0</v>
      </c>
      <c r="O443">
        <f>PLANURI!BL1062</f>
        <v>0</v>
      </c>
      <c r="P443">
        <f>PLANURI!BM1062</f>
        <v>0</v>
      </c>
      <c r="Q443">
        <f>PLANURI!BN1062</f>
        <v>0</v>
      </c>
      <c r="R443">
        <f>PLANURI!BO1062</f>
        <v>0</v>
      </c>
      <c r="S443">
        <f>PLANURI!BP1062</f>
        <v>0</v>
      </c>
      <c r="T443">
        <f>PLANURI!BQ1062</f>
        <v>0</v>
      </c>
      <c r="U443">
        <f>PLANURI!BR1062</f>
        <v>0</v>
      </c>
      <c r="V443">
        <f>PLANURI!BS1062</f>
        <v>0</v>
      </c>
      <c r="W443">
        <f>PLANURI!BT1062</f>
        <v>0</v>
      </c>
      <c r="X443">
        <f>PLANURI!BU1062</f>
        <v>0</v>
      </c>
      <c r="Y443">
        <f>PLANURI!BV1062</f>
        <v>0</v>
      </c>
      <c r="Z443" t="str">
        <f>PLANURI!A$4</f>
        <v xml:space="preserve">Facultatea Arhitectură şi Urbanism </v>
      </c>
      <c r="AA443" t="str">
        <f>PLANURI!H$6</f>
        <v>Ştiinţe umaniste şi arte</v>
      </c>
      <c r="AB443">
        <f>PLANURI!C$12</f>
        <v>10</v>
      </c>
      <c r="AC443" t="str">
        <f>PLANURI!H$9</f>
        <v>Arhitectură</v>
      </c>
      <c r="AD443">
        <f>PLANURI!A$12</f>
        <v>50</v>
      </c>
      <c r="AE443">
        <f>PLANURI!B$12</f>
        <v>60</v>
      </c>
      <c r="AF443">
        <f>PLANURI!D$12</f>
        <v>10</v>
      </c>
      <c r="AG443" t="str">
        <f>PLANURI!BW1062</f>
        <v/>
      </c>
    </row>
    <row r="444" spans="1:33" x14ac:dyDescent="0.2">
      <c r="A444" t="str">
        <f>PLANURI!AX1063</f>
        <v/>
      </c>
      <c r="B444">
        <f>PLANURI!AY1063</f>
        <v>1</v>
      </c>
      <c r="C444" t="str">
        <f>PLANURI!AZ1063</f>
        <v/>
      </c>
      <c r="D444" t="str">
        <f>PLANURI!BA1063</f>
        <v/>
      </c>
      <c r="E444" t="str">
        <f>PLANURI!BB1063</f>
        <v/>
      </c>
      <c r="F444" t="str">
        <f>PLANURI!BC1063</f>
        <v/>
      </c>
      <c r="G444" t="str">
        <f>PLANURI!BD1063</f>
        <v/>
      </c>
      <c r="H444" t="str">
        <f>PLANURI!BE1063</f>
        <v/>
      </c>
      <c r="I444" t="str">
        <f>PLANURI!BF1063</f>
        <v/>
      </c>
      <c r="J444" t="str">
        <f>PLANURI!BG1063</f>
        <v/>
      </c>
      <c r="K444" t="str">
        <f>PLANURI!BH1063</f>
        <v/>
      </c>
      <c r="L444" t="str">
        <f>PLANURI!BI1063</f>
        <v/>
      </c>
      <c r="M444" t="str">
        <f>PLANURI!BJ1063</f>
        <v/>
      </c>
      <c r="N444">
        <f>PLANURI!BK1063</f>
        <v>0</v>
      </c>
      <c r="O444">
        <f>PLANURI!BL1063</f>
        <v>0</v>
      </c>
      <c r="P444">
        <f>PLANURI!BM1063</f>
        <v>0</v>
      </c>
      <c r="Q444">
        <f>PLANURI!BN1063</f>
        <v>0</v>
      </c>
      <c r="R444">
        <f>PLANURI!BO1063</f>
        <v>0</v>
      </c>
      <c r="S444">
        <f>PLANURI!BP1063</f>
        <v>0</v>
      </c>
      <c r="T444" t="str">
        <f>PLANURI!BQ1063</f>
        <v/>
      </c>
      <c r="U444" t="str">
        <f>PLANURI!BR1063</f>
        <v/>
      </c>
      <c r="V444" t="str">
        <f>PLANURI!BS1063</f>
        <v/>
      </c>
      <c r="W444" t="str">
        <f>PLANURI!BT1063</f>
        <v/>
      </c>
      <c r="X444" t="str">
        <f>PLANURI!BU1063</f>
        <v/>
      </c>
      <c r="Y444" t="str">
        <f>PLANURI!BV1063</f>
        <v/>
      </c>
      <c r="Z444" t="str">
        <f>PLANURI!A$4</f>
        <v xml:space="preserve">Facultatea Arhitectură şi Urbanism </v>
      </c>
      <c r="AA444" t="str">
        <f>PLANURI!H$6</f>
        <v>Ştiinţe umaniste şi arte</v>
      </c>
      <c r="AB444">
        <f>PLANURI!C$12</f>
        <v>10</v>
      </c>
      <c r="AC444" t="str">
        <f>PLANURI!H$9</f>
        <v>Arhitectură</v>
      </c>
      <c r="AD444">
        <f>PLANURI!A$12</f>
        <v>50</v>
      </c>
      <c r="AE444">
        <f>PLANURI!B$12</f>
        <v>60</v>
      </c>
      <c r="AF444">
        <f>PLANURI!D$12</f>
        <v>10</v>
      </c>
      <c r="AG444" t="str">
        <f>PLANURI!BW1063</f>
        <v/>
      </c>
    </row>
    <row r="445" spans="1:33" x14ac:dyDescent="0.2">
      <c r="A445" t="str">
        <f>PLANURI!AX1064</f>
        <v/>
      </c>
      <c r="B445">
        <f>PLANURI!AY1064</f>
        <v>2</v>
      </c>
      <c r="C445" t="str">
        <f>PLANURI!AZ1064</f>
        <v/>
      </c>
      <c r="D445" t="str">
        <f>PLANURI!BA1064</f>
        <v/>
      </c>
      <c r="E445" t="str">
        <f>PLANURI!BB1064</f>
        <v/>
      </c>
      <c r="F445" t="str">
        <f>PLANURI!BC1064</f>
        <v/>
      </c>
      <c r="G445" t="str">
        <f>PLANURI!BD1064</f>
        <v/>
      </c>
      <c r="H445" t="str">
        <f>PLANURI!BE1064</f>
        <v/>
      </c>
      <c r="I445" t="str">
        <f>PLANURI!BF1064</f>
        <v/>
      </c>
      <c r="J445" t="str">
        <f>PLANURI!BG1064</f>
        <v/>
      </c>
      <c r="K445" t="str">
        <f>PLANURI!BH1064</f>
        <v/>
      </c>
      <c r="L445" t="str">
        <f>PLANURI!BI1064</f>
        <v/>
      </c>
      <c r="M445" t="str">
        <f>PLANURI!BJ1064</f>
        <v/>
      </c>
      <c r="N445">
        <f>PLANURI!BK1064</f>
        <v>0</v>
      </c>
      <c r="O445">
        <f>PLANURI!BL1064</f>
        <v>0</v>
      </c>
      <c r="P445">
        <f>PLANURI!BM1064</f>
        <v>0</v>
      </c>
      <c r="Q445">
        <f>PLANURI!BN1064</f>
        <v>0</v>
      </c>
      <c r="R445">
        <f>PLANURI!BO1064</f>
        <v>0</v>
      </c>
      <c r="S445">
        <f>PLANURI!BP1064</f>
        <v>0</v>
      </c>
      <c r="T445" t="str">
        <f>PLANURI!BQ1064</f>
        <v/>
      </c>
      <c r="U445" t="str">
        <f>PLANURI!BR1064</f>
        <v/>
      </c>
      <c r="V445" t="str">
        <f>PLANURI!BS1064</f>
        <v/>
      </c>
      <c r="W445" t="str">
        <f>PLANURI!BT1064</f>
        <v/>
      </c>
      <c r="X445" t="str">
        <f>PLANURI!BU1064</f>
        <v/>
      </c>
      <c r="Y445" t="str">
        <f>PLANURI!BV1064</f>
        <v/>
      </c>
      <c r="Z445" t="str">
        <f>PLANURI!A$4</f>
        <v xml:space="preserve">Facultatea Arhitectură şi Urbanism </v>
      </c>
      <c r="AA445" t="str">
        <f>PLANURI!H$6</f>
        <v>Ştiinţe umaniste şi arte</v>
      </c>
      <c r="AB445">
        <f>PLANURI!C$12</f>
        <v>10</v>
      </c>
      <c r="AC445" t="str">
        <f>PLANURI!H$9</f>
        <v>Arhitectură</v>
      </c>
      <c r="AD445">
        <f>PLANURI!A$12</f>
        <v>50</v>
      </c>
      <c r="AE445">
        <f>PLANURI!B$12</f>
        <v>60</v>
      </c>
      <c r="AF445">
        <f>PLANURI!D$12</f>
        <v>10</v>
      </c>
      <c r="AG445" t="str">
        <f>PLANURI!BW1064</f>
        <v/>
      </c>
    </row>
    <row r="446" spans="1:33" x14ac:dyDescent="0.2">
      <c r="A446" t="str">
        <f>PLANURI!AX1065</f>
        <v/>
      </c>
      <c r="B446">
        <f>PLANURI!AY1065</f>
        <v>3</v>
      </c>
      <c r="C446" t="str">
        <f>PLANURI!AZ1065</f>
        <v/>
      </c>
      <c r="D446" t="str">
        <f>PLANURI!BA1065</f>
        <v/>
      </c>
      <c r="E446" t="str">
        <f>PLANURI!BB1065</f>
        <v/>
      </c>
      <c r="F446" t="str">
        <f>PLANURI!BC1065</f>
        <v/>
      </c>
      <c r="G446" t="str">
        <f>PLANURI!BD1065</f>
        <v/>
      </c>
      <c r="H446" t="str">
        <f>PLANURI!BE1065</f>
        <v/>
      </c>
      <c r="I446" t="str">
        <f>PLANURI!BF1065</f>
        <v/>
      </c>
      <c r="J446" t="str">
        <f>PLANURI!BG1065</f>
        <v/>
      </c>
      <c r="K446" t="str">
        <f>PLANURI!BH1065</f>
        <v/>
      </c>
      <c r="L446" t="str">
        <f>PLANURI!BI1065</f>
        <v/>
      </c>
      <c r="M446" t="str">
        <f>PLANURI!BJ1065</f>
        <v/>
      </c>
      <c r="N446">
        <f>PLANURI!BK1065</f>
        <v>0</v>
      </c>
      <c r="O446">
        <f>PLANURI!BL1065</f>
        <v>0</v>
      </c>
      <c r="P446">
        <f>PLANURI!BM1065</f>
        <v>0</v>
      </c>
      <c r="Q446">
        <f>PLANURI!BN1065</f>
        <v>0</v>
      </c>
      <c r="R446">
        <f>PLANURI!BO1065</f>
        <v>0</v>
      </c>
      <c r="S446">
        <f>PLANURI!BP1065</f>
        <v>0</v>
      </c>
      <c r="T446" t="str">
        <f>PLANURI!BQ1065</f>
        <v/>
      </c>
      <c r="U446" t="str">
        <f>PLANURI!BR1065</f>
        <v/>
      </c>
      <c r="V446" t="str">
        <f>PLANURI!BS1065</f>
        <v/>
      </c>
      <c r="W446" t="str">
        <f>PLANURI!BT1065</f>
        <v/>
      </c>
      <c r="X446" t="str">
        <f>PLANURI!BU1065</f>
        <v/>
      </c>
      <c r="Y446" t="str">
        <f>PLANURI!BV1065</f>
        <v/>
      </c>
      <c r="Z446" t="str">
        <f>PLANURI!A$4</f>
        <v xml:space="preserve">Facultatea Arhitectură şi Urbanism </v>
      </c>
      <c r="AA446" t="str">
        <f>PLANURI!H$6</f>
        <v>Ştiinţe umaniste şi arte</v>
      </c>
      <c r="AB446">
        <f>PLANURI!C$12</f>
        <v>10</v>
      </c>
      <c r="AC446" t="str">
        <f>PLANURI!H$9</f>
        <v>Arhitectură</v>
      </c>
      <c r="AD446">
        <f>PLANURI!A$12</f>
        <v>50</v>
      </c>
      <c r="AE446">
        <f>PLANURI!B$12</f>
        <v>60</v>
      </c>
      <c r="AF446">
        <f>PLANURI!D$12</f>
        <v>10</v>
      </c>
      <c r="AG446" t="str">
        <f>PLANURI!BW1065</f>
        <v/>
      </c>
    </row>
    <row r="447" spans="1:33" x14ac:dyDescent="0.2">
      <c r="A447" t="str">
        <f>PLANURI!AX1066</f>
        <v/>
      </c>
      <c r="B447">
        <f>PLANURI!AY1066</f>
        <v>4</v>
      </c>
      <c r="C447" t="str">
        <f>PLANURI!AZ1066</f>
        <v/>
      </c>
      <c r="D447" t="str">
        <f>PLANURI!BA1066</f>
        <v/>
      </c>
      <c r="E447" t="str">
        <f>PLANURI!BB1066</f>
        <v/>
      </c>
      <c r="F447" t="str">
        <f>PLANURI!BC1066</f>
        <v/>
      </c>
      <c r="G447" t="str">
        <f>PLANURI!BD1066</f>
        <v/>
      </c>
      <c r="H447" t="str">
        <f>PLANURI!BE1066</f>
        <v/>
      </c>
      <c r="I447" t="str">
        <f>PLANURI!BF1066</f>
        <v/>
      </c>
      <c r="J447" t="str">
        <f>PLANURI!BG1066</f>
        <v/>
      </c>
      <c r="K447" t="str">
        <f>PLANURI!BH1066</f>
        <v/>
      </c>
      <c r="L447" t="str">
        <f>PLANURI!BI1066</f>
        <v/>
      </c>
      <c r="M447" t="str">
        <f>PLANURI!BJ1066</f>
        <v/>
      </c>
      <c r="N447">
        <f>PLANURI!BK1066</f>
        <v>0</v>
      </c>
      <c r="O447">
        <f>PLANURI!BL1066</f>
        <v>0</v>
      </c>
      <c r="P447">
        <f>PLANURI!BM1066</f>
        <v>0</v>
      </c>
      <c r="Q447">
        <f>PLANURI!BN1066</f>
        <v>0</v>
      </c>
      <c r="R447">
        <f>PLANURI!BO1066</f>
        <v>0</v>
      </c>
      <c r="S447">
        <f>PLANURI!BP1066</f>
        <v>0</v>
      </c>
      <c r="T447" t="str">
        <f>PLANURI!BQ1066</f>
        <v/>
      </c>
      <c r="U447" t="str">
        <f>PLANURI!BR1066</f>
        <v/>
      </c>
      <c r="V447" t="str">
        <f>PLANURI!BS1066</f>
        <v/>
      </c>
      <c r="W447" t="str">
        <f>PLANURI!BT1066</f>
        <v/>
      </c>
      <c r="X447" t="str">
        <f>PLANURI!BU1066</f>
        <v/>
      </c>
      <c r="Y447" t="str">
        <f>PLANURI!BV1066</f>
        <v/>
      </c>
      <c r="Z447" t="str">
        <f>PLANURI!A$4</f>
        <v xml:space="preserve">Facultatea Arhitectură şi Urbanism </v>
      </c>
      <c r="AA447" t="str">
        <f>PLANURI!H$6</f>
        <v>Ştiinţe umaniste şi arte</v>
      </c>
      <c r="AB447">
        <f>PLANURI!C$12</f>
        <v>10</v>
      </c>
      <c r="AC447" t="str">
        <f>PLANURI!H$9</f>
        <v>Arhitectură</v>
      </c>
      <c r="AD447">
        <f>PLANURI!A$12</f>
        <v>50</v>
      </c>
      <c r="AE447">
        <f>PLANURI!B$12</f>
        <v>60</v>
      </c>
      <c r="AF447">
        <f>PLANURI!D$12</f>
        <v>10</v>
      </c>
      <c r="AG447" t="str">
        <f>PLANURI!BW1066</f>
        <v/>
      </c>
    </row>
    <row r="448" spans="1:33" x14ac:dyDescent="0.2">
      <c r="A448" t="str">
        <f>PLANURI!AX1067</f>
        <v/>
      </c>
      <c r="B448">
        <f>PLANURI!AY1067</f>
        <v>5</v>
      </c>
      <c r="C448" t="str">
        <f>PLANURI!AZ1067</f>
        <v/>
      </c>
      <c r="D448" t="str">
        <f>PLANURI!BA1067</f>
        <v/>
      </c>
      <c r="E448" t="str">
        <f>PLANURI!BB1067</f>
        <v/>
      </c>
      <c r="F448" t="str">
        <f>PLANURI!BC1067</f>
        <v/>
      </c>
      <c r="G448" t="str">
        <f>PLANURI!BD1067</f>
        <v/>
      </c>
      <c r="H448" t="str">
        <f>PLANURI!BE1067</f>
        <v/>
      </c>
      <c r="I448" t="str">
        <f>PLANURI!BF1067</f>
        <v/>
      </c>
      <c r="J448" t="str">
        <f>PLANURI!BG1067</f>
        <v/>
      </c>
      <c r="K448" t="str">
        <f>PLANURI!BH1067</f>
        <v/>
      </c>
      <c r="L448" t="str">
        <f>PLANURI!BI1067</f>
        <v/>
      </c>
      <c r="M448" t="str">
        <f>PLANURI!BJ1067</f>
        <v/>
      </c>
      <c r="N448">
        <f>PLANURI!BK1067</f>
        <v>0</v>
      </c>
      <c r="O448">
        <f>PLANURI!BL1067</f>
        <v>0</v>
      </c>
      <c r="P448">
        <f>PLANURI!BM1067</f>
        <v>0</v>
      </c>
      <c r="Q448">
        <f>PLANURI!BN1067</f>
        <v>0</v>
      </c>
      <c r="R448">
        <f>PLANURI!BO1067</f>
        <v>0</v>
      </c>
      <c r="S448">
        <f>PLANURI!BP1067</f>
        <v>0</v>
      </c>
      <c r="T448" t="str">
        <f>PLANURI!BQ1067</f>
        <v/>
      </c>
      <c r="U448" t="str">
        <f>PLANURI!BR1067</f>
        <v/>
      </c>
      <c r="V448" t="str">
        <f>PLANURI!BS1067</f>
        <v/>
      </c>
      <c r="W448" t="str">
        <f>PLANURI!BT1067</f>
        <v/>
      </c>
      <c r="X448" t="str">
        <f>PLANURI!BU1067</f>
        <v/>
      </c>
      <c r="Y448" t="str">
        <f>PLANURI!BV1067</f>
        <v/>
      </c>
      <c r="Z448" t="str">
        <f>PLANURI!A$4</f>
        <v xml:space="preserve">Facultatea Arhitectură şi Urbanism </v>
      </c>
      <c r="AA448" t="str">
        <f>PLANURI!H$6</f>
        <v>Ştiinţe umaniste şi arte</v>
      </c>
      <c r="AB448">
        <f>PLANURI!C$12</f>
        <v>10</v>
      </c>
      <c r="AC448" t="str">
        <f>PLANURI!H$9</f>
        <v>Arhitectură</v>
      </c>
      <c r="AD448">
        <f>PLANURI!A$12</f>
        <v>50</v>
      </c>
      <c r="AE448">
        <f>PLANURI!B$12</f>
        <v>60</v>
      </c>
      <c r="AF448">
        <f>PLANURI!D$12</f>
        <v>10</v>
      </c>
      <c r="AG448" t="str">
        <f>PLANURI!BW1067</f>
        <v/>
      </c>
    </row>
    <row r="449" spans="1:33" x14ac:dyDescent="0.2">
      <c r="A449" t="str">
        <f>PLANURI!AX1068</f>
        <v/>
      </c>
      <c r="B449">
        <f>PLANURI!AY1068</f>
        <v>6</v>
      </c>
      <c r="C449" t="str">
        <f>PLANURI!AZ1068</f>
        <v/>
      </c>
      <c r="D449" t="str">
        <f>PLANURI!BA1068</f>
        <v/>
      </c>
      <c r="E449" t="str">
        <f>PLANURI!BB1068</f>
        <v/>
      </c>
      <c r="F449" t="str">
        <f>PLANURI!BC1068</f>
        <v/>
      </c>
      <c r="G449" t="str">
        <f>PLANURI!BD1068</f>
        <v/>
      </c>
      <c r="H449" t="str">
        <f>PLANURI!BE1068</f>
        <v/>
      </c>
      <c r="I449" t="str">
        <f>PLANURI!BF1068</f>
        <v/>
      </c>
      <c r="J449" t="str">
        <f>PLANURI!BG1068</f>
        <v/>
      </c>
      <c r="K449" t="str">
        <f>PLANURI!BH1068</f>
        <v/>
      </c>
      <c r="L449" t="str">
        <f>PLANURI!BI1068</f>
        <v/>
      </c>
      <c r="M449" t="str">
        <f>PLANURI!BJ1068</f>
        <v/>
      </c>
      <c r="N449">
        <f>PLANURI!BK1068</f>
        <v>0</v>
      </c>
      <c r="O449">
        <f>PLANURI!BL1068</f>
        <v>0</v>
      </c>
      <c r="P449">
        <f>PLANURI!BM1068</f>
        <v>0</v>
      </c>
      <c r="Q449">
        <f>PLANURI!BN1068</f>
        <v>0</v>
      </c>
      <c r="R449">
        <f>PLANURI!BO1068</f>
        <v>0</v>
      </c>
      <c r="S449">
        <f>PLANURI!BP1068</f>
        <v>0</v>
      </c>
      <c r="T449" t="str">
        <f>PLANURI!BQ1068</f>
        <v/>
      </c>
      <c r="U449" t="str">
        <f>PLANURI!BR1068</f>
        <v/>
      </c>
      <c r="V449" t="str">
        <f>PLANURI!BS1068</f>
        <v/>
      </c>
      <c r="W449" t="str">
        <f>PLANURI!BT1068</f>
        <v/>
      </c>
      <c r="X449" t="str">
        <f>PLANURI!BU1068</f>
        <v/>
      </c>
      <c r="Y449" t="str">
        <f>PLANURI!BV1068</f>
        <v/>
      </c>
      <c r="Z449" t="str">
        <f>PLANURI!A$4</f>
        <v xml:space="preserve">Facultatea Arhitectură şi Urbanism </v>
      </c>
      <c r="AA449" t="str">
        <f>PLANURI!H$6</f>
        <v>Ştiinţe umaniste şi arte</v>
      </c>
      <c r="AB449">
        <f>PLANURI!C$12</f>
        <v>10</v>
      </c>
      <c r="AC449" t="str">
        <f>PLANURI!H$9</f>
        <v>Arhitectură</v>
      </c>
      <c r="AD449">
        <f>PLANURI!A$12</f>
        <v>50</v>
      </c>
      <c r="AE449">
        <f>PLANURI!B$12</f>
        <v>60</v>
      </c>
      <c r="AF449">
        <f>PLANURI!D$12</f>
        <v>10</v>
      </c>
      <c r="AG449" t="str">
        <f>PLANURI!BW1068</f>
        <v/>
      </c>
    </row>
    <row r="450" spans="1:33" x14ac:dyDescent="0.2">
      <c r="A450" t="str">
        <f>PLANURI!AX1069</f>
        <v>Semestrul 12</v>
      </c>
      <c r="B450">
        <f>PLANURI!AY1069</f>
        <v>0</v>
      </c>
      <c r="C450">
        <f>PLANURI!AZ1069</f>
        <v>0</v>
      </c>
      <c r="D450">
        <f>PLANURI!BA1069</f>
        <v>0</v>
      </c>
      <c r="E450">
        <f>PLANURI!BB1069</f>
        <v>0</v>
      </c>
      <c r="F450">
        <f>PLANURI!BC1069</f>
        <v>0</v>
      </c>
      <c r="G450">
        <f>PLANURI!BD1069</f>
        <v>0</v>
      </c>
      <c r="H450">
        <f>PLANURI!BE1069</f>
        <v>0</v>
      </c>
      <c r="I450">
        <f>PLANURI!BF1069</f>
        <v>0</v>
      </c>
      <c r="J450">
        <f>PLANURI!BG1069</f>
        <v>0</v>
      </c>
      <c r="K450">
        <f>PLANURI!BH1069</f>
        <v>0</v>
      </c>
      <c r="L450">
        <f>PLANURI!BI1069</f>
        <v>0</v>
      </c>
      <c r="M450">
        <f>PLANURI!BJ1069</f>
        <v>0</v>
      </c>
      <c r="N450">
        <f>PLANURI!BK1069</f>
        <v>0</v>
      </c>
      <c r="O450">
        <f>PLANURI!BL1069</f>
        <v>0</v>
      </c>
      <c r="P450">
        <f>PLANURI!BM1069</f>
        <v>0</v>
      </c>
      <c r="Q450">
        <f>PLANURI!BN1069</f>
        <v>0</v>
      </c>
      <c r="R450">
        <f>PLANURI!BO1069</f>
        <v>0</v>
      </c>
      <c r="S450">
        <f>PLANURI!BP1069</f>
        <v>0</v>
      </c>
      <c r="T450">
        <f>PLANURI!BQ1069</f>
        <v>0</v>
      </c>
      <c r="U450">
        <f>PLANURI!BR1069</f>
        <v>0</v>
      </c>
      <c r="V450">
        <f>PLANURI!BS1069</f>
        <v>0</v>
      </c>
      <c r="W450">
        <f>PLANURI!BT1069</f>
        <v>0</v>
      </c>
      <c r="X450">
        <f>PLANURI!BU1069</f>
        <v>0</v>
      </c>
      <c r="Y450">
        <f>PLANURI!BV1069</f>
        <v>0</v>
      </c>
      <c r="Z450" t="str">
        <f>PLANURI!A$4</f>
        <v xml:space="preserve">Facultatea Arhitectură şi Urbanism </v>
      </c>
      <c r="AA450" t="str">
        <f>PLANURI!H$6</f>
        <v>Ştiinţe umaniste şi arte</v>
      </c>
      <c r="AB450">
        <f>PLANURI!C$12</f>
        <v>10</v>
      </c>
      <c r="AC450" t="str">
        <f>PLANURI!H$9</f>
        <v>Arhitectură</v>
      </c>
      <c r="AD450">
        <f>PLANURI!A$12</f>
        <v>50</v>
      </c>
      <c r="AE450">
        <f>PLANURI!B$12</f>
        <v>60</v>
      </c>
      <c r="AF450">
        <f>PLANURI!D$12</f>
        <v>10</v>
      </c>
      <c r="AG450" t="str">
        <f>PLANURI!BW1069</f>
        <v/>
      </c>
    </row>
    <row r="451" spans="1:33" x14ac:dyDescent="0.2">
      <c r="A451" t="str">
        <f>PLANURI!AX1070</f>
        <v>L061.24.12.f11-01</v>
      </c>
      <c r="B451">
        <f>PLANURI!AY1070</f>
        <v>1</v>
      </c>
      <c r="C451" t="str">
        <f>PLANURI!AZ1070</f>
        <v>Practică Erasmus+  (90 ore)</v>
      </c>
      <c r="D451">
        <f>PLANURI!BA1070</f>
        <v>6</v>
      </c>
      <c r="E451" t="str">
        <f>PLANURI!BB1070</f>
        <v>12</v>
      </c>
      <c r="F451" t="str">
        <f>PLANURI!BC1070</f>
        <v>C</v>
      </c>
      <c r="G451" t="str">
        <f>PLANURI!BD1070</f>
        <v>DF</v>
      </c>
      <c r="H451">
        <f>PLANURI!BE1070</f>
        <v>0</v>
      </c>
      <c r="I451">
        <f>PLANURI!BF1070</f>
        <v>0</v>
      </c>
      <c r="J451">
        <f>PLANURI!BG1070</f>
        <v>0</v>
      </c>
      <c r="K451">
        <f>PLANURI!BH1070</f>
        <v>0</v>
      </c>
      <c r="L451">
        <f>PLANURI!BI1070</f>
        <v>0</v>
      </c>
      <c r="M451">
        <f>PLANURI!BJ1070</f>
        <v>0</v>
      </c>
      <c r="N451">
        <f>PLANURI!BK1070</f>
        <v>0</v>
      </c>
      <c r="O451">
        <f>PLANURI!BL1070</f>
        <v>0</v>
      </c>
      <c r="P451">
        <f>PLANURI!BM1070</f>
        <v>0</v>
      </c>
      <c r="Q451">
        <f>PLANURI!BN1070</f>
        <v>0</v>
      </c>
      <c r="R451">
        <f>PLANURI!BO1070</f>
        <v>0</v>
      </c>
      <c r="S451">
        <f>PLANURI!BP1070</f>
        <v>0</v>
      </c>
      <c r="T451" t="str">
        <f>PLANURI!BQ1070</f>
        <v/>
      </c>
      <c r="U451" t="str">
        <f>PLANURI!BR1070</f>
        <v/>
      </c>
      <c r="V451">
        <f>PLANURI!BS1070</f>
        <v>5</v>
      </c>
      <c r="W451" t="str">
        <f>PLANURI!BT1070</f>
        <v>f</v>
      </c>
      <c r="X451">
        <f>PLANURI!BU1070</f>
        <v>0</v>
      </c>
      <c r="Y451">
        <f>PLANURI!BV1070</f>
        <v>0</v>
      </c>
      <c r="Z451" t="str">
        <f>PLANURI!A$4</f>
        <v xml:space="preserve">Facultatea Arhitectură şi Urbanism </v>
      </c>
      <c r="AA451" t="str">
        <f>PLANURI!H$6</f>
        <v>Ştiinţe umaniste şi arte</v>
      </c>
      <c r="AB451">
        <f>PLANURI!C$12</f>
        <v>10</v>
      </c>
      <c r="AC451" t="str">
        <f>PLANURI!H$9</f>
        <v>Arhitectură</v>
      </c>
      <c r="AD451">
        <f>PLANURI!A$12</f>
        <v>50</v>
      </c>
      <c r="AE451">
        <f>PLANURI!B$12</f>
        <v>60</v>
      </c>
      <c r="AF451">
        <f>PLANURI!D$12</f>
        <v>10</v>
      </c>
      <c r="AG451" t="str">
        <f>PLANURI!BW1070</f>
        <v>2029</v>
      </c>
    </row>
    <row r="452" spans="1:33" x14ac:dyDescent="0.2">
      <c r="A452" t="str">
        <f>PLANURI!AX1071</f>
        <v>L061.24.12.f11-02</v>
      </c>
      <c r="B452">
        <f>PLANURI!AY1071</f>
        <v>2</v>
      </c>
      <c r="C452" t="str">
        <f>PLANURI!AZ1071</f>
        <v>Voluntariat</v>
      </c>
      <c r="D452">
        <f>PLANURI!BA1071</f>
        <v>6</v>
      </c>
      <c r="E452" t="str">
        <f>PLANURI!BB1071</f>
        <v>12</v>
      </c>
      <c r="F452" t="str">
        <f>PLANURI!BC1071</f>
        <v>C</v>
      </c>
      <c r="G452" t="str">
        <f>PLANURI!BD1071</f>
        <v>DF</v>
      </c>
      <c r="H452">
        <f>PLANURI!BE1071</f>
        <v>0</v>
      </c>
      <c r="I452">
        <f>PLANURI!BF1071</f>
        <v>2</v>
      </c>
      <c r="J452">
        <f>PLANURI!BG1071</f>
        <v>2</v>
      </c>
      <c r="K452">
        <f>PLANURI!BH1071</f>
        <v>0</v>
      </c>
      <c r="L452">
        <f>PLANURI!BI1071</f>
        <v>28</v>
      </c>
      <c r="M452">
        <f>PLANURI!BJ1071</f>
        <v>28</v>
      </c>
      <c r="N452">
        <f>PLANURI!BK1071</f>
        <v>0</v>
      </c>
      <c r="O452">
        <f>PLANURI!BL1071</f>
        <v>0</v>
      </c>
      <c r="P452">
        <f>PLANURI!BM1071</f>
        <v>0</v>
      </c>
      <c r="Q452">
        <f>PLANURI!BN1071</f>
        <v>0</v>
      </c>
      <c r="R452">
        <f>PLANURI!BO1071</f>
        <v>0</v>
      </c>
      <c r="S452">
        <f>PLANURI!BP1071</f>
        <v>0</v>
      </c>
      <c r="T452" t="str">
        <f>PLANURI!BQ1071</f>
        <v/>
      </c>
      <c r="U452" t="str">
        <f>PLANURI!BR1071</f>
        <v/>
      </c>
      <c r="V452">
        <f>PLANURI!BS1071</f>
        <v>2</v>
      </c>
      <c r="W452" t="str">
        <f>PLANURI!BT1071</f>
        <v>f</v>
      </c>
      <c r="X452">
        <f>PLANURI!BU1071</f>
        <v>2</v>
      </c>
      <c r="Y452">
        <f>PLANURI!BV1071</f>
        <v>28</v>
      </c>
      <c r="Z452" t="str">
        <f>PLANURI!A$4</f>
        <v xml:space="preserve">Facultatea Arhitectură şi Urbanism </v>
      </c>
      <c r="AA452" t="str">
        <f>PLANURI!H$6</f>
        <v>Ştiinţe umaniste şi arte</v>
      </c>
      <c r="AB452">
        <f>PLANURI!C$12</f>
        <v>10</v>
      </c>
      <c r="AC452" t="str">
        <f>PLANURI!H$9</f>
        <v>Arhitectură</v>
      </c>
      <c r="AD452">
        <f>PLANURI!A$12</f>
        <v>50</v>
      </c>
      <c r="AE452">
        <f>PLANURI!B$12</f>
        <v>60</v>
      </c>
      <c r="AF452">
        <f>PLANURI!D$12</f>
        <v>10</v>
      </c>
      <c r="AG452" t="str">
        <f>PLANURI!BW1071</f>
        <v>2029</v>
      </c>
    </row>
    <row r="453" spans="1:33" x14ac:dyDescent="0.2">
      <c r="A453" t="str">
        <f>PLANURI!AX1072</f>
        <v/>
      </c>
      <c r="B453">
        <f>PLANURI!AY1072</f>
        <v>3</v>
      </c>
      <c r="C453" t="str">
        <f>PLANURI!AZ1072</f>
        <v/>
      </c>
      <c r="D453" t="str">
        <f>PLANURI!BA1072</f>
        <v/>
      </c>
      <c r="E453" t="str">
        <f>PLANURI!BB1072</f>
        <v/>
      </c>
      <c r="F453" t="str">
        <f>PLANURI!BC1072</f>
        <v/>
      </c>
      <c r="G453" t="str">
        <f>PLANURI!BD1072</f>
        <v/>
      </c>
      <c r="H453" t="str">
        <f>PLANURI!BE1072</f>
        <v/>
      </c>
      <c r="I453" t="str">
        <f>PLANURI!BF1072</f>
        <v/>
      </c>
      <c r="J453" t="str">
        <f>PLANURI!BG1072</f>
        <v/>
      </c>
      <c r="K453" t="str">
        <f>PLANURI!BH1072</f>
        <v/>
      </c>
      <c r="L453" t="str">
        <f>PLANURI!BI1072</f>
        <v/>
      </c>
      <c r="M453" t="str">
        <f>PLANURI!BJ1072</f>
        <v/>
      </c>
      <c r="N453">
        <f>PLANURI!BK1072</f>
        <v>0</v>
      </c>
      <c r="O453">
        <f>PLANURI!BL1072</f>
        <v>0</v>
      </c>
      <c r="P453">
        <f>PLANURI!BM1072</f>
        <v>0</v>
      </c>
      <c r="Q453">
        <f>PLANURI!BN1072</f>
        <v>0</v>
      </c>
      <c r="R453">
        <f>PLANURI!BO1072</f>
        <v>0</v>
      </c>
      <c r="S453">
        <f>PLANURI!BP1072</f>
        <v>0</v>
      </c>
      <c r="T453" t="str">
        <f>PLANURI!BQ1072</f>
        <v/>
      </c>
      <c r="U453" t="str">
        <f>PLANURI!BR1072</f>
        <v/>
      </c>
      <c r="V453" t="str">
        <f>PLANURI!BS1072</f>
        <v/>
      </c>
      <c r="W453" t="str">
        <f>PLANURI!BT1072</f>
        <v/>
      </c>
      <c r="X453" t="str">
        <f>PLANURI!BU1072</f>
        <v/>
      </c>
      <c r="Y453" t="str">
        <f>PLANURI!BV1072</f>
        <v/>
      </c>
      <c r="Z453" t="str">
        <f>PLANURI!A$4</f>
        <v xml:space="preserve">Facultatea Arhitectură şi Urbanism </v>
      </c>
      <c r="AA453" t="str">
        <f>PLANURI!H$6</f>
        <v>Ştiinţe umaniste şi arte</v>
      </c>
      <c r="AB453">
        <f>PLANURI!C$12</f>
        <v>10</v>
      </c>
      <c r="AC453" t="str">
        <f>PLANURI!H$9</f>
        <v>Arhitectură</v>
      </c>
      <c r="AD453">
        <f>PLANURI!A$12</f>
        <v>50</v>
      </c>
      <c r="AE453">
        <f>PLANURI!B$12</f>
        <v>60</v>
      </c>
      <c r="AF453">
        <f>PLANURI!D$12</f>
        <v>10</v>
      </c>
      <c r="AG453" t="str">
        <f>PLANURI!BW1072</f>
        <v/>
      </c>
    </row>
    <row r="454" spans="1:33" x14ac:dyDescent="0.2">
      <c r="A454" t="str">
        <f>PLANURI!AX1073</f>
        <v/>
      </c>
      <c r="B454">
        <f>PLANURI!AY1073</f>
        <v>4</v>
      </c>
      <c r="C454" t="str">
        <f>PLANURI!AZ1073</f>
        <v/>
      </c>
      <c r="D454" t="str">
        <f>PLANURI!BA1073</f>
        <v/>
      </c>
      <c r="E454" t="str">
        <f>PLANURI!BB1073</f>
        <v/>
      </c>
      <c r="F454" t="str">
        <f>PLANURI!BC1073</f>
        <v/>
      </c>
      <c r="G454" t="str">
        <f>PLANURI!BD1073</f>
        <v/>
      </c>
      <c r="H454" t="str">
        <f>PLANURI!BE1073</f>
        <v/>
      </c>
      <c r="I454" t="str">
        <f>PLANURI!BF1073</f>
        <v/>
      </c>
      <c r="J454" t="str">
        <f>PLANURI!BG1073</f>
        <v/>
      </c>
      <c r="K454" t="str">
        <f>PLANURI!BH1073</f>
        <v/>
      </c>
      <c r="L454" t="str">
        <f>PLANURI!BI1073</f>
        <v/>
      </c>
      <c r="M454" t="str">
        <f>PLANURI!BJ1073</f>
        <v/>
      </c>
      <c r="N454">
        <f>PLANURI!BK1073</f>
        <v>0</v>
      </c>
      <c r="O454">
        <f>PLANURI!BL1073</f>
        <v>0</v>
      </c>
      <c r="P454">
        <f>PLANURI!BM1073</f>
        <v>0</v>
      </c>
      <c r="Q454">
        <f>PLANURI!BN1073</f>
        <v>0</v>
      </c>
      <c r="R454">
        <f>PLANURI!BO1073</f>
        <v>0</v>
      </c>
      <c r="S454">
        <f>PLANURI!BP1073</f>
        <v>0</v>
      </c>
      <c r="T454" t="str">
        <f>PLANURI!BQ1073</f>
        <v/>
      </c>
      <c r="U454" t="str">
        <f>PLANURI!BR1073</f>
        <v/>
      </c>
      <c r="V454" t="str">
        <f>PLANURI!BS1073</f>
        <v/>
      </c>
      <c r="W454" t="str">
        <f>PLANURI!BT1073</f>
        <v/>
      </c>
      <c r="X454" t="str">
        <f>PLANURI!BU1073</f>
        <v/>
      </c>
      <c r="Y454" t="str">
        <f>PLANURI!BV1073</f>
        <v/>
      </c>
      <c r="Z454" t="str">
        <f>PLANURI!A$4</f>
        <v xml:space="preserve">Facultatea Arhitectură şi Urbanism </v>
      </c>
      <c r="AA454" t="str">
        <f>PLANURI!H$6</f>
        <v>Ştiinţe umaniste şi arte</v>
      </c>
      <c r="AB454">
        <f>PLANURI!C$12</f>
        <v>10</v>
      </c>
      <c r="AC454" t="str">
        <f>PLANURI!H$9</f>
        <v>Arhitectură</v>
      </c>
      <c r="AD454">
        <f>PLANURI!A$12</f>
        <v>50</v>
      </c>
      <c r="AE454">
        <f>PLANURI!B$12</f>
        <v>60</v>
      </c>
      <c r="AF454">
        <f>PLANURI!D$12</f>
        <v>10</v>
      </c>
      <c r="AG454" t="str">
        <f>PLANURI!BW1073</f>
        <v/>
      </c>
    </row>
    <row r="455" spans="1:33" x14ac:dyDescent="0.2">
      <c r="A455" t="str">
        <f>PLANURI!AX1074</f>
        <v/>
      </c>
      <c r="B455">
        <f>PLANURI!AY1074</f>
        <v>5</v>
      </c>
      <c r="C455" t="str">
        <f>PLANURI!AZ1074</f>
        <v/>
      </c>
      <c r="D455" t="str">
        <f>PLANURI!BA1074</f>
        <v/>
      </c>
      <c r="E455" t="str">
        <f>PLANURI!BB1074</f>
        <v/>
      </c>
      <c r="F455" t="str">
        <f>PLANURI!BC1074</f>
        <v/>
      </c>
      <c r="G455" t="str">
        <f>PLANURI!BD1074</f>
        <v/>
      </c>
      <c r="H455" t="str">
        <f>PLANURI!BE1074</f>
        <v/>
      </c>
      <c r="I455" t="str">
        <f>PLANURI!BF1074</f>
        <v/>
      </c>
      <c r="J455" t="str">
        <f>PLANURI!BG1074</f>
        <v/>
      </c>
      <c r="K455" t="str">
        <f>PLANURI!BH1074</f>
        <v/>
      </c>
      <c r="L455" t="str">
        <f>PLANURI!BI1074</f>
        <v/>
      </c>
      <c r="M455" t="str">
        <f>PLANURI!BJ1074</f>
        <v/>
      </c>
      <c r="N455">
        <f>PLANURI!BK1074</f>
        <v>0</v>
      </c>
      <c r="O455">
        <f>PLANURI!BL1074</f>
        <v>0</v>
      </c>
      <c r="P455">
        <f>PLANURI!BM1074</f>
        <v>0</v>
      </c>
      <c r="Q455">
        <f>PLANURI!BN1074</f>
        <v>0</v>
      </c>
      <c r="R455">
        <f>PLANURI!BO1074</f>
        <v>0</v>
      </c>
      <c r="S455">
        <f>PLANURI!BP1074</f>
        <v>0</v>
      </c>
      <c r="T455" t="str">
        <f>PLANURI!BQ1074</f>
        <v/>
      </c>
      <c r="U455" t="str">
        <f>PLANURI!BR1074</f>
        <v/>
      </c>
      <c r="V455" t="str">
        <f>PLANURI!BS1074</f>
        <v/>
      </c>
      <c r="W455" t="str">
        <f>PLANURI!BT1074</f>
        <v/>
      </c>
      <c r="X455" t="str">
        <f>PLANURI!BU1074</f>
        <v/>
      </c>
      <c r="Y455" t="str">
        <f>PLANURI!BV1074</f>
        <v/>
      </c>
      <c r="Z455" t="str">
        <f>PLANURI!A$4</f>
        <v xml:space="preserve">Facultatea Arhitectură şi Urbanism </v>
      </c>
      <c r="AA455" t="str">
        <f>PLANURI!H$6</f>
        <v>Ştiinţe umaniste şi arte</v>
      </c>
      <c r="AB455">
        <f>PLANURI!C$12</f>
        <v>10</v>
      </c>
      <c r="AC455" t="str">
        <f>PLANURI!H$9</f>
        <v>Arhitectură</v>
      </c>
      <c r="AD455">
        <f>PLANURI!A$12</f>
        <v>50</v>
      </c>
      <c r="AE455">
        <f>PLANURI!B$12</f>
        <v>60</v>
      </c>
      <c r="AF455">
        <f>PLANURI!D$12</f>
        <v>10</v>
      </c>
      <c r="AG455" t="str">
        <f>PLANURI!BW1074</f>
        <v/>
      </c>
    </row>
    <row r="456" spans="1:33" x14ac:dyDescent="0.2">
      <c r="A456" t="str">
        <f>PLANURI!AX1075</f>
        <v/>
      </c>
      <c r="B456">
        <f>PLANURI!AY1075</f>
        <v>6</v>
      </c>
      <c r="C456" t="str">
        <f>PLANURI!AZ1075</f>
        <v/>
      </c>
      <c r="D456" t="str">
        <f>PLANURI!BA1075</f>
        <v/>
      </c>
      <c r="E456" t="str">
        <f>PLANURI!BB1075</f>
        <v/>
      </c>
      <c r="F456" t="str">
        <f>PLANURI!BC1075</f>
        <v/>
      </c>
      <c r="G456" t="str">
        <f>PLANURI!BD1075</f>
        <v/>
      </c>
      <c r="H456" t="str">
        <f>PLANURI!BE1075</f>
        <v/>
      </c>
      <c r="I456" t="str">
        <f>PLANURI!BF1075</f>
        <v/>
      </c>
      <c r="J456" t="str">
        <f>PLANURI!BG1075</f>
        <v/>
      </c>
      <c r="K456" t="str">
        <f>PLANURI!BH1075</f>
        <v/>
      </c>
      <c r="L456" t="str">
        <f>PLANURI!BI1075</f>
        <v/>
      </c>
      <c r="M456" t="str">
        <f>PLANURI!BJ1075</f>
        <v/>
      </c>
      <c r="N456">
        <f>PLANURI!BK1075</f>
        <v>0</v>
      </c>
      <c r="O456">
        <f>PLANURI!BL1075</f>
        <v>0</v>
      </c>
      <c r="P456">
        <f>PLANURI!BM1075</f>
        <v>0</v>
      </c>
      <c r="Q456">
        <f>PLANURI!BN1075</f>
        <v>0</v>
      </c>
      <c r="R456">
        <f>PLANURI!BO1075</f>
        <v>0</v>
      </c>
      <c r="S456">
        <f>PLANURI!BP1075</f>
        <v>0</v>
      </c>
      <c r="T456" t="str">
        <f>PLANURI!BQ1075</f>
        <v/>
      </c>
      <c r="U456" t="str">
        <f>PLANURI!BR1075</f>
        <v/>
      </c>
      <c r="V456" t="str">
        <f>PLANURI!BS1075</f>
        <v/>
      </c>
      <c r="W456" t="str">
        <f>PLANURI!BT1075</f>
        <v/>
      </c>
      <c r="X456" t="str">
        <f>PLANURI!BU1075</f>
        <v/>
      </c>
      <c r="Y456" t="str">
        <f>PLANURI!BV1075</f>
        <v/>
      </c>
      <c r="Z456" t="str">
        <f>PLANURI!A$4</f>
        <v xml:space="preserve">Facultatea Arhitectură şi Urbanism </v>
      </c>
      <c r="AA456" t="str">
        <f>PLANURI!H$6</f>
        <v>Ştiinţe umaniste şi arte</v>
      </c>
      <c r="AB456">
        <f>PLANURI!C$12</f>
        <v>10</v>
      </c>
      <c r="AC456" t="str">
        <f>PLANURI!H$9</f>
        <v>Arhitectură</v>
      </c>
      <c r="AD456">
        <f>PLANURI!A$12</f>
        <v>50</v>
      </c>
      <c r="AE456">
        <f>PLANURI!B$12</f>
        <v>60</v>
      </c>
      <c r="AF456">
        <f>PLANURI!D$12</f>
        <v>10</v>
      </c>
      <c r="AG456" t="str">
        <f>PLANURI!BW1075</f>
        <v/>
      </c>
    </row>
    <row r="457" spans="1:33" x14ac:dyDescent="0.2">
      <c r="A457">
        <f>PLANURI!AX1076</f>
        <v>0</v>
      </c>
      <c r="B457">
        <f>PLANURI!AY1076</f>
        <v>0</v>
      </c>
      <c r="C457">
        <f>PLANURI!AZ1076</f>
        <v>0</v>
      </c>
      <c r="D457">
        <f>PLANURI!BA1076</f>
        <v>0</v>
      </c>
      <c r="E457">
        <f>PLANURI!BB1076</f>
        <v>0</v>
      </c>
      <c r="F457">
        <f>PLANURI!BC1076</f>
        <v>0</v>
      </c>
      <c r="G457">
        <f>PLANURI!BD1076</f>
        <v>0</v>
      </c>
      <c r="H457">
        <f>PLANURI!BE1076</f>
        <v>0</v>
      </c>
      <c r="I457">
        <f>PLANURI!BF1076</f>
        <v>0</v>
      </c>
      <c r="J457">
        <f>PLANURI!BG1076</f>
        <v>0</v>
      </c>
      <c r="K457">
        <f>PLANURI!BH1076</f>
        <v>0</v>
      </c>
      <c r="L457">
        <f>PLANURI!BI1076</f>
        <v>0</v>
      </c>
      <c r="M457">
        <f>PLANURI!BJ1076</f>
        <v>0</v>
      </c>
      <c r="N457">
        <f>PLANURI!BK1076</f>
        <v>0</v>
      </c>
      <c r="O457">
        <f>PLANURI!BL1076</f>
        <v>0</v>
      </c>
      <c r="P457">
        <f>PLANURI!BM1076</f>
        <v>0</v>
      </c>
      <c r="Q457">
        <f>PLANURI!BN1076</f>
        <v>0</v>
      </c>
      <c r="R457">
        <f>PLANURI!BO1076</f>
        <v>0</v>
      </c>
      <c r="S457">
        <f>PLANURI!BP1076</f>
        <v>0</v>
      </c>
      <c r="T457">
        <f>PLANURI!BQ1076</f>
        <v>0</v>
      </c>
      <c r="U457">
        <f>PLANURI!BR1076</f>
        <v>0</v>
      </c>
      <c r="V457">
        <f>PLANURI!BS1076</f>
        <v>0</v>
      </c>
      <c r="W457">
        <f>PLANURI!BT1076</f>
        <v>0</v>
      </c>
      <c r="X457">
        <f>PLANURI!BU1076</f>
        <v>0</v>
      </c>
      <c r="Y457">
        <f>PLANURI!BV1076</f>
        <v>0</v>
      </c>
      <c r="Z457" t="str">
        <f>PLANURI!A$4</f>
        <v xml:space="preserve">Facultatea Arhitectură şi Urbanism </v>
      </c>
      <c r="AA457" t="str">
        <f>PLANURI!H$6</f>
        <v>Ştiinţe umaniste şi arte</v>
      </c>
      <c r="AB457">
        <f>PLANURI!C$12</f>
        <v>10</v>
      </c>
      <c r="AC457" t="str">
        <f>PLANURI!H$9</f>
        <v>Arhitectură</v>
      </c>
      <c r="AD457">
        <f>PLANURI!A$12</f>
        <v>50</v>
      </c>
      <c r="AE457">
        <f>PLANURI!B$12</f>
        <v>60</v>
      </c>
      <c r="AF457">
        <f>PLANURI!D$12</f>
        <v>10</v>
      </c>
      <c r="AG457" t="str">
        <f>PLANURI!BW1076</f>
        <v/>
      </c>
    </row>
    <row r="458" spans="1:33" x14ac:dyDescent="0.2">
      <c r="A458" t="str">
        <f>PLANURI!AX1077</f>
        <v>Practica</v>
      </c>
      <c r="B458">
        <f>PLANURI!AY1077</f>
        <v>0</v>
      </c>
      <c r="C458">
        <f>PLANURI!AZ1077</f>
        <v>0</v>
      </c>
      <c r="D458">
        <f>PLANURI!BA1077</f>
        <v>0</v>
      </c>
      <c r="E458">
        <f>PLANURI!BB1077</f>
        <v>0</v>
      </c>
      <c r="F458">
        <f>PLANURI!BC1077</f>
        <v>0</v>
      </c>
      <c r="G458">
        <f>PLANURI!BD1077</f>
        <v>0</v>
      </c>
      <c r="H458">
        <f>PLANURI!BE1077</f>
        <v>0</v>
      </c>
      <c r="I458">
        <f>PLANURI!BF1077</f>
        <v>0</v>
      </c>
      <c r="J458">
        <f>PLANURI!BG1077</f>
        <v>0</v>
      </c>
      <c r="K458">
        <f>PLANURI!BH1077</f>
        <v>0</v>
      </c>
      <c r="L458">
        <f>PLANURI!BI1077</f>
        <v>0</v>
      </c>
      <c r="M458">
        <f>PLANURI!BJ1077</f>
        <v>0</v>
      </c>
      <c r="N458">
        <f>PLANURI!BK1077</f>
        <v>0</v>
      </c>
      <c r="O458">
        <f>PLANURI!BL1077</f>
        <v>0</v>
      </c>
      <c r="P458">
        <f>PLANURI!BM1077</f>
        <v>0</v>
      </c>
      <c r="Q458">
        <f>PLANURI!BN1077</f>
        <v>0</v>
      </c>
      <c r="R458">
        <f>PLANURI!BO1077</f>
        <v>0</v>
      </c>
      <c r="S458">
        <f>PLANURI!BP1077</f>
        <v>0</v>
      </c>
      <c r="T458">
        <f>PLANURI!BQ1077</f>
        <v>0</v>
      </c>
      <c r="U458">
        <f>PLANURI!BR1077</f>
        <v>0</v>
      </c>
      <c r="V458">
        <f>PLANURI!BS1077</f>
        <v>0</v>
      </c>
      <c r="W458">
        <f>PLANURI!BT1077</f>
        <v>0</v>
      </c>
      <c r="X458">
        <f>PLANURI!BU1077</f>
        <v>0</v>
      </c>
      <c r="Y458">
        <f>PLANURI!BV1077</f>
        <v>0</v>
      </c>
      <c r="Z458" t="str">
        <f>PLANURI!A$4</f>
        <v xml:space="preserve">Facultatea Arhitectură şi Urbanism </v>
      </c>
      <c r="AA458" t="str">
        <f>PLANURI!H$6</f>
        <v>Ştiinţe umaniste şi arte</v>
      </c>
      <c r="AB458">
        <f>PLANURI!C$12</f>
        <v>10</v>
      </c>
      <c r="AC458" t="str">
        <f>PLANURI!H$9</f>
        <v>Arhitectură</v>
      </c>
      <c r="AD458">
        <f>PLANURI!A$12</f>
        <v>50</v>
      </c>
      <c r="AE458">
        <f>PLANURI!B$12</f>
        <v>60</v>
      </c>
      <c r="AF458">
        <f>PLANURI!D$12</f>
        <v>10</v>
      </c>
      <c r="AG458" t="str">
        <f>PLANURI!BW1077</f>
        <v/>
      </c>
    </row>
    <row r="459" spans="1:33" x14ac:dyDescent="0.2">
      <c r="A459" t="str">
        <f>PLANURI!AX1078</f>
        <v>Semestrul 1</v>
      </c>
      <c r="B459">
        <f>PLANURI!AY1078</f>
        <v>0</v>
      </c>
      <c r="C459">
        <f>PLANURI!AZ1078</f>
        <v>0</v>
      </c>
      <c r="D459">
        <f>PLANURI!BA1078</f>
        <v>0</v>
      </c>
      <c r="E459">
        <f>PLANURI!BB1078</f>
        <v>0</v>
      </c>
      <c r="F459">
        <f>PLANURI!BC1078</f>
        <v>0</v>
      </c>
      <c r="G459">
        <f>PLANURI!BD1078</f>
        <v>0</v>
      </c>
      <c r="H459">
        <f>PLANURI!BE1078</f>
        <v>0</v>
      </c>
      <c r="I459">
        <f>PLANURI!BF1078</f>
        <v>0</v>
      </c>
      <c r="J459">
        <f>PLANURI!BG1078</f>
        <v>0</v>
      </c>
      <c r="K459">
        <f>PLANURI!BH1078</f>
        <v>0</v>
      </c>
      <c r="L459">
        <f>PLANURI!BI1078</f>
        <v>0</v>
      </c>
      <c r="M459">
        <f>PLANURI!BJ1078</f>
        <v>0</v>
      </c>
      <c r="N459">
        <f>PLANURI!BK1078</f>
        <v>0</v>
      </c>
      <c r="O459">
        <f>PLANURI!BL1078</f>
        <v>0</v>
      </c>
      <c r="P459">
        <f>PLANURI!BM1078</f>
        <v>0</v>
      </c>
      <c r="Q459">
        <f>PLANURI!BN1078</f>
        <v>0</v>
      </c>
      <c r="R459">
        <f>PLANURI!BO1078</f>
        <v>0</v>
      </c>
      <c r="S459">
        <f>PLANURI!BP1078</f>
        <v>0</v>
      </c>
      <c r="T459">
        <f>PLANURI!BQ1078</f>
        <v>0</v>
      </c>
      <c r="U459">
        <f>PLANURI!BR1078</f>
        <v>0</v>
      </c>
      <c r="V459">
        <f>PLANURI!BS1078</f>
        <v>0</v>
      </c>
      <c r="W459">
        <f>PLANURI!BT1078</f>
        <v>0</v>
      </c>
      <c r="X459">
        <f>PLANURI!BU1078</f>
        <v>0</v>
      </c>
      <c r="Y459">
        <f>PLANURI!BV1078</f>
        <v>0</v>
      </c>
      <c r="Z459" t="str">
        <f>PLANURI!A$4</f>
        <v xml:space="preserve">Facultatea Arhitectură şi Urbanism </v>
      </c>
      <c r="AA459" t="str">
        <f>PLANURI!H$6</f>
        <v>Ştiinţe umaniste şi arte</v>
      </c>
      <c r="AB459">
        <f>PLANURI!C$12</f>
        <v>10</v>
      </c>
      <c r="AC459" t="str">
        <f>PLANURI!H$9</f>
        <v>Arhitectură</v>
      </c>
      <c r="AD459">
        <f>PLANURI!A$12</f>
        <v>50</v>
      </c>
      <c r="AE459">
        <f>PLANURI!B$12</f>
        <v>60</v>
      </c>
      <c r="AF459">
        <f>PLANURI!D$12</f>
        <v>10</v>
      </c>
      <c r="AG459" t="str">
        <f>PLANURI!BW1078</f>
        <v/>
      </c>
    </row>
    <row r="460" spans="1:33" x14ac:dyDescent="0.2">
      <c r="A460" t="str">
        <f>PLANURI!AX1079</f>
        <v>codDisciplina</v>
      </c>
      <c r="B460" t="str">
        <f>PLANURI!AY1079</f>
        <v>ID</v>
      </c>
      <c r="C460" t="str">
        <f>PLANURI!AZ1079</f>
        <v>Disciplina</v>
      </c>
      <c r="D460" t="str">
        <f>PLANURI!BA1079</f>
        <v>An</v>
      </c>
      <c r="E460" t="str">
        <f>PLANURI!BB1079</f>
        <v>Sem</v>
      </c>
      <c r="F460" t="str">
        <f>PLANURI!BC1079</f>
        <v>Tip Ev</v>
      </c>
      <c r="G460" t="str">
        <f>PLANURI!BD1079</f>
        <v>Regim Disc</v>
      </c>
      <c r="H460" t="str">
        <f>PLANURI!BE1079</f>
        <v>C/sapt</v>
      </c>
      <c r="I460" t="str">
        <f>PLANURI!BF1079</f>
        <v>S/L/P/sapt</v>
      </c>
      <c r="J460" t="str">
        <f>PLANURI!BG1079</f>
        <v>Total ore integral/sapt</v>
      </c>
      <c r="K460" t="str">
        <f>PLANURI!BH1079</f>
        <v>C/sem</v>
      </c>
      <c r="L460" t="str">
        <f>PLANURI!BI1079</f>
        <v>S/L/P/sem</v>
      </c>
      <c r="M460" t="str">
        <f>PLANURI!BJ1079</f>
        <v>Total ore integral /sem</v>
      </c>
      <c r="N460" t="str">
        <f>PLANURI!BK1079</f>
        <v>Practica/sapt</v>
      </c>
      <c r="O460" t="str">
        <f>PLANURI!BL1079</f>
        <v>Elab proiect/sapt</v>
      </c>
      <c r="P460" t="str">
        <f>PLANURI!BM1079</f>
        <v>Total ore partial /sapt</v>
      </c>
      <c r="Q460" t="str">
        <f>PLANURI!BN1079</f>
        <v>Practica/sem</v>
      </c>
      <c r="R460" t="str">
        <f>PLANURI!BO1079</f>
        <v>Elab proiect/sem</v>
      </c>
      <c r="S460" t="str">
        <f>PLANURI!BP1079</f>
        <v>Total ore partial /sem</v>
      </c>
      <c r="T460" t="str">
        <f>PLANURI!BQ1079</f>
        <v>VPI/sapt</v>
      </c>
      <c r="U460" t="str">
        <f>PLANURI!BR1079</f>
        <v>VPI/sem</v>
      </c>
      <c r="V460" t="str">
        <f>PLANURI!BS1079</f>
        <v>Nr credite</v>
      </c>
      <c r="W460" t="str">
        <f>PLANURI!BT1079</f>
        <v>Categorie formativa</v>
      </c>
      <c r="X460" t="str">
        <f>PLANURI!BU1079</f>
        <v>Total ore/sapt</v>
      </c>
      <c r="Y460" t="str">
        <f>PLANURI!BV1079</f>
        <v>Total ore/sem</v>
      </c>
      <c r="Z460" t="str">
        <f>PLANURI!A$4</f>
        <v xml:space="preserve">Facultatea Arhitectură şi Urbanism </v>
      </c>
      <c r="AA460" t="str">
        <f>PLANURI!H$6</f>
        <v>Ştiinţe umaniste şi arte</v>
      </c>
      <c r="AB460">
        <f>PLANURI!C$12</f>
        <v>10</v>
      </c>
      <c r="AC460" t="str">
        <f>PLANURI!H$9</f>
        <v>Arhitectură</v>
      </c>
      <c r="AD460">
        <f>PLANURI!A$12</f>
        <v>50</v>
      </c>
      <c r="AE460">
        <f>PLANURI!B$12</f>
        <v>60</v>
      </c>
      <c r="AF460">
        <f>PLANURI!D$12</f>
        <v>10</v>
      </c>
      <c r="AG460" t="e">
        <f>PLANURI!BW1079</f>
        <v>#VALUE!</v>
      </c>
    </row>
    <row r="461" spans="1:33" x14ac:dyDescent="0.2">
      <c r="A461" t="str">
        <f>PLANURI!AX1080</f>
        <v/>
      </c>
      <c r="B461">
        <f>PLANURI!AY1080</f>
        <v>1</v>
      </c>
      <c r="C461" t="str">
        <f>PLANURI!AZ1080</f>
        <v/>
      </c>
      <c r="D461" t="str">
        <f>PLANURI!BA1080</f>
        <v/>
      </c>
      <c r="E461" t="str">
        <f>PLANURI!BB1080</f>
        <v/>
      </c>
      <c r="F461" t="str">
        <f>PLANURI!BC1080</f>
        <v/>
      </c>
      <c r="G461" t="str">
        <f>PLANURI!BD1080</f>
        <v/>
      </c>
      <c r="H461">
        <f>PLANURI!BE1080</f>
        <v>0</v>
      </c>
      <c r="I461">
        <f>PLANURI!BF1080</f>
        <v>0</v>
      </c>
      <c r="J461">
        <f>PLANURI!BG1080</f>
        <v>0</v>
      </c>
      <c r="K461">
        <f>PLANURI!BH1080</f>
        <v>0</v>
      </c>
      <c r="L461">
        <f>PLANURI!BI1080</f>
        <v>0</v>
      </c>
      <c r="M461">
        <f>PLANURI!BJ1080</f>
        <v>0</v>
      </c>
      <c r="N461">
        <f>PLANURI!BK1080</f>
        <v>0</v>
      </c>
      <c r="O461">
        <f>PLANURI!BL1080</f>
        <v>0</v>
      </c>
      <c r="P461">
        <f>PLANURI!BM1080</f>
        <v>0</v>
      </c>
      <c r="Q461" t="str">
        <f>PLANURI!BN1080</f>
        <v>0</v>
      </c>
      <c r="R461">
        <f>PLANURI!BO1080</f>
        <v>0</v>
      </c>
      <c r="S461">
        <f>PLANURI!BP1080</f>
        <v>0</v>
      </c>
      <c r="T461" t="str">
        <f>PLANURI!BQ1080</f>
        <v/>
      </c>
      <c r="U461" t="str">
        <f>PLANURI!BR1080</f>
        <v/>
      </c>
      <c r="V461" t="str">
        <f>PLANURI!BS1080</f>
        <v/>
      </c>
      <c r="W461" t="str">
        <f>PLANURI!BT1080</f>
        <v/>
      </c>
      <c r="X461" t="str">
        <f>PLANURI!BU1080</f>
        <v/>
      </c>
      <c r="Y461" t="str">
        <f>PLANURI!BV1080</f>
        <v/>
      </c>
      <c r="Z461" t="str">
        <f>PLANURI!A$4</f>
        <v xml:space="preserve">Facultatea Arhitectură şi Urbanism </v>
      </c>
      <c r="AA461" t="str">
        <f>PLANURI!H$6</f>
        <v>Ştiinţe umaniste şi arte</v>
      </c>
      <c r="AB461">
        <f>PLANURI!C$12</f>
        <v>10</v>
      </c>
      <c r="AC461" t="str">
        <f>PLANURI!H$9</f>
        <v>Arhitectură</v>
      </c>
      <c r="AD461">
        <f>PLANURI!A$12</f>
        <v>50</v>
      </c>
      <c r="AE461">
        <f>PLANURI!B$12</f>
        <v>60</v>
      </c>
      <c r="AF461">
        <f>PLANURI!D$12</f>
        <v>10</v>
      </c>
      <c r="AG461" t="str">
        <f>PLANURI!BW1080</f>
        <v/>
      </c>
    </row>
    <row r="462" spans="1:33" x14ac:dyDescent="0.2">
      <c r="A462" t="str">
        <f>PLANURI!AX1081</f>
        <v/>
      </c>
      <c r="B462">
        <f>PLANURI!AY1081</f>
        <v>2</v>
      </c>
      <c r="C462" t="str">
        <f>PLANURI!AZ1081</f>
        <v/>
      </c>
      <c r="D462" t="str">
        <f>PLANURI!BA1081</f>
        <v/>
      </c>
      <c r="E462" t="str">
        <f>PLANURI!BB1081</f>
        <v/>
      </c>
      <c r="F462" t="str">
        <f>PLANURI!BC1081</f>
        <v/>
      </c>
      <c r="G462" t="str">
        <f>PLANURI!BD1081</f>
        <v/>
      </c>
      <c r="H462">
        <f>PLANURI!BE1081</f>
        <v>0</v>
      </c>
      <c r="I462">
        <f>PLANURI!BF1081</f>
        <v>0</v>
      </c>
      <c r="J462">
        <f>PLANURI!BG1081</f>
        <v>0</v>
      </c>
      <c r="K462">
        <f>PLANURI!BH1081</f>
        <v>0</v>
      </c>
      <c r="L462">
        <f>PLANURI!BI1081</f>
        <v>0</v>
      </c>
      <c r="M462">
        <f>PLANURI!BJ1081</f>
        <v>0</v>
      </c>
      <c r="N462" t="e">
        <f>PLANURI!BK1081</f>
        <v>#VALUE!</v>
      </c>
      <c r="O462">
        <f>PLANURI!BL1081</f>
        <v>0</v>
      </c>
      <c r="P462" t="e">
        <f>PLANURI!BM1081</f>
        <v>#VALUE!</v>
      </c>
      <c r="Q462" t="str">
        <f>PLANURI!BN1081</f>
        <v/>
      </c>
      <c r="R462">
        <f>PLANURI!BO1081</f>
        <v>0</v>
      </c>
      <c r="S462" t="e">
        <f>PLANURI!BP1081</f>
        <v>#VALUE!</v>
      </c>
      <c r="T462" t="str">
        <f>PLANURI!BQ1081</f>
        <v/>
      </c>
      <c r="U462" t="str">
        <f>PLANURI!BR1081</f>
        <v/>
      </c>
      <c r="V462" t="str">
        <f>PLANURI!BS1081</f>
        <v/>
      </c>
      <c r="W462" t="str">
        <f>PLANURI!BT1081</f>
        <v/>
      </c>
      <c r="X462" t="str">
        <f>PLANURI!BU1081</f>
        <v/>
      </c>
      <c r="Y462" t="str">
        <f>PLANURI!BV1081</f>
        <v/>
      </c>
      <c r="Z462" t="str">
        <f>PLANURI!A$4</f>
        <v xml:space="preserve">Facultatea Arhitectură şi Urbanism </v>
      </c>
      <c r="AA462" t="str">
        <f>PLANURI!H$6</f>
        <v>Ştiinţe umaniste şi arte</v>
      </c>
      <c r="AB462">
        <f>PLANURI!C$12</f>
        <v>10</v>
      </c>
      <c r="AC462" t="str">
        <f>PLANURI!H$9</f>
        <v>Arhitectură</v>
      </c>
      <c r="AD462">
        <f>PLANURI!A$12</f>
        <v>50</v>
      </c>
      <c r="AE462">
        <f>PLANURI!B$12</f>
        <v>60</v>
      </c>
      <c r="AF462">
        <f>PLANURI!D$12</f>
        <v>10</v>
      </c>
      <c r="AG462" t="str">
        <f>PLANURI!BW1081</f>
        <v/>
      </c>
    </row>
    <row r="463" spans="1:33" x14ac:dyDescent="0.2">
      <c r="A463" t="str">
        <f>PLANURI!AX1082</f>
        <v/>
      </c>
      <c r="B463">
        <f>PLANURI!AY1082</f>
        <v>3</v>
      </c>
      <c r="C463" t="str">
        <f>PLANURI!AZ1082</f>
        <v/>
      </c>
      <c r="D463" t="str">
        <f>PLANURI!BA1082</f>
        <v/>
      </c>
      <c r="E463" t="str">
        <f>PLANURI!BB1082</f>
        <v/>
      </c>
      <c r="F463" t="str">
        <f>PLANURI!BC1082</f>
        <v/>
      </c>
      <c r="G463" t="str">
        <f>PLANURI!BD1082</f>
        <v/>
      </c>
      <c r="H463">
        <f>PLANURI!BE1082</f>
        <v>0</v>
      </c>
      <c r="I463">
        <f>PLANURI!BF1082</f>
        <v>0</v>
      </c>
      <c r="J463">
        <f>PLANURI!BG1082</f>
        <v>0</v>
      </c>
      <c r="K463">
        <f>PLANURI!BH1082</f>
        <v>0</v>
      </c>
      <c r="L463">
        <f>PLANURI!BI1082</f>
        <v>0</v>
      </c>
      <c r="M463">
        <f>PLANURI!BJ1082</f>
        <v>0</v>
      </c>
      <c r="N463" t="e">
        <f>PLANURI!BK1082</f>
        <v>#VALUE!</v>
      </c>
      <c r="O463">
        <f>PLANURI!BL1082</f>
        <v>0</v>
      </c>
      <c r="P463" t="e">
        <f>PLANURI!BM1082</f>
        <v>#VALUE!</v>
      </c>
      <c r="Q463" t="str">
        <f>PLANURI!BN1082</f>
        <v/>
      </c>
      <c r="R463">
        <f>PLANURI!BO1082</f>
        <v>0</v>
      </c>
      <c r="S463" t="e">
        <f>PLANURI!BP1082</f>
        <v>#VALUE!</v>
      </c>
      <c r="T463" t="str">
        <f>PLANURI!BQ1082</f>
        <v/>
      </c>
      <c r="U463" t="str">
        <f>PLANURI!BR1082</f>
        <v/>
      </c>
      <c r="V463" t="str">
        <f>PLANURI!BS1082</f>
        <v/>
      </c>
      <c r="W463" t="str">
        <f>PLANURI!BT1082</f>
        <v/>
      </c>
      <c r="X463" t="str">
        <f>PLANURI!BU1082</f>
        <v/>
      </c>
      <c r="Y463" t="str">
        <f>PLANURI!BV1082</f>
        <v/>
      </c>
      <c r="Z463" t="str">
        <f>PLANURI!A$4</f>
        <v xml:space="preserve">Facultatea Arhitectură şi Urbanism </v>
      </c>
      <c r="AA463" t="str">
        <f>PLANURI!H$6</f>
        <v>Ştiinţe umaniste şi arte</v>
      </c>
      <c r="AB463">
        <f>PLANURI!C$12</f>
        <v>10</v>
      </c>
      <c r="AC463" t="str">
        <f>PLANURI!H$9</f>
        <v>Arhitectură</v>
      </c>
      <c r="AD463">
        <f>PLANURI!A$12</f>
        <v>50</v>
      </c>
      <c r="AE463">
        <f>PLANURI!B$12</f>
        <v>60</v>
      </c>
      <c r="AF463">
        <f>PLANURI!D$12</f>
        <v>10</v>
      </c>
      <c r="AG463" t="str">
        <f>PLANURI!BW1082</f>
        <v/>
      </c>
    </row>
    <row r="464" spans="1:33" x14ac:dyDescent="0.2">
      <c r="A464" t="str">
        <f>PLANURI!AX1083</f>
        <v/>
      </c>
      <c r="B464">
        <f>PLANURI!AY1083</f>
        <v>4</v>
      </c>
      <c r="C464" t="str">
        <f>PLANURI!AZ1083</f>
        <v/>
      </c>
      <c r="D464" t="str">
        <f>PLANURI!BA1083</f>
        <v/>
      </c>
      <c r="E464" t="str">
        <f>PLANURI!BB1083</f>
        <v/>
      </c>
      <c r="F464" t="str">
        <f>PLANURI!BC1083</f>
        <v/>
      </c>
      <c r="G464" t="str">
        <f>PLANURI!BD1083</f>
        <v/>
      </c>
      <c r="H464">
        <f>PLANURI!BE1083</f>
        <v>0</v>
      </c>
      <c r="I464">
        <f>PLANURI!BF1083</f>
        <v>0</v>
      </c>
      <c r="J464">
        <f>PLANURI!BG1083</f>
        <v>0</v>
      </c>
      <c r="K464">
        <f>PLANURI!BH1083</f>
        <v>0</v>
      </c>
      <c r="L464">
        <f>PLANURI!BI1083</f>
        <v>0</v>
      </c>
      <c r="M464">
        <f>PLANURI!BJ1083</f>
        <v>0</v>
      </c>
      <c r="N464" t="e">
        <f>PLANURI!BK1083</f>
        <v>#VALUE!</v>
      </c>
      <c r="O464">
        <f>PLANURI!BL1083</f>
        <v>0</v>
      </c>
      <c r="P464" t="e">
        <f>PLANURI!BM1083</f>
        <v>#VALUE!</v>
      </c>
      <c r="Q464" t="str">
        <f>PLANURI!BN1083</f>
        <v/>
      </c>
      <c r="R464">
        <f>PLANURI!BO1083</f>
        <v>0</v>
      </c>
      <c r="S464" t="e">
        <f>PLANURI!BP1083</f>
        <v>#VALUE!</v>
      </c>
      <c r="T464" t="str">
        <f>PLANURI!BQ1083</f>
        <v/>
      </c>
      <c r="U464" t="str">
        <f>PLANURI!BR1083</f>
        <v/>
      </c>
      <c r="V464" t="str">
        <f>PLANURI!BS1083</f>
        <v/>
      </c>
      <c r="W464" t="str">
        <f>PLANURI!BT1083</f>
        <v/>
      </c>
      <c r="X464" t="str">
        <f>PLANURI!BU1083</f>
        <v/>
      </c>
      <c r="Y464" t="str">
        <f>PLANURI!BV1083</f>
        <v/>
      </c>
      <c r="Z464" t="str">
        <f>PLANURI!A$4</f>
        <v xml:space="preserve">Facultatea Arhitectură şi Urbanism </v>
      </c>
      <c r="AA464" t="str">
        <f>PLANURI!H$6</f>
        <v>Ştiinţe umaniste şi arte</v>
      </c>
      <c r="AB464">
        <f>PLANURI!C$12</f>
        <v>10</v>
      </c>
      <c r="AC464" t="str">
        <f>PLANURI!H$9</f>
        <v>Arhitectură</v>
      </c>
      <c r="AD464">
        <f>PLANURI!A$12</f>
        <v>50</v>
      </c>
      <c r="AE464">
        <f>PLANURI!B$12</f>
        <v>60</v>
      </c>
      <c r="AF464">
        <f>PLANURI!D$12</f>
        <v>10</v>
      </c>
      <c r="AG464" t="str">
        <f>PLANURI!BW1083</f>
        <v/>
      </c>
    </row>
    <row r="465" spans="1:33" x14ac:dyDescent="0.2">
      <c r="A465" t="str">
        <f>PLANURI!AX1084</f>
        <v/>
      </c>
      <c r="B465">
        <f>PLANURI!AY1084</f>
        <v>5</v>
      </c>
      <c r="C465" t="str">
        <f>PLANURI!AZ1084</f>
        <v/>
      </c>
      <c r="D465" t="str">
        <f>PLANURI!BA1084</f>
        <v/>
      </c>
      <c r="E465" t="str">
        <f>PLANURI!BB1084</f>
        <v/>
      </c>
      <c r="F465" t="str">
        <f>PLANURI!BC1084</f>
        <v/>
      </c>
      <c r="G465" t="str">
        <f>PLANURI!BD1084</f>
        <v/>
      </c>
      <c r="H465">
        <f>PLANURI!BE1084</f>
        <v>0</v>
      </c>
      <c r="I465">
        <f>PLANURI!BF1084</f>
        <v>0</v>
      </c>
      <c r="J465">
        <f>PLANURI!BG1084</f>
        <v>0</v>
      </c>
      <c r="K465">
        <f>PLANURI!BH1084</f>
        <v>0</v>
      </c>
      <c r="L465">
        <f>PLANURI!BI1084</f>
        <v>0</v>
      </c>
      <c r="M465">
        <f>PLANURI!BJ1084</f>
        <v>0</v>
      </c>
      <c r="N465" t="e">
        <f>PLANURI!BK1084</f>
        <v>#VALUE!</v>
      </c>
      <c r="O465">
        <f>PLANURI!BL1084</f>
        <v>0</v>
      </c>
      <c r="P465" t="e">
        <f>PLANURI!BM1084</f>
        <v>#VALUE!</v>
      </c>
      <c r="Q465" t="str">
        <f>PLANURI!BN1084</f>
        <v/>
      </c>
      <c r="R465">
        <f>PLANURI!BO1084</f>
        <v>0</v>
      </c>
      <c r="S465" t="e">
        <f>PLANURI!BP1084</f>
        <v>#VALUE!</v>
      </c>
      <c r="T465" t="str">
        <f>PLANURI!BQ1084</f>
        <v/>
      </c>
      <c r="U465" t="str">
        <f>PLANURI!BR1084</f>
        <v/>
      </c>
      <c r="V465" t="str">
        <f>PLANURI!BS1084</f>
        <v/>
      </c>
      <c r="W465" t="str">
        <f>PLANURI!BT1084</f>
        <v/>
      </c>
      <c r="X465" t="str">
        <f>PLANURI!BU1084</f>
        <v/>
      </c>
      <c r="Y465" t="str">
        <f>PLANURI!BV1084</f>
        <v/>
      </c>
      <c r="Z465" t="str">
        <f>PLANURI!A$4</f>
        <v xml:space="preserve">Facultatea Arhitectură şi Urbanism </v>
      </c>
      <c r="AA465" t="str">
        <f>PLANURI!H$6</f>
        <v>Ştiinţe umaniste şi arte</v>
      </c>
      <c r="AB465">
        <f>PLANURI!C$12</f>
        <v>10</v>
      </c>
      <c r="AC465" t="str">
        <f>PLANURI!H$9</f>
        <v>Arhitectură</v>
      </c>
      <c r="AD465">
        <f>PLANURI!A$12</f>
        <v>50</v>
      </c>
      <c r="AE465">
        <f>PLANURI!B$12</f>
        <v>60</v>
      </c>
      <c r="AF465">
        <f>PLANURI!D$12</f>
        <v>10</v>
      </c>
      <c r="AG465" t="str">
        <f>PLANURI!BW1084</f>
        <v/>
      </c>
    </row>
    <row r="466" spans="1:33" x14ac:dyDescent="0.2">
      <c r="A466" t="str">
        <f>PLANURI!AX1085</f>
        <v/>
      </c>
      <c r="B466">
        <f>PLANURI!AY1085</f>
        <v>6</v>
      </c>
      <c r="C466" t="str">
        <f>PLANURI!AZ1085</f>
        <v/>
      </c>
      <c r="D466" t="str">
        <f>PLANURI!BA1085</f>
        <v/>
      </c>
      <c r="E466" t="str">
        <f>PLANURI!BB1085</f>
        <v/>
      </c>
      <c r="F466" t="str">
        <f>PLANURI!BC1085</f>
        <v/>
      </c>
      <c r="G466" t="str">
        <f>PLANURI!BD1085</f>
        <v/>
      </c>
      <c r="H466">
        <f>PLANURI!BE1085</f>
        <v>0</v>
      </c>
      <c r="I466">
        <f>PLANURI!BF1085</f>
        <v>0</v>
      </c>
      <c r="J466">
        <f>PLANURI!BG1085</f>
        <v>0</v>
      </c>
      <c r="K466">
        <f>PLANURI!BH1085</f>
        <v>0</v>
      </c>
      <c r="L466">
        <f>PLANURI!BI1085</f>
        <v>0</v>
      </c>
      <c r="M466">
        <f>PLANURI!BJ1085</f>
        <v>0</v>
      </c>
      <c r="N466" t="e">
        <f>PLANURI!BK1085</f>
        <v>#VALUE!</v>
      </c>
      <c r="O466">
        <f>PLANURI!BL1085</f>
        <v>0</v>
      </c>
      <c r="P466" t="e">
        <f>PLANURI!BM1085</f>
        <v>#VALUE!</v>
      </c>
      <c r="Q466" t="str">
        <f>PLANURI!BN1085</f>
        <v/>
      </c>
      <c r="R466">
        <f>PLANURI!BO1085</f>
        <v>0</v>
      </c>
      <c r="S466" t="e">
        <f>PLANURI!BP1085</f>
        <v>#VALUE!</v>
      </c>
      <c r="T466" t="str">
        <f>PLANURI!BQ1085</f>
        <v/>
      </c>
      <c r="U466" t="str">
        <f>PLANURI!BR1085</f>
        <v/>
      </c>
      <c r="V466" t="str">
        <f>PLANURI!BS1085</f>
        <v/>
      </c>
      <c r="W466" t="str">
        <f>PLANURI!BT1085</f>
        <v/>
      </c>
      <c r="X466" t="str">
        <f>PLANURI!BU1085</f>
        <v/>
      </c>
      <c r="Y466" t="str">
        <f>PLANURI!BV1085</f>
        <v/>
      </c>
      <c r="Z466" t="str">
        <f>PLANURI!A$4</f>
        <v xml:space="preserve">Facultatea Arhitectură şi Urbanism </v>
      </c>
      <c r="AA466" t="str">
        <f>PLANURI!H$6</f>
        <v>Ştiinţe umaniste şi arte</v>
      </c>
      <c r="AB466">
        <f>PLANURI!C$12</f>
        <v>10</v>
      </c>
      <c r="AC466" t="str">
        <f>PLANURI!H$9</f>
        <v>Arhitectură</v>
      </c>
      <c r="AD466">
        <f>PLANURI!A$12</f>
        <v>50</v>
      </c>
      <c r="AE466">
        <f>PLANURI!B$12</f>
        <v>60</v>
      </c>
      <c r="AF466">
        <f>PLANURI!D$12</f>
        <v>10</v>
      </c>
      <c r="AG466" t="str">
        <f>PLANURI!BW1085</f>
        <v/>
      </c>
    </row>
    <row r="467" spans="1:33" x14ac:dyDescent="0.2">
      <c r="A467" t="str">
        <f>PLANURI!AX1086</f>
        <v/>
      </c>
      <c r="B467">
        <f>PLANURI!AY1086</f>
        <v>7</v>
      </c>
      <c r="C467" t="str">
        <f>PLANURI!AZ1086</f>
        <v/>
      </c>
      <c r="D467" t="str">
        <f>PLANURI!BA1086</f>
        <v/>
      </c>
      <c r="E467" t="str">
        <f>PLANURI!BB1086</f>
        <v/>
      </c>
      <c r="F467" t="str">
        <f>PLANURI!BC1086</f>
        <v/>
      </c>
      <c r="G467" t="str">
        <f>PLANURI!BD1086</f>
        <v/>
      </c>
      <c r="H467">
        <f>PLANURI!BE1086</f>
        <v>0</v>
      </c>
      <c r="I467">
        <f>PLANURI!BF1086</f>
        <v>0</v>
      </c>
      <c r="J467">
        <f>PLANURI!BG1086</f>
        <v>0</v>
      </c>
      <c r="K467">
        <f>PLANURI!BH1086</f>
        <v>0</v>
      </c>
      <c r="L467">
        <f>PLANURI!BI1086</f>
        <v>0</v>
      </c>
      <c r="M467">
        <f>PLANURI!BJ1086</f>
        <v>0</v>
      </c>
      <c r="N467" t="e">
        <f>PLANURI!BK1086</f>
        <v>#VALUE!</v>
      </c>
      <c r="O467">
        <f>PLANURI!BL1086</f>
        <v>0</v>
      </c>
      <c r="P467" t="e">
        <f>PLANURI!BM1086</f>
        <v>#VALUE!</v>
      </c>
      <c r="Q467" t="str">
        <f>PLANURI!BN1086</f>
        <v/>
      </c>
      <c r="R467">
        <f>PLANURI!BO1086</f>
        <v>0</v>
      </c>
      <c r="S467" t="e">
        <f>PLANURI!BP1086</f>
        <v>#VALUE!</v>
      </c>
      <c r="T467" t="str">
        <f>PLANURI!BQ1086</f>
        <v/>
      </c>
      <c r="U467" t="str">
        <f>PLANURI!BR1086</f>
        <v/>
      </c>
      <c r="V467" t="str">
        <f>PLANURI!BS1086</f>
        <v/>
      </c>
      <c r="W467" t="str">
        <f>PLANURI!BT1086</f>
        <v/>
      </c>
      <c r="X467" t="str">
        <f>PLANURI!BU1086</f>
        <v/>
      </c>
      <c r="Y467" t="str">
        <f>PLANURI!BV1086</f>
        <v/>
      </c>
      <c r="Z467" t="str">
        <f>PLANURI!A$4</f>
        <v xml:space="preserve">Facultatea Arhitectură şi Urbanism </v>
      </c>
      <c r="AA467" t="str">
        <f>PLANURI!H$6</f>
        <v>Ştiinţe umaniste şi arte</v>
      </c>
      <c r="AB467">
        <f>PLANURI!C$12</f>
        <v>10</v>
      </c>
      <c r="AC467" t="str">
        <f>PLANURI!H$9</f>
        <v>Arhitectură</v>
      </c>
      <c r="AD467">
        <f>PLANURI!A$12</f>
        <v>50</v>
      </c>
      <c r="AE467">
        <f>PLANURI!B$12</f>
        <v>60</v>
      </c>
      <c r="AF467">
        <f>PLANURI!D$12</f>
        <v>10</v>
      </c>
      <c r="AG467" t="str">
        <f>PLANURI!BW1086</f>
        <v/>
      </c>
    </row>
    <row r="468" spans="1:33" x14ac:dyDescent="0.2">
      <c r="A468" t="str">
        <f>PLANURI!AX1087</f>
        <v/>
      </c>
      <c r="B468">
        <f>PLANURI!AY1087</f>
        <v>8</v>
      </c>
      <c r="C468" t="str">
        <f>PLANURI!AZ1087</f>
        <v/>
      </c>
      <c r="D468" t="str">
        <f>PLANURI!BA1087</f>
        <v/>
      </c>
      <c r="E468" t="str">
        <f>PLANURI!BB1087</f>
        <v/>
      </c>
      <c r="F468" t="str">
        <f>PLANURI!BC1087</f>
        <v/>
      </c>
      <c r="G468" t="str">
        <f>PLANURI!BD1087</f>
        <v/>
      </c>
      <c r="H468">
        <f>PLANURI!BE1087</f>
        <v>0</v>
      </c>
      <c r="I468">
        <f>PLANURI!BF1087</f>
        <v>0</v>
      </c>
      <c r="J468">
        <f>PLANURI!BG1087</f>
        <v>0</v>
      </c>
      <c r="K468">
        <f>PLANURI!BH1087</f>
        <v>0</v>
      </c>
      <c r="L468">
        <f>PLANURI!BI1087</f>
        <v>0</v>
      </c>
      <c r="M468">
        <f>PLANURI!BJ1087</f>
        <v>0</v>
      </c>
      <c r="N468" t="e">
        <f>PLANURI!BK1087</f>
        <v>#VALUE!</v>
      </c>
      <c r="O468">
        <f>PLANURI!BL1087</f>
        <v>0</v>
      </c>
      <c r="P468" t="e">
        <f>PLANURI!BM1087</f>
        <v>#VALUE!</v>
      </c>
      <c r="Q468" t="str">
        <f>PLANURI!BN1087</f>
        <v/>
      </c>
      <c r="R468">
        <f>PLANURI!BO1087</f>
        <v>0</v>
      </c>
      <c r="S468" t="e">
        <f>PLANURI!BP1087</f>
        <v>#VALUE!</v>
      </c>
      <c r="T468" t="str">
        <f>PLANURI!BQ1087</f>
        <v/>
      </c>
      <c r="U468" t="str">
        <f>PLANURI!BR1087</f>
        <v/>
      </c>
      <c r="V468" t="str">
        <f>PLANURI!BS1087</f>
        <v/>
      </c>
      <c r="W468" t="str">
        <f>PLANURI!BT1087</f>
        <v/>
      </c>
      <c r="X468" t="str">
        <f>PLANURI!BU1087</f>
        <v/>
      </c>
      <c r="Y468" t="str">
        <f>PLANURI!BV1087</f>
        <v/>
      </c>
      <c r="Z468" t="str">
        <f>PLANURI!A$4</f>
        <v xml:space="preserve">Facultatea Arhitectură şi Urbanism </v>
      </c>
      <c r="AA468" t="str">
        <f>PLANURI!H$6</f>
        <v>Ştiinţe umaniste şi arte</v>
      </c>
      <c r="AB468">
        <f>PLANURI!C$12</f>
        <v>10</v>
      </c>
      <c r="AC468" t="str">
        <f>PLANURI!H$9</f>
        <v>Arhitectură</v>
      </c>
      <c r="AD468">
        <f>PLANURI!A$12</f>
        <v>50</v>
      </c>
      <c r="AE468">
        <f>PLANURI!B$12</f>
        <v>60</v>
      </c>
      <c r="AF468">
        <f>PLANURI!D$12</f>
        <v>10</v>
      </c>
      <c r="AG468" t="str">
        <f>PLANURI!BW1087</f>
        <v/>
      </c>
    </row>
    <row r="469" spans="1:33" x14ac:dyDescent="0.2">
      <c r="A469" t="str">
        <f>PLANURI!AX1088</f>
        <v/>
      </c>
      <c r="B469">
        <f>PLANURI!AY1088</f>
        <v>9</v>
      </c>
      <c r="C469" t="str">
        <f>PLANURI!AZ1088</f>
        <v/>
      </c>
      <c r="D469" t="str">
        <f>PLANURI!BA1088</f>
        <v/>
      </c>
      <c r="E469" t="str">
        <f>PLANURI!BB1088</f>
        <v/>
      </c>
      <c r="F469" t="str">
        <f>PLANURI!BC1088</f>
        <v/>
      </c>
      <c r="G469" t="str">
        <f>PLANURI!BD1088</f>
        <v/>
      </c>
      <c r="H469">
        <f>PLANURI!BE1088</f>
        <v>0</v>
      </c>
      <c r="I469">
        <f>PLANURI!BF1088</f>
        <v>0</v>
      </c>
      <c r="J469">
        <f>PLANURI!BG1088</f>
        <v>0</v>
      </c>
      <c r="K469">
        <f>PLANURI!BH1088</f>
        <v>0</v>
      </c>
      <c r="L469">
        <f>PLANURI!BI1088</f>
        <v>0</v>
      </c>
      <c r="M469">
        <f>PLANURI!BJ1088</f>
        <v>0</v>
      </c>
      <c r="N469" t="e">
        <f>PLANURI!BK1088</f>
        <v>#VALUE!</v>
      </c>
      <c r="O469">
        <f>PLANURI!BL1088</f>
        <v>0</v>
      </c>
      <c r="P469" t="e">
        <f>PLANURI!BM1088</f>
        <v>#VALUE!</v>
      </c>
      <c r="Q469" t="str">
        <f>PLANURI!BN1088</f>
        <v/>
      </c>
      <c r="R469">
        <f>PLANURI!BO1088</f>
        <v>0</v>
      </c>
      <c r="S469" t="e">
        <f>PLANURI!BP1088</f>
        <v>#VALUE!</v>
      </c>
      <c r="T469" t="str">
        <f>PLANURI!BQ1088</f>
        <v/>
      </c>
      <c r="U469" t="str">
        <f>PLANURI!BR1088</f>
        <v/>
      </c>
      <c r="V469" t="str">
        <f>PLANURI!BS1088</f>
        <v/>
      </c>
      <c r="W469" t="str">
        <f>PLANURI!BT1088</f>
        <v/>
      </c>
      <c r="X469" t="str">
        <f>PLANURI!BU1088</f>
        <v/>
      </c>
      <c r="Y469" t="str">
        <f>PLANURI!BV1088</f>
        <v/>
      </c>
      <c r="Z469" t="str">
        <f>PLANURI!A$4</f>
        <v xml:space="preserve">Facultatea Arhitectură şi Urbanism </v>
      </c>
      <c r="AA469" t="str">
        <f>PLANURI!H$6</f>
        <v>Ştiinţe umaniste şi arte</v>
      </c>
      <c r="AB469">
        <f>PLANURI!C$12</f>
        <v>10</v>
      </c>
      <c r="AC469" t="str">
        <f>PLANURI!H$9</f>
        <v>Arhitectură</v>
      </c>
      <c r="AD469">
        <f>PLANURI!A$12</f>
        <v>50</v>
      </c>
      <c r="AE469">
        <f>PLANURI!B$12</f>
        <v>60</v>
      </c>
      <c r="AF469">
        <f>PLANURI!D$12</f>
        <v>10</v>
      </c>
      <c r="AG469" t="str">
        <f>PLANURI!BW1088</f>
        <v/>
      </c>
    </row>
    <row r="470" spans="1:33" x14ac:dyDescent="0.2">
      <c r="A470" t="str">
        <f>PLANURI!AX1089</f>
        <v/>
      </c>
      <c r="B470">
        <f>PLANURI!AY1089</f>
        <v>10</v>
      </c>
      <c r="C470" t="str">
        <f>PLANURI!AZ1089</f>
        <v/>
      </c>
      <c r="D470" t="str">
        <f>PLANURI!BA1089</f>
        <v/>
      </c>
      <c r="E470" t="str">
        <f>PLANURI!BB1089</f>
        <v/>
      </c>
      <c r="F470" t="str">
        <f>PLANURI!BC1089</f>
        <v/>
      </c>
      <c r="G470" t="str">
        <f>PLANURI!BD1089</f>
        <v/>
      </c>
      <c r="H470">
        <f>PLANURI!BE1089</f>
        <v>0</v>
      </c>
      <c r="I470">
        <f>PLANURI!BF1089</f>
        <v>0</v>
      </c>
      <c r="J470">
        <f>PLANURI!BG1089</f>
        <v>0</v>
      </c>
      <c r="K470">
        <f>PLANURI!BH1089</f>
        <v>0</v>
      </c>
      <c r="L470">
        <f>PLANURI!BI1089</f>
        <v>0</v>
      </c>
      <c r="M470">
        <f>PLANURI!BJ1089</f>
        <v>0</v>
      </c>
      <c r="N470" t="e">
        <f>PLANURI!BK1089</f>
        <v>#VALUE!</v>
      </c>
      <c r="O470">
        <f>PLANURI!BL1089</f>
        <v>0</v>
      </c>
      <c r="P470" t="e">
        <f>PLANURI!BM1089</f>
        <v>#VALUE!</v>
      </c>
      <c r="Q470" t="str">
        <f>PLANURI!BN1089</f>
        <v/>
      </c>
      <c r="R470">
        <f>PLANURI!BO1089</f>
        <v>0</v>
      </c>
      <c r="S470" t="e">
        <f>PLANURI!BP1089</f>
        <v>#VALUE!</v>
      </c>
      <c r="T470" t="str">
        <f>PLANURI!BQ1089</f>
        <v/>
      </c>
      <c r="U470" t="str">
        <f>PLANURI!BR1089</f>
        <v/>
      </c>
      <c r="V470" t="str">
        <f>PLANURI!BS1089</f>
        <v/>
      </c>
      <c r="W470" t="str">
        <f>PLANURI!BT1089</f>
        <v/>
      </c>
      <c r="X470" t="str">
        <f>PLANURI!BU1089</f>
        <v/>
      </c>
      <c r="Y470" t="str">
        <f>PLANURI!BV1089</f>
        <v/>
      </c>
      <c r="Z470" t="str">
        <f>PLANURI!A$4</f>
        <v xml:space="preserve">Facultatea Arhitectură şi Urbanism </v>
      </c>
      <c r="AA470" t="str">
        <f>PLANURI!H$6</f>
        <v>Ştiinţe umaniste şi arte</v>
      </c>
      <c r="AB470">
        <f>PLANURI!C$12</f>
        <v>10</v>
      </c>
      <c r="AC470" t="str">
        <f>PLANURI!H$9</f>
        <v>Arhitectură</v>
      </c>
      <c r="AD470">
        <f>PLANURI!A$12</f>
        <v>50</v>
      </c>
      <c r="AE470">
        <f>PLANURI!B$12</f>
        <v>60</v>
      </c>
      <c r="AF470">
        <f>PLANURI!D$12</f>
        <v>10</v>
      </c>
      <c r="AG470" t="str">
        <f>PLANURI!BW1089</f>
        <v/>
      </c>
    </row>
    <row r="471" spans="1:33" x14ac:dyDescent="0.2">
      <c r="A471" t="str">
        <f>PLANURI!AX1090</f>
        <v/>
      </c>
      <c r="B471">
        <f>PLANURI!AY1090</f>
        <v>11</v>
      </c>
      <c r="C471" t="str">
        <f>PLANURI!AZ1090</f>
        <v/>
      </c>
      <c r="D471" t="str">
        <f>PLANURI!BA1090</f>
        <v/>
      </c>
      <c r="E471" t="str">
        <f>PLANURI!BB1090</f>
        <v/>
      </c>
      <c r="F471" t="str">
        <f>PLANURI!BC1090</f>
        <v/>
      </c>
      <c r="G471" t="str">
        <f>PLANURI!BD1090</f>
        <v/>
      </c>
      <c r="H471">
        <f>PLANURI!BE1090</f>
        <v>0</v>
      </c>
      <c r="I471">
        <f>PLANURI!BF1090</f>
        <v>0</v>
      </c>
      <c r="J471">
        <f>PLANURI!BG1090</f>
        <v>0</v>
      </c>
      <c r="K471">
        <f>PLANURI!BH1090</f>
        <v>0</v>
      </c>
      <c r="L471">
        <f>PLANURI!BI1090</f>
        <v>0</v>
      </c>
      <c r="M471">
        <f>PLANURI!BJ1090</f>
        <v>0</v>
      </c>
      <c r="N471" t="e">
        <f>PLANURI!BK1090</f>
        <v>#VALUE!</v>
      </c>
      <c r="O471">
        <f>PLANURI!BL1090</f>
        <v>0</v>
      </c>
      <c r="P471" t="e">
        <f>PLANURI!BM1090</f>
        <v>#VALUE!</v>
      </c>
      <c r="Q471" t="str">
        <f>PLANURI!BN1090</f>
        <v/>
      </c>
      <c r="R471">
        <f>PLANURI!BO1090</f>
        <v>0</v>
      </c>
      <c r="S471" t="e">
        <f>PLANURI!BP1090</f>
        <v>#VALUE!</v>
      </c>
      <c r="T471" t="str">
        <f>PLANURI!BQ1090</f>
        <v/>
      </c>
      <c r="U471" t="str">
        <f>PLANURI!BR1090</f>
        <v/>
      </c>
      <c r="V471" t="str">
        <f>PLANURI!BS1090</f>
        <v/>
      </c>
      <c r="W471" t="str">
        <f>PLANURI!BT1090</f>
        <v/>
      </c>
      <c r="X471" t="str">
        <f>PLANURI!BU1090</f>
        <v/>
      </c>
      <c r="Y471" t="str">
        <f>PLANURI!BV1090</f>
        <v/>
      </c>
      <c r="Z471" t="str">
        <f>PLANURI!A$4</f>
        <v xml:space="preserve">Facultatea Arhitectură şi Urbanism </v>
      </c>
      <c r="AA471" t="str">
        <f>PLANURI!H$6</f>
        <v>Ştiinţe umaniste şi arte</v>
      </c>
      <c r="AB471">
        <f>PLANURI!C$12</f>
        <v>10</v>
      </c>
      <c r="AC471" t="str">
        <f>PLANURI!H$9</f>
        <v>Arhitectură</v>
      </c>
      <c r="AD471">
        <f>PLANURI!A$12</f>
        <v>50</v>
      </c>
      <c r="AE471">
        <f>PLANURI!B$12</f>
        <v>60</v>
      </c>
      <c r="AF471">
        <f>PLANURI!D$12</f>
        <v>10</v>
      </c>
      <c r="AG471" t="str">
        <f>PLANURI!BW1090</f>
        <v/>
      </c>
    </row>
    <row r="472" spans="1:33" x14ac:dyDescent="0.2">
      <c r="A472" t="str">
        <f>PLANURI!AX1091</f>
        <v>Semestrul 2</v>
      </c>
      <c r="B472">
        <f>PLANURI!AY1091</f>
        <v>0</v>
      </c>
      <c r="C472">
        <f>PLANURI!AZ1091</f>
        <v>0</v>
      </c>
      <c r="D472">
        <f>PLANURI!BA1091</f>
        <v>0</v>
      </c>
      <c r="E472">
        <f>PLANURI!BB1091</f>
        <v>0</v>
      </c>
      <c r="F472">
        <f>PLANURI!BC1091</f>
        <v>0</v>
      </c>
      <c r="G472">
        <f>PLANURI!BD1091</f>
        <v>0</v>
      </c>
      <c r="H472">
        <f>PLANURI!BE1091</f>
        <v>0</v>
      </c>
      <c r="I472">
        <f>PLANURI!BF1091</f>
        <v>0</v>
      </c>
      <c r="J472">
        <f>PLANURI!BG1091</f>
        <v>0</v>
      </c>
      <c r="K472">
        <f>PLANURI!BH1091</f>
        <v>0</v>
      </c>
      <c r="L472">
        <f>PLANURI!BI1091</f>
        <v>0</v>
      </c>
      <c r="M472">
        <f>PLANURI!BJ1091</f>
        <v>0</v>
      </c>
      <c r="N472">
        <f>PLANURI!BK1091</f>
        <v>0</v>
      </c>
      <c r="O472">
        <f>PLANURI!BL1091</f>
        <v>0</v>
      </c>
      <c r="P472">
        <f>PLANURI!BM1091</f>
        <v>0</v>
      </c>
      <c r="Q472">
        <f>PLANURI!BN1091</f>
        <v>0</v>
      </c>
      <c r="R472">
        <f>PLANURI!BO1091</f>
        <v>0</v>
      </c>
      <c r="S472">
        <f>PLANURI!BP1091</f>
        <v>0</v>
      </c>
      <c r="T472">
        <f>PLANURI!BQ1091</f>
        <v>0</v>
      </c>
      <c r="U472">
        <f>PLANURI!BR1091</f>
        <v>0</v>
      </c>
      <c r="V472">
        <f>PLANURI!BS1091</f>
        <v>0</v>
      </c>
      <c r="W472">
        <f>PLANURI!BT1091</f>
        <v>0</v>
      </c>
      <c r="X472">
        <f>PLANURI!BU1091</f>
        <v>0</v>
      </c>
      <c r="Y472">
        <f>PLANURI!BV1091</f>
        <v>0</v>
      </c>
      <c r="Z472" t="str">
        <f>PLANURI!A$4</f>
        <v xml:space="preserve">Facultatea Arhitectură şi Urbanism </v>
      </c>
      <c r="AA472" t="str">
        <f>PLANURI!H$6</f>
        <v>Ştiinţe umaniste şi arte</v>
      </c>
      <c r="AB472">
        <f>PLANURI!C$12</f>
        <v>10</v>
      </c>
      <c r="AC472" t="str">
        <f>PLANURI!H$9</f>
        <v>Arhitectură</v>
      </c>
      <c r="AD472">
        <f>PLANURI!A$12</f>
        <v>50</v>
      </c>
      <c r="AE472">
        <f>PLANURI!B$12</f>
        <v>60</v>
      </c>
      <c r="AF472">
        <f>PLANURI!D$12</f>
        <v>10</v>
      </c>
      <c r="AG472" t="str">
        <f>PLANURI!BW1091</f>
        <v/>
      </c>
    </row>
    <row r="473" spans="1:33" x14ac:dyDescent="0.2">
      <c r="A473" t="str">
        <f>PLANURI!AX1092</f>
        <v/>
      </c>
      <c r="B473">
        <f>PLANURI!AY1092</f>
        <v>1</v>
      </c>
      <c r="C473" t="str">
        <f>PLANURI!AZ1092</f>
        <v/>
      </c>
      <c r="D473" t="str">
        <f>PLANURI!BA1092</f>
        <v/>
      </c>
      <c r="E473" t="str">
        <f>PLANURI!BB1092</f>
        <v/>
      </c>
      <c r="F473" t="str">
        <f>PLANURI!BC1092</f>
        <v/>
      </c>
      <c r="G473" t="str">
        <f>PLANURI!BD1092</f>
        <v/>
      </c>
      <c r="H473">
        <f>PLANURI!BE1092</f>
        <v>0</v>
      </c>
      <c r="I473">
        <f>PLANURI!BF1092</f>
        <v>0</v>
      </c>
      <c r="J473">
        <f>PLANURI!BG1092</f>
        <v>0</v>
      </c>
      <c r="K473">
        <f>PLANURI!BH1092</f>
        <v>0</v>
      </c>
      <c r="L473">
        <f>PLANURI!BI1092</f>
        <v>0</v>
      </c>
      <c r="M473">
        <f>PLANURI!BJ1092</f>
        <v>0</v>
      </c>
      <c r="N473" t="e">
        <f>PLANURI!BK1092</f>
        <v>#VALUE!</v>
      </c>
      <c r="O473">
        <f>PLANURI!BL1092</f>
        <v>0</v>
      </c>
      <c r="P473" t="e">
        <f>PLANURI!BM1092</f>
        <v>#VALUE!</v>
      </c>
      <c r="Q473" t="str">
        <f>PLANURI!BN1092</f>
        <v/>
      </c>
      <c r="R473">
        <f>PLANURI!BO1092</f>
        <v>0</v>
      </c>
      <c r="S473" t="e">
        <f>PLANURI!BP1092</f>
        <v>#VALUE!</v>
      </c>
      <c r="T473" t="str">
        <f>PLANURI!BQ1092</f>
        <v/>
      </c>
      <c r="U473" t="str">
        <f>PLANURI!BR1092</f>
        <v/>
      </c>
      <c r="V473" t="str">
        <f>PLANURI!BS1092</f>
        <v/>
      </c>
      <c r="W473" t="str">
        <f>PLANURI!BT1092</f>
        <v/>
      </c>
      <c r="X473" t="str">
        <f>PLANURI!BU1092</f>
        <v/>
      </c>
      <c r="Y473" t="str">
        <f>PLANURI!BV1092</f>
        <v/>
      </c>
      <c r="Z473" t="str">
        <f>PLANURI!A$4</f>
        <v xml:space="preserve">Facultatea Arhitectură şi Urbanism </v>
      </c>
      <c r="AA473" t="str">
        <f>PLANURI!H$6</f>
        <v>Ştiinţe umaniste şi arte</v>
      </c>
      <c r="AB473">
        <f>PLANURI!C$12</f>
        <v>10</v>
      </c>
      <c r="AC473" t="str">
        <f>PLANURI!H$9</f>
        <v>Arhitectură</v>
      </c>
      <c r="AD473">
        <f>PLANURI!A$12</f>
        <v>50</v>
      </c>
      <c r="AE473">
        <f>PLANURI!B$12</f>
        <v>60</v>
      </c>
      <c r="AF473">
        <f>PLANURI!D$12</f>
        <v>10</v>
      </c>
      <c r="AG473" t="str">
        <f>PLANURI!BW1092</f>
        <v/>
      </c>
    </row>
    <row r="474" spans="1:33" x14ac:dyDescent="0.2">
      <c r="A474" t="str">
        <f>PLANURI!AX1093</f>
        <v/>
      </c>
      <c r="B474">
        <f>PLANURI!AY1093</f>
        <v>2</v>
      </c>
      <c r="C474" t="str">
        <f>PLANURI!AZ1093</f>
        <v/>
      </c>
      <c r="D474" t="str">
        <f>PLANURI!BA1093</f>
        <v/>
      </c>
      <c r="E474" t="str">
        <f>PLANURI!BB1093</f>
        <v/>
      </c>
      <c r="F474" t="str">
        <f>PLANURI!BC1093</f>
        <v/>
      </c>
      <c r="G474" t="str">
        <f>PLANURI!BD1093</f>
        <v/>
      </c>
      <c r="H474">
        <f>PLANURI!BE1093</f>
        <v>0</v>
      </c>
      <c r="I474">
        <f>PLANURI!BF1093</f>
        <v>0</v>
      </c>
      <c r="J474">
        <f>PLANURI!BG1093</f>
        <v>0</v>
      </c>
      <c r="K474">
        <f>PLANURI!BH1093</f>
        <v>0</v>
      </c>
      <c r="L474">
        <f>PLANURI!BI1093</f>
        <v>0</v>
      </c>
      <c r="M474">
        <f>PLANURI!BJ1093</f>
        <v>0</v>
      </c>
      <c r="N474" t="e">
        <f>PLANURI!BK1093</f>
        <v>#VALUE!</v>
      </c>
      <c r="O474">
        <f>PLANURI!BL1093</f>
        <v>0</v>
      </c>
      <c r="P474" t="e">
        <f>PLANURI!BM1093</f>
        <v>#VALUE!</v>
      </c>
      <c r="Q474" t="str">
        <f>PLANURI!BN1093</f>
        <v/>
      </c>
      <c r="R474">
        <f>PLANURI!BO1093</f>
        <v>0</v>
      </c>
      <c r="S474" t="e">
        <f>PLANURI!BP1093</f>
        <v>#VALUE!</v>
      </c>
      <c r="T474" t="str">
        <f>PLANURI!BQ1093</f>
        <v/>
      </c>
      <c r="U474" t="str">
        <f>PLANURI!BR1093</f>
        <v/>
      </c>
      <c r="V474" t="str">
        <f>PLANURI!BS1093</f>
        <v/>
      </c>
      <c r="W474" t="str">
        <f>PLANURI!BT1093</f>
        <v/>
      </c>
      <c r="X474" t="str">
        <f>PLANURI!BU1093</f>
        <v/>
      </c>
      <c r="Y474" t="str">
        <f>PLANURI!BV1093</f>
        <v/>
      </c>
      <c r="Z474" t="str">
        <f>PLANURI!A$4</f>
        <v xml:space="preserve">Facultatea Arhitectură şi Urbanism </v>
      </c>
      <c r="AA474" t="str">
        <f>PLANURI!H$6</f>
        <v>Ştiinţe umaniste şi arte</v>
      </c>
      <c r="AB474">
        <f>PLANURI!C$12</f>
        <v>10</v>
      </c>
      <c r="AC474" t="str">
        <f>PLANURI!H$9</f>
        <v>Arhitectură</v>
      </c>
      <c r="AD474">
        <f>PLANURI!A$12</f>
        <v>50</v>
      </c>
      <c r="AE474">
        <f>PLANURI!B$12</f>
        <v>60</v>
      </c>
      <c r="AF474">
        <f>PLANURI!D$12</f>
        <v>10</v>
      </c>
      <c r="AG474" t="str">
        <f>PLANURI!BW1093</f>
        <v/>
      </c>
    </row>
    <row r="475" spans="1:33" x14ac:dyDescent="0.2">
      <c r="A475" t="str">
        <f>PLANURI!AX1094</f>
        <v/>
      </c>
      <c r="B475">
        <f>PLANURI!AY1094</f>
        <v>3</v>
      </c>
      <c r="C475" t="str">
        <f>PLANURI!AZ1094</f>
        <v/>
      </c>
      <c r="D475" t="str">
        <f>PLANURI!BA1094</f>
        <v/>
      </c>
      <c r="E475" t="str">
        <f>PLANURI!BB1094</f>
        <v/>
      </c>
      <c r="F475" t="str">
        <f>PLANURI!BC1094</f>
        <v/>
      </c>
      <c r="G475" t="str">
        <f>PLANURI!BD1094</f>
        <v/>
      </c>
      <c r="H475">
        <f>PLANURI!BE1094</f>
        <v>0</v>
      </c>
      <c r="I475">
        <f>PLANURI!BF1094</f>
        <v>0</v>
      </c>
      <c r="J475">
        <f>PLANURI!BG1094</f>
        <v>0</v>
      </c>
      <c r="K475">
        <f>PLANURI!BH1094</f>
        <v>0</v>
      </c>
      <c r="L475">
        <f>PLANURI!BI1094</f>
        <v>0</v>
      </c>
      <c r="M475">
        <f>PLANURI!BJ1094</f>
        <v>0</v>
      </c>
      <c r="N475" t="e">
        <f>PLANURI!BK1094</f>
        <v>#VALUE!</v>
      </c>
      <c r="O475">
        <f>PLANURI!BL1094</f>
        <v>0</v>
      </c>
      <c r="P475" t="e">
        <f>PLANURI!BM1094</f>
        <v>#VALUE!</v>
      </c>
      <c r="Q475" t="str">
        <f>PLANURI!BN1094</f>
        <v/>
      </c>
      <c r="R475">
        <f>PLANURI!BO1094</f>
        <v>0</v>
      </c>
      <c r="S475" t="e">
        <f>PLANURI!BP1094</f>
        <v>#VALUE!</v>
      </c>
      <c r="T475" t="str">
        <f>PLANURI!BQ1094</f>
        <v/>
      </c>
      <c r="U475" t="str">
        <f>PLANURI!BR1094</f>
        <v/>
      </c>
      <c r="V475" t="str">
        <f>PLANURI!BS1094</f>
        <v/>
      </c>
      <c r="W475" t="str">
        <f>PLANURI!BT1094</f>
        <v/>
      </c>
      <c r="X475" t="str">
        <f>PLANURI!BU1094</f>
        <v/>
      </c>
      <c r="Y475" t="str">
        <f>PLANURI!BV1094</f>
        <v/>
      </c>
      <c r="Z475" t="str">
        <f>PLANURI!A$4</f>
        <v xml:space="preserve">Facultatea Arhitectură şi Urbanism </v>
      </c>
      <c r="AA475" t="str">
        <f>PLANURI!H$6</f>
        <v>Ştiinţe umaniste şi arte</v>
      </c>
      <c r="AB475">
        <f>PLANURI!C$12</f>
        <v>10</v>
      </c>
      <c r="AC475" t="str">
        <f>PLANURI!H$9</f>
        <v>Arhitectură</v>
      </c>
      <c r="AD475">
        <f>PLANURI!A$12</f>
        <v>50</v>
      </c>
      <c r="AE475">
        <f>PLANURI!B$12</f>
        <v>60</v>
      </c>
      <c r="AF475">
        <f>PLANURI!D$12</f>
        <v>10</v>
      </c>
      <c r="AG475" t="str">
        <f>PLANURI!BW1094</f>
        <v/>
      </c>
    </row>
    <row r="476" spans="1:33" x14ac:dyDescent="0.2">
      <c r="A476" t="str">
        <f>PLANURI!AX1095</f>
        <v/>
      </c>
      <c r="B476">
        <f>PLANURI!AY1095</f>
        <v>4</v>
      </c>
      <c r="C476" t="str">
        <f>PLANURI!AZ1095</f>
        <v/>
      </c>
      <c r="D476" t="str">
        <f>PLANURI!BA1095</f>
        <v/>
      </c>
      <c r="E476" t="str">
        <f>PLANURI!BB1095</f>
        <v/>
      </c>
      <c r="F476" t="str">
        <f>PLANURI!BC1095</f>
        <v/>
      </c>
      <c r="G476" t="str">
        <f>PLANURI!BD1095</f>
        <v/>
      </c>
      <c r="H476">
        <f>PLANURI!BE1095</f>
        <v>0</v>
      </c>
      <c r="I476">
        <f>PLANURI!BF1095</f>
        <v>0</v>
      </c>
      <c r="J476">
        <f>PLANURI!BG1095</f>
        <v>0</v>
      </c>
      <c r="K476">
        <f>PLANURI!BH1095</f>
        <v>0</v>
      </c>
      <c r="L476">
        <f>PLANURI!BI1095</f>
        <v>0</v>
      </c>
      <c r="M476">
        <f>PLANURI!BJ1095</f>
        <v>0</v>
      </c>
      <c r="N476" t="e">
        <f>PLANURI!BK1095</f>
        <v>#VALUE!</v>
      </c>
      <c r="O476">
        <f>PLANURI!BL1095</f>
        <v>0</v>
      </c>
      <c r="P476" t="e">
        <f>PLANURI!BM1095</f>
        <v>#VALUE!</v>
      </c>
      <c r="Q476" t="str">
        <f>PLANURI!BN1095</f>
        <v/>
      </c>
      <c r="R476">
        <f>PLANURI!BO1095</f>
        <v>0</v>
      </c>
      <c r="S476" t="e">
        <f>PLANURI!BP1095</f>
        <v>#VALUE!</v>
      </c>
      <c r="T476" t="str">
        <f>PLANURI!BQ1095</f>
        <v/>
      </c>
      <c r="U476" t="str">
        <f>PLANURI!BR1095</f>
        <v/>
      </c>
      <c r="V476" t="str">
        <f>PLANURI!BS1095</f>
        <v/>
      </c>
      <c r="W476" t="str">
        <f>PLANURI!BT1095</f>
        <v/>
      </c>
      <c r="X476" t="str">
        <f>PLANURI!BU1095</f>
        <v/>
      </c>
      <c r="Y476" t="str">
        <f>PLANURI!BV1095</f>
        <v/>
      </c>
      <c r="Z476" t="str">
        <f>PLANURI!A$4</f>
        <v xml:space="preserve">Facultatea Arhitectură şi Urbanism </v>
      </c>
      <c r="AA476" t="str">
        <f>PLANURI!H$6</f>
        <v>Ştiinţe umaniste şi arte</v>
      </c>
      <c r="AB476">
        <f>PLANURI!C$12</f>
        <v>10</v>
      </c>
      <c r="AC476" t="str">
        <f>PLANURI!H$9</f>
        <v>Arhitectură</v>
      </c>
      <c r="AD476">
        <f>PLANURI!A$12</f>
        <v>50</v>
      </c>
      <c r="AE476">
        <f>PLANURI!B$12</f>
        <v>60</v>
      </c>
      <c r="AF476">
        <f>PLANURI!D$12</f>
        <v>10</v>
      </c>
      <c r="AG476" t="str">
        <f>PLANURI!BW1095</f>
        <v/>
      </c>
    </row>
    <row r="477" spans="1:33" x14ac:dyDescent="0.2">
      <c r="A477" t="str">
        <f>PLANURI!AX1096</f>
        <v/>
      </c>
      <c r="B477">
        <f>PLANURI!AY1096</f>
        <v>5</v>
      </c>
      <c r="C477" t="str">
        <f>PLANURI!AZ1096</f>
        <v/>
      </c>
      <c r="D477" t="str">
        <f>PLANURI!BA1096</f>
        <v/>
      </c>
      <c r="E477" t="str">
        <f>PLANURI!BB1096</f>
        <v/>
      </c>
      <c r="F477" t="str">
        <f>PLANURI!BC1096</f>
        <v/>
      </c>
      <c r="G477" t="str">
        <f>PLANURI!BD1096</f>
        <v/>
      </c>
      <c r="H477">
        <f>PLANURI!BE1096</f>
        <v>0</v>
      </c>
      <c r="I477">
        <f>PLANURI!BF1096</f>
        <v>0</v>
      </c>
      <c r="J477">
        <f>PLANURI!BG1096</f>
        <v>0</v>
      </c>
      <c r="K477">
        <f>PLANURI!BH1096</f>
        <v>0</v>
      </c>
      <c r="L477">
        <f>PLANURI!BI1096</f>
        <v>0</v>
      </c>
      <c r="M477">
        <f>PLANURI!BJ1096</f>
        <v>0</v>
      </c>
      <c r="N477" t="e">
        <f>PLANURI!BK1096</f>
        <v>#VALUE!</v>
      </c>
      <c r="O477">
        <f>PLANURI!BL1096</f>
        <v>0</v>
      </c>
      <c r="P477" t="e">
        <f>PLANURI!BM1096</f>
        <v>#VALUE!</v>
      </c>
      <c r="Q477" t="str">
        <f>PLANURI!BN1096</f>
        <v/>
      </c>
      <c r="R477">
        <f>PLANURI!BO1096</f>
        <v>0</v>
      </c>
      <c r="S477" t="e">
        <f>PLANURI!BP1096</f>
        <v>#VALUE!</v>
      </c>
      <c r="T477" t="str">
        <f>PLANURI!BQ1096</f>
        <v/>
      </c>
      <c r="U477" t="str">
        <f>PLANURI!BR1096</f>
        <v/>
      </c>
      <c r="V477" t="str">
        <f>PLANURI!BS1096</f>
        <v/>
      </c>
      <c r="W477" t="str">
        <f>PLANURI!BT1096</f>
        <v/>
      </c>
      <c r="X477" t="str">
        <f>PLANURI!BU1096</f>
        <v/>
      </c>
      <c r="Y477" t="str">
        <f>PLANURI!BV1096</f>
        <v/>
      </c>
      <c r="Z477" t="str">
        <f>PLANURI!A$4</f>
        <v xml:space="preserve">Facultatea Arhitectură şi Urbanism </v>
      </c>
      <c r="AA477" t="str">
        <f>PLANURI!H$6</f>
        <v>Ştiinţe umaniste şi arte</v>
      </c>
      <c r="AB477">
        <f>PLANURI!C$12</f>
        <v>10</v>
      </c>
      <c r="AC477" t="str">
        <f>PLANURI!H$9</f>
        <v>Arhitectură</v>
      </c>
      <c r="AD477">
        <f>PLANURI!A$12</f>
        <v>50</v>
      </c>
      <c r="AE477">
        <f>PLANURI!B$12</f>
        <v>60</v>
      </c>
      <c r="AF477">
        <f>PLANURI!D$12</f>
        <v>10</v>
      </c>
      <c r="AG477" t="str">
        <f>PLANURI!BW1096</f>
        <v/>
      </c>
    </row>
    <row r="478" spans="1:33" x14ac:dyDescent="0.2">
      <c r="A478" t="str">
        <f>PLANURI!AX1097</f>
        <v/>
      </c>
      <c r="B478">
        <f>PLANURI!AY1097</f>
        <v>6</v>
      </c>
      <c r="C478" t="str">
        <f>PLANURI!AZ1097</f>
        <v/>
      </c>
      <c r="D478" t="str">
        <f>PLANURI!BA1097</f>
        <v/>
      </c>
      <c r="E478" t="str">
        <f>PLANURI!BB1097</f>
        <v/>
      </c>
      <c r="F478" t="str">
        <f>PLANURI!BC1097</f>
        <v/>
      </c>
      <c r="G478" t="str">
        <f>PLANURI!BD1097</f>
        <v/>
      </c>
      <c r="H478">
        <f>PLANURI!BE1097</f>
        <v>0</v>
      </c>
      <c r="I478">
        <f>PLANURI!BF1097</f>
        <v>0</v>
      </c>
      <c r="J478">
        <f>PLANURI!BG1097</f>
        <v>0</v>
      </c>
      <c r="K478">
        <f>PLANURI!BH1097</f>
        <v>0</v>
      </c>
      <c r="L478">
        <f>PLANURI!BI1097</f>
        <v>0</v>
      </c>
      <c r="M478">
        <f>PLANURI!BJ1097</f>
        <v>0</v>
      </c>
      <c r="N478" t="e">
        <f>PLANURI!BK1097</f>
        <v>#VALUE!</v>
      </c>
      <c r="O478">
        <f>PLANURI!BL1097</f>
        <v>0</v>
      </c>
      <c r="P478" t="e">
        <f>PLANURI!BM1097</f>
        <v>#VALUE!</v>
      </c>
      <c r="Q478" t="str">
        <f>PLANURI!BN1097</f>
        <v/>
      </c>
      <c r="R478">
        <f>PLANURI!BO1097</f>
        <v>0</v>
      </c>
      <c r="S478" t="e">
        <f>PLANURI!BP1097</f>
        <v>#VALUE!</v>
      </c>
      <c r="T478" t="str">
        <f>PLANURI!BQ1097</f>
        <v/>
      </c>
      <c r="U478" t="str">
        <f>PLANURI!BR1097</f>
        <v/>
      </c>
      <c r="V478" t="str">
        <f>PLANURI!BS1097</f>
        <v/>
      </c>
      <c r="W478" t="str">
        <f>PLANURI!BT1097</f>
        <v/>
      </c>
      <c r="X478" t="str">
        <f>PLANURI!BU1097</f>
        <v/>
      </c>
      <c r="Y478" t="str">
        <f>PLANURI!BV1097</f>
        <v/>
      </c>
      <c r="Z478" t="str">
        <f>PLANURI!A$4</f>
        <v xml:space="preserve">Facultatea Arhitectură şi Urbanism </v>
      </c>
      <c r="AA478" t="str">
        <f>PLANURI!H$6</f>
        <v>Ştiinţe umaniste şi arte</v>
      </c>
      <c r="AB478">
        <f>PLANURI!C$12</f>
        <v>10</v>
      </c>
      <c r="AC478" t="str">
        <f>PLANURI!H$9</f>
        <v>Arhitectură</v>
      </c>
      <c r="AD478">
        <f>PLANURI!A$12</f>
        <v>50</v>
      </c>
      <c r="AE478">
        <f>PLANURI!B$12</f>
        <v>60</v>
      </c>
      <c r="AF478">
        <f>PLANURI!D$12</f>
        <v>10</v>
      </c>
      <c r="AG478" t="str">
        <f>PLANURI!BW1097</f>
        <v/>
      </c>
    </row>
    <row r="479" spans="1:33" x14ac:dyDescent="0.2">
      <c r="A479" t="str">
        <f>PLANURI!AX1098</f>
        <v/>
      </c>
      <c r="B479">
        <f>PLANURI!AY1098</f>
        <v>7</v>
      </c>
      <c r="C479" t="str">
        <f>PLANURI!AZ1098</f>
        <v/>
      </c>
      <c r="D479" t="str">
        <f>PLANURI!BA1098</f>
        <v/>
      </c>
      <c r="E479" t="str">
        <f>PLANURI!BB1098</f>
        <v/>
      </c>
      <c r="F479" t="str">
        <f>PLANURI!BC1098</f>
        <v/>
      </c>
      <c r="G479" t="str">
        <f>PLANURI!BD1098</f>
        <v/>
      </c>
      <c r="H479">
        <f>PLANURI!BE1098</f>
        <v>0</v>
      </c>
      <c r="I479">
        <f>PLANURI!BF1098</f>
        <v>0</v>
      </c>
      <c r="J479">
        <f>PLANURI!BG1098</f>
        <v>0</v>
      </c>
      <c r="K479">
        <f>PLANURI!BH1098</f>
        <v>0</v>
      </c>
      <c r="L479">
        <f>PLANURI!BI1098</f>
        <v>0</v>
      </c>
      <c r="M479">
        <f>PLANURI!BJ1098</f>
        <v>0</v>
      </c>
      <c r="N479" t="e">
        <f>PLANURI!BK1098</f>
        <v>#VALUE!</v>
      </c>
      <c r="O479">
        <f>PLANURI!BL1098</f>
        <v>0</v>
      </c>
      <c r="P479" t="e">
        <f>PLANURI!BM1098</f>
        <v>#VALUE!</v>
      </c>
      <c r="Q479" t="str">
        <f>PLANURI!BN1098</f>
        <v/>
      </c>
      <c r="R479">
        <f>PLANURI!BO1098</f>
        <v>0</v>
      </c>
      <c r="S479" t="e">
        <f>PLANURI!BP1098</f>
        <v>#VALUE!</v>
      </c>
      <c r="T479" t="str">
        <f>PLANURI!BQ1098</f>
        <v/>
      </c>
      <c r="U479" t="str">
        <f>PLANURI!BR1098</f>
        <v/>
      </c>
      <c r="V479" t="str">
        <f>PLANURI!BS1098</f>
        <v/>
      </c>
      <c r="W479" t="str">
        <f>PLANURI!BT1098</f>
        <v/>
      </c>
      <c r="X479" t="str">
        <f>PLANURI!BU1098</f>
        <v/>
      </c>
      <c r="Y479" t="str">
        <f>PLANURI!BV1098</f>
        <v/>
      </c>
      <c r="Z479" t="str">
        <f>PLANURI!A$4</f>
        <v xml:space="preserve">Facultatea Arhitectură şi Urbanism </v>
      </c>
      <c r="AA479" t="str">
        <f>PLANURI!H$6</f>
        <v>Ştiinţe umaniste şi arte</v>
      </c>
      <c r="AB479">
        <f>PLANURI!C$12</f>
        <v>10</v>
      </c>
      <c r="AC479" t="str">
        <f>PLANURI!H$9</f>
        <v>Arhitectură</v>
      </c>
      <c r="AD479">
        <f>PLANURI!A$12</f>
        <v>50</v>
      </c>
      <c r="AE479">
        <f>PLANURI!B$12</f>
        <v>60</v>
      </c>
      <c r="AF479">
        <f>PLANURI!D$12</f>
        <v>10</v>
      </c>
      <c r="AG479" t="str">
        <f>PLANURI!BW1098</f>
        <v/>
      </c>
    </row>
    <row r="480" spans="1:33" x14ac:dyDescent="0.2">
      <c r="A480" t="str">
        <f>PLANURI!AX1099</f>
        <v/>
      </c>
      <c r="B480">
        <f>PLANURI!AY1099</f>
        <v>8</v>
      </c>
      <c r="C480" t="str">
        <f>PLANURI!AZ1099</f>
        <v/>
      </c>
      <c r="D480" t="str">
        <f>PLANURI!BA1099</f>
        <v/>
      </c>
      <c r="E480" t="str">
        <f>PLANURI!BB1099</f>
        <v/>
      </c>
      <c r="F480" t="str">
        <f>PLANURI!BC1099</f>
        <v/>
      </c>
      <c r="G480" t="str">
        <f>PLANURI!BD1099</f>
        <v/>
      </c>
      <c r="H480">
        <f>PLANURI!BE1099</f>
        <v>0</v>
      </c>
      <c r="I480">
        <f>PLANURI!BF1099</f>
        <v>0</v>
      </c>
      <c r="J480">
        <f>PLANURI!BG1099</f>
        <v>0</v>
      </c>
      <c r="K480">
        <f>PLANURI!BH1099</f>
        <v>0</v>
      </c>
      <c r="L480">
        <f>PLANURI!BI1099</f>
        <v>0</v>
      </c>
      <c r="M480">
        <f>PLANURI!BJ1099</f>
        <v>0</v>
      </c>
      <c r="N480" t="e">
        <f>PLANURI!BK1099</f>
        <v>#VALUE!</v>
      </c>
      <c r="O480">
        <f>PLANURI!BL1099</f>
        <v>0</v>
      </c>
      <c r="P480" t="e">
        <f>PLANURI!BM1099</f>
        <v>#VALUE!</v>
      </c>
      <c r="Q480" t="str">
        <f>PLANURI!BN1099</f>
        <v/>
      </c>
      <c r="R480">
        <f>PLANURI!BO1099</f>
        <v>0</v>
      </c>
      <c r="S480" t="e">
        <f>PLANURI!BP1099</f>
        <v>#VALUE!</v>
      </c>
      <c r="T480" t="str">
        <f>PLANURI!BQ1099</f>
        <v/>
      </c>
      <c r="U480" t="str">
        <f>PLANURI!BR1099</f>
        <v/>
      </c>
      <c r="V480" t="str">
        <f>PLANURI!BS1099</f>
        <v/>
      </c>
      <c r="W480" t="str">
        <f>PLANURI!BT1099</f>
        <v/>
      </c>
      <c r="X480" t="str">
        <f>PLANURI!BU1099</f>
        <v/>
      </c>
      <c r="Y480" t="str">
        <f>PLANURI!BV1099</f>
        <v/>
      </c>
      <c r="Z480" t="str">
        <f>PLANURI!A$4</f>
        <v xml:space="preserve">Facultatea Arhitectură şi Urbanism </v>
      </c>
      <c r="AA480" t="str">
        <f>PLANURI!H$6</f>
        <v>Ştiinţe umaniste şi arte</v>
      </c>
      <c r="AB480">
        <f>PLANURI!C$12</f>
        <v>10</v>
      </c>
      <c r="AC480" t="str">
        <f>PLANURI!H$9</f>
        <v>Arhitectură</v>
      </c>
      <c r="AD480">
        <f>PLANURI!A$12</f>
        <v>50</v>
      </c>
      <c r="AE480">
        <f>PLANURI!B$12</f>
        <v>60</v>
      </c>
      <c r="AF480">
        <f>PLANURI!D$12</f>
        <v>10</v>
      </c>
      <c r="AG480" t="str">
        <f>PLANURI!BW1099</f>
        <v/>
      </c>
    </row>
    <row r="481" spans="1:33" x14ac:dyDescent="0.2">
      <c r="A481" t="str">
        <f>PLANURI!AX1100</f>
        <v/>
      </c>
      <c r="B481">
        <f>PLANURI!AY1100</f>
        <v>9</v>
      </c>
      <c r="C481" t="str">
        <f>PLANURI!AZ1100</f>
        <v/>
      </c>
      <c r="D481" t="str">
        <f>PLANURI!BA1100</f>
        <v/>
      </c>
      <c r="E481" t="str">
        <f>PLANURI!BB1100</f>
        <v/>
      </c>
      <c r="F481" t="str">
        <f>PLANURI!BC1100</f>
        <v/>
      </c>
      <c r="G481" t="str">
        <f>PLANURI!BD1100</f>
        <v/>
      </c>
      <c r="H481">
        <f>PLANURI!BE1100</f>
        <v>0</v>
      </c>
      <c r="I481">
        <f>PLANURI!BF1100</f>
        <v>0</v>
      </c>
      <c r="J481">
        <f>PLANURI!BG1100</f>
        <v>0</v>
      </c>
      <c r="K481">
        <f>PLANURI!BH1100</f>
        <v>0</v>
      </c>
      <c r="L481">
        <f>PLANURI!BI1100</f>
        <v>0</v>
      </c>
      <c r="M481">
        <f>PLANURI!BJ1100</f>
        <v>0</v>
      </c>
      <c r="N481" t="e">
        <f>PLANURI!BK1100</f>
        <v>#VALUE!</v>
      </c>
      <c r="O481">
        <f>PLANURI!BL1100</f>
        <v>0</v>
      </c>
      <c r="P481" t="e">
        <f>PLANURI!BM1100</f>
        <v>#VALUE!</v>
      </c>
      <c r="Q481" t="str">
        <f>PLANURI!BN1100</f>
        <v/>
      </c>
      <c r="R481">
        <f>PLANURI!BO1100</f>
        <v>0</v>
      </c>
      <c r="S481" t="e">
        <f>PLANURI!BP1100</f>
        <v>#VALUE!</v>
      </c>
      <c r="T481" t="str">
        <f>PLANURI!BQ1100</f>
        <v/>
      </c>
      <c r="U481" t="str">
        <f>PLANURI!BR1100</f>
        <v/>
      </c>
      <c r="V481" t="str">
        <f>PLANURI!BS1100</f>
        <v/>
      </c>
      <c r="W481" t="str">
        <f>PLANURI!BT1100</f>
        <v/>
      </c>
      <c r="X481" t="str">
        <f>PLANURI!BU1100</f>
        <v/>
      </c>
      <c r="Y481" t="str">
        <f>PLANURI!BV1100</f>
        <v/>
      </c>
      <c r="Z481" t="str">
        <f>PLANURI!A$4</f>
        <v xml:space="preserve">Facultatea Arhitectură şi Urbanism </v>
      </c>
      <c r="AA481" t="str">
        <f>PLANURI!H$6</f>
        <v>Ştiinţe umaniste şi arte</v>
      </c>
      <c r="AB481">
        <f>PLANURI!C$12</f>
        <v>10</v>
      </c>
      <c r="AC481" t="str">
        <f>PLANURI!H$9</f>
        <v>Arhitectură</v>
      </c>
      <c r="AD481">
        <f>PLANURI!A$12</f>
        <v>50</v>
      </c>
      <c r="AE481">
        <f>PLANURI!B$12</f>
        <v>60</v>
      </c>
      <c r="AF481">
        <f>PLANURI!D$12</f>
        <v>10</v>
      </c>
      <c r="AG481" t="str">
        <f>PLANURI!BW1100</f>
        <v/>
      </c>
    </row>
    <row r="482" spans="1:33" x14ac:dyDescent="0.2">
      <c r="A482" t="str">
        <f>PLANURI!AX1101</f>
        <v>L061.24.02.F10</v>
      </c>
      <c r="B482">
        <f>PLANURI!AY1101</f>
        <v>10</v>
      </c>
      <c r="C482" t="str">
        <f>PLANURI!AZ1101</f>
        <v>Practică 1</v>
      </c>
      <c r="D482">
        <f>PLANURI!BA1101</f>
        <v>1</v>
      </c>
      <c r="E482" t="str">
        <f>PLANURI!BB1101</f>
        <v>2</v>
      </c>
      <c r="F482" t="str">
        <f>PLANURI!BC1101</f>
        <v>C</v>
      </c>
      <c r="G482" t="str">
        <f>PLANURI!BD1101</f>
        <v>DI</v>
      </c>
      <c r="H482">
        <f>PLANURI!BE1101</f>
        <v>0</v>
      </c>
      <c r="I482">
        <f>PLANURI!BF1101</f>
        <v>0</v>
      </c>
      <c r="J482">
        <f>PLANURI!BG1101</f>
        <v>0</v>
      </c>
      <c r="K482">
        <f>PLANURI!BH1101</f>
        <v>0</v>
      </c>
      <c r="L482">
        <f>PLANURI!BI1101</f>
        <v>0</v>
      </c>
      <c r="M482">
        <f>PLANURI!BJ1101</f>
        <v>0</v>
      </c>
      <c r="N482">
        <f>PLANURI!BK1101</f>
        <v>0</v>
      </c>
      <c r="O482">
        <f>PLANURI!BL1101</f>
        <v>0</v>
      </c>
      <c r="P482">
        <f>PLANURI!BM1101</f>
        <v>0</v>
      </c>
      <c r="Q482">
        <f>PLANURI!BN1101</f>
        <v>0</v>
      </c>
      <c r="R482">
        <f>PLANURI!BO1101</f>
        <v>0</v>
      </c>
      <c r="S482">
        <f>PLANURI!BP1101</f>
        <v>0</v>
      </c>
      <c r="T482">
        <f>PLANURI!BQ1101</f>
        <v>0</v>
      </c>
      <c r="U482">
        <f>PLANURI!BR1101</f>
        <v>0</v>
      </c>
      <c r="V482">
        <f>PLANURI!BS1101</f>
        <v>2</v>
      </c>
      <c r="W482" t="str">
        <f>PLANURI!BT1101</f>
        <v>DF</v>
      </c>
      <c r="X482">
        <f>PLANURI!BU1101</f>
        <v>0</v>
      </c>
      <c r="Y482">
        <f>PLANURI!BV1101</f>
        <v>0</v>
      </c>
      <c r="Z482" t="str">
        <f>PLANURI!A$4</f>
        <v xml:space="preserve">Facultatea Arhitectură şi Urbanism </v>
      </c>
      <c r="AA482" t="str">
        <f>PLANURI!H$6</f>
        <v>Ştiinţe umaniste şi arte</v>
      </c>
      <c r="AB482">
        <f>PLANURI!C$12</f>
        <v>10</v>
      </c>
      <c r="AC482" t="str">
        <f>PLANURI!H$9</f>
        <v>Arhitectură</v>
      </c>
      <c r="AD482">
        <f>PLANURI!A$12</f>
        <v>50</v>
      </c>
      <c r="AE482">
        <f>PLANURI!B$12</f>
        <v>60</v>
      </c>
      <c r="AF482">
        <f>PLANURI!D$12</f>
        <v>10</v>
      </c>
      <c r="AG482" t="str">
        <f>PLANURI!BW1101</f>
        <v>2024</v>
      </c>
    </row>
    <row r="483" spans="1:33" x14ac:dyDescent="0.2">
      <c r="A483" t="str">
        <f>PLANURI!AX1102</f>
        <v/>
      </c>
      <c r="B483">
        <f>PLANURI!AY1102</f>
        <v>11</v>
      </c>
      <c r="C483" t="str">
        <f>PLANURI!AZ1102</f>
        <v/>
      </c>
      <c r="D483" t="str">
        <f>PLANURI!BA1102</f>
        <v/>
      </c>
      <c r="E483" t="str">
        <f>PLANURI!BB1102</f>
        <v/>
      </c>
      <c r="F483" t="str">
        <f>PLANURI!BC1102</f>
        <v/>
      </c>
      <c r="G483" t="str">
        <f>PLANURI!BD1102</f>
        <v/>
      </c>
      <c r="H483">
        <f>PLANURI!BE1102</f>
        <v>0</v>
      </c>
      <c r="I483">
        <f>PLANURI!BF1102</f>
        <v>0</v>
      </c>
      <c r="J483">
        <f>PLANURI!BG1102</f>
        <v>0</v>
      </c>
      <c r="K483">
        <f>PLANURI!BH1102</f>
        <v>0</v>
      </c>
      <c r="L483">
        <f>PLANURI!BI1102</f>
        <v>0</v>
      </c>
      <c r="M483">
        <f>PLANURI!BJ1102</f>
        <v>0</v>
      </c>
      <c r="N483" t="e">
        <f>PLANURI!BK1102</f>
        <v>#VALUE!</v>
      </c>
      <c r="O483">
        <f>PLANURI!BL1102</f>
        <v>0</v>
      </c>
      <c r="P483" t="e">
        <f>PLANURI!BM1102</f>
        <v>#VALUE!</v>
      </c>
      <c r="Q483" t="str">
        <f>PLANURI!BN1102</f>
        <v/>
      </c>
      <c r="R483">
        <f>PLANURI!BO1102</f>
        <v>0</v>
      </c>
      <c r="S483" t="e">
        <f>PLANURI!BP1102</f>
        <v>#VALUE!</v>
      </c>
      <c r="T483" t="str">
        <f>PLANURI!BQ1102</f>
        <v/>
      </c>
      <c r="U483" t="str">
        <f>PLANURI!BR1102</f>
        <v/>
      </c>
      <c r="V483" t="str">
        <f>PLANURI!BS1102</f>
        <v/>
      </c>
      <c r="W483" t="str">
        <f>PLANURI!BT1102</f>
        <v/>
      </c>
      <c r="X483" t="str">
        <f>PLANURI!BU1102</f>
        <v/>
      </c>
      <c r="Y483" t="str">
        <f>PLANURI!BV1102</f>
        <v/>
      </c>
      <c r="Z483" t="str">
        <f>PLANURI!A$4</f>
        <v xml:space="preserve">Facultatea Arhitectură şi Urbanism </v>
      </c>
      <c r="AA483" t="str">
        <f>PLANURI!H$6</f>
        <v>Ştiinţe umaniste şi arte</v>
      </c>
      <c r="AB483">
        <f>PLANURI!C$12</f>
        <v>10</v>
      </c>
      <c r="AC483" t="str">
        <f>PLANURI!H$9</f>
        <v>Arhitectură</v>
      </c>
      <c r="AD483">
        <f>PLANURI!A$12</f>
        <v>50</v>
      </c>
      <c r="AE483">
        <f>PLANURI!B$12</f>
        <v>60</v>
      </c>
      <c r="AF483">
        <f>PLANURI!D$12</f>
        <v>10</v>
      </c>
      <c r="AG483" t="str">
        <f>PLANURI!BW1102</f>
        <v/>
      </c>
    </row>
    <row r="484" spans="1:33" x14ac:dyDescent="0.2">
      <c r="A484" t="str">
        <f>PLANURI!AX1103</f>
        <v>Semestrul 3</v>
      </c>
      <c r="B484">
        <f>PLANURI!AY1103</f>
        <v>0</v>
      </c>
      <c r="C484">
        <f>PLANURI!AZ1103</f>
        <v>0</v>
      </c>
      <c r="D484">
        <f>PLANURI!BA1103</f>
        <v>0</v>
      </c>
      <c r="E484">
        <f>PLANURI!BB1103</f>
        <v>0</v>
      </c>
      <c r="F484">
        <f>PLANURI!BC1103</f>
        <v>0</v>
      </c>
      <c r="G484">
        <f>PLANURI!BD1103</f>
        <v>0</v>
      </c>
      <c r="H484">
        <f>PLANURI!BE1103</f>
        <v>0</v>
      </c>
      <c r="I484">
        <f>PLANURI!BF1103</f>
        <v>0</v>
      </c>
      <c r="J484">
        <f>PLANURI!BG1103</f>
        <v>0</v>
      </c>
      <c r="K484">
        <f>PLANURI!BH1103</f>
        <v>0</v>
      </c>
      <c r="L484">
        <f>PLANURI!BI1103</f>
        <v>0</v>
      </c>
      <c r="M484">
        <f>PLANURI!BJ1103</f>
        <v>0</v>
      </c>
      <c r="N484">
        <f>PLANURI!BK1103</f>
        <v>0</v>
      </c>
      <c r="O484">
        <f>PLANURI!BL1103</f>
        <v>0</v>
      </c>
      <c r="P484">
        <f>PLANURI!BM1103</f>
        <v>0</v>
      </c>
      <c r="Q484">
        <f>PLANURI!BN1103</f>
        <v>0</v>
      </c>
      <c r="R484">
        <f>PLANURI!BO1103</f>
        <v>0</v>
      </c>
      <c r="S484">
        <f>PLANURI!BP1103</f>
        <v>0</v>
      </c>
      <c r="T484">
        <f>PLANURI!BQ1103</f>
        <v>0</v>
      </c>
      <c r="U484">
        <f>PLANURI!BR1103</f>
        <v>0</v>
      </c>
      <c r="V484">
        <f>PLANURI!BS1103</f>
        <v>0</v>
      </c>
      <c r="W484">
        <f>PLANURI!BT1103</f>
        <v>0</v>
      </c>
      <c r="X484">
        <f>PLANURI!BU1103</f>
        <v>0</v>
      </c>
      <c r="Y484">
        <f>PLANURI!BV1103</f>
        <v>0</v>
      </c>
      <c r="Z484" t="str">
        <f>PLANURI!A$4</f>
        <v xml:space="preserve">Facultatea Arhitectură şi Urbanism </v>
      </c>
      <c r="AA484" t="str">
        <f>PLANURI!H$6</f>
        <v>Ştiinţe umaniste şi arte</v>
      </c>
      <c r="AB484">
        <f>PLANURI!C$12</f>
        <v>10</v>
      </c>
      <c r="AC484" t="str">
        <f>PLANURI!H$9</f>
        <v>Arhitectură</v>
      </c>
      <c r="AD484">
        <f>PLANURI!A$12</f>
        <v>50</v>
      </c>
      <c r="AE484">
        <f>PLANURI!B$12</f>
        <v>60</v>
      </c>
      <c r="AF484">
        <f>PLANURI!D$12</f>
        <v>10</v>
      </c>
      <c r="AG484" t="str">
        <f>PLANURI!BW1103</f>
        <v/>
      </c>
    </row>
    <row r="485" spans="1:33" x14ac:dyDescent="0.2">
      <c r="A485" t="str">
        <f>PLANURI!AX1104</f>
        <v/>
      </c>
      <c r="B485">
        <f>PLANURI!AY1104</f>
        <v>1</v>
      </c>
      <c r="C485" t="str">
        <f>PLANURI!AZ1104</f>
        <v/>
      </c>
      <c r="D485" t="str">
        <f>PLANURI!BA1104</f>
        <v/>
      </c>
      <c r="E485" t="str">
        <f>PLANURI!BB1104</f>
        <v/>
      </c>
      <c r="F485" t="str">
        <f>PLANURI!BC1104</f>
        <v/>
      </c>
      <c r="G485" t="str">
        <f>PLANURI!BD1104</f>
        <v/>
      </c>
      <c r="H485">
        <f>PLANURI!BE1104</f>
        <v>0</v>
      </c>
      <c r="I485">
        <f>PLANURI!BF1104</f>
        <v>0</v>
      </c>
      <c r="J485">
        <f>PLANURI!BG1104</f>
        <v>0</v>
      </c>
      <c r="K485">
        <f>PLANURI!BH1104</f>
        <v>0</v>
      </c>
      <c r="L485">
        <f>PLANURI!BI1104</f>
        <v>0</v>
      </c>
      <c r="M485">
        <f>PLANURI!BJ1104</f>
        <v>0</v>
      </c>
      <c r="N485" t="e">
        <f>PLANURI!BK1104</f>
        <v>#VALUE!</v>
      </c>
      <c r="O485">
        <f>PLANURI!BL1104</f>
        <v>0</v>
      </c>
      <c r="P485" t="e">
        <f>PLANURI!BM1104</f>
        <v>#VALUE!</v>
      </c>
      <c r="Q485" t="str">
        <f>PLANURI!BN1104</f>
        <v/>
      </c>
      <c r="R485">
        <f>PLANURI!BO1104</f>
        <v>0</v>
      </c>
      <c r="S485" t="e">
        <f>PLANURI!BP1104</f>
        <v>#VALUE!</v>
      </c>
      <c r="T485" t="str">
        <f>PLANURI!BQ1104</f>
        <v/>
      </c>
      <c r="U485" t="str">
        <f>PLANURI!BR1104</f>
        <v/>
      </c>
      <c r="V485" t="str">
        <f>PLANURI!BS1104</f>
        <v/>
      </c>
      <c r="W485" t="str">
        <f>PLANURI!BT1104</f>
        <v/>
      </c>
      <c r="X485" t="str">
        <f>PLANURI!BU1104</f>
        <v/>
      </c>
      <c r="Y485" t="str">
        <f>PLANURI!BV1104</f>
        <v/>
      </c>
      <c r="Z485" t="str">
        <f>PLANURI!A$4</f>
        <v xml:space="preserve">Facultatea Arhitectură şi Urbanism </v>
      </c>
      <c r="AA485" t="str">
        <f>PLANURI!H$6</f>
        <v>Ştiinţe umaniste şi arte</v>
      </c>
      <c r="AB485">
        <f>PLANURI!C$12</f>
        <v>10</v>
      </c>
      <c r="AC485" t="str">
        <f>PLANURI!H$9</f>
        <v>Arhitectură</v>
      </c>
      <c r="AD485">
        <f>PLANURI!A$12</f>
        <v>50</v>
      </c>
      <c r="AE485">
        <f>PLANURI!B$12</f>
        <v>60</v>
      </c>
      <c r="AF485">
        <f>PLANURI!D$12</f>
        <v>10</v>
      </c>
      <c r="AG485" t="str">
        <f>PLANURI!BW1104</f>
        <v/>
      </c>
    </row>
    <row r="486" spans="1:33" x14ac:dyDescent="0.2">
      <c r="A486" t="str">
        <f>PLANURI!AX1105</f>
        <v/>
      </c>
      <c r="B486">
        <f>PLANURI!AY1105</f>
        <v>2</v>
      </c>
      <c r="C486" t="str">
        <f>PLANURI!AZ1105</f>
        <v/>
      </c>
      <c r="D486" t="str">
        <f>PLANURI!BA1105</f>
        <v/>
      </c>
      <c r="E486" t="str">
        <f>PLANURI!BB1105</f>
        <v/>
      </c>
      <c r="F486" t="str">
        <f>PLANURI!BC1105</f>
        <v/>
      </c>
      <c r="G486" t="str">
        <f>PLANURI!BD1105</f>
        <v/>
      </c>
      <c r="H486">
        <f>PLANURI!BE1105</f>
        <v>0</v>
      </c>
      <c r="I486">
        <f>PLANURI!BF1105</f>
        <v>0</v>
      </c>
      <c r="J486">
        <f>PLANURI!BG1105</f>
        <v>0</v>
      </c>
      <c r="K486">
        <f>PLANURI!BH1105</f>
        <v>0</v>
      </c>
      <c r="L486">
        <f>PLANURI!BI1105</f>
        <v>0</v>
      </c>
      <c r="M486">
        <f>PLANURI!BJ1105</f>
        <v>0</v>
      </c>
      <c r="N486" t="e">
        <f>PLANURI!BK1105</f>
        <v>#VALUE!</v>
      </c>
      <c r="O486">
        <f>PLANURI!BL1105</f>
        <v>0</v>
      </c>
      <c r="P486" t="e">
        <f>PLANURI!BM1105</f>
        <v>#VALUE!</v>
      </c>
      <c r="Q486" t="str">
        <f>PLANURI!BN1105</f>
        <v/>
      </c>
      <c r="R486">
        <f>PLANURI!BO1105</f>
        <v>0</v>
      </c>
      <c r="S486" t="e">
        <f>PLANURI!BP1105</f>
        <v>#VALUE!</v>
      </c>
      <c r="T486" t="str">
        <f>PLANURI!BQ1105</f>
        <v/>
      </c>
      <c r="U486" t="str">
        <f>PLANURI!BR1105</f>
        <v/>
      </c>
      <c r="V486" t="str">
        <f>PLANURI!BS1105</f>
        <v/>
      </c>
      <c r="W486" t="str">
        <f>PLANURI!BT1105</f>
        <v/>
      </c>
      <c r="X486" t="str">
        <f>PLANURI!BU1105</f>
        <v/>
      </c>
      <c r="Y486" t="str">
        <f>PLANURI!BV1105</f>
        <v/>
      </c>
      <c r="Z486" t="str">
        <f>PLANURI!A$4</f>
        <v xml:space="preserve">Facultatea Arhitectură şi Urbanism </v>
      </c>
      <c r="AA486" t="str">
        <f>PLANURI!H$6</f>
        <v>Ştiinţe umaniste şi arte</v>
      </c>
      <c r="AB486">
        <f>PLANURI!C$12</f>
        <v>10</v>
      </c>
      <c r="AC486" t="str">
        <f>PLANURI!H$9</f>
        <v>Arhitectură</v>
      </c>
      <c r="AD486">
        <f>PLANURI!A$12</f>
        <v>50</v>
      </c>
      <c r="AE486">
        <f>PLANURI!B$12</f>
        <v>60</v>
      </c>
      <c r="AF486">
        <f>PLANURI!D$12</f>
        <v>10</v>
      </c>
      <c r="AG486" t="str">
        <f>PLANURI!BW1105</f>
        <v/>
      </c>
    </row>
    <row r="487" spans="1:33" x14ac:dyDescent="0.2">
      <c r="A487" t="str">
        <f>PLANURI!AX1106</f>
        <v/>
      </c>
      <c r="B487">
        <f>PLANURI!AY1106</f>
        <v>3</v>
      </c>
      <c r="C487" t="str">
        <f>PLANURI!AZ1106</f>
        <v/>
      </c>
      <c r="D487" t="str">
        <f>PLANURI!BA1106</f>
        <v/>
      </c>
      <c r="E487" t="str">
        <f>PLANURI!BB1106</f>
        <v/>
      </c>
      <c r="F487" t="str">
        <f>PLANURI!BC1106</f>
        <v/>
      </c>
      <c r="G487" t="str">
        <f>PLANURI!BD1106</f>
        <v/>
      </c>
      <c r="H487">
        <f>PLANURI!BE1106</f>
        <v>0</v>
      </c>
      <c r="I487">
        <f>PLANURI!BF1106</f>
        <v>0</v>
      </c>
      <c r="J487">
        <f>PLANURI!BG1106</f>
        <v>0</v>
      </c>
      <c r="K487">
        <f>PLANURI!BH1106</f>
        <v>0</v>
      </c>
      <c r="L487">
        <f>PLANURI!BI1106</f>
        <v>0</v>
      </c>
      <c r="M487">
        <f>PLANURI!BJ1106</f>
        <v>0</v>
      </c>
      <c r="N487" t="e">
        <f>PLANURI!BK1106</f>
        <v>#VALUE!</v>
      </c>
      <c r="O487">
        <f>PLANURI!BL1106</f>
        <v>0</v>
      </c>
      <c r="P487" t="e">
        <f>PLANURI!BM1106</f>
        <v>#VALUE!</v>
      </c>
      <c r="Q487" t="str">
        <f>PLANURI!BN1106</f>
        <v/>
      </c>
      <c r="R487">
        <f>PLANURI!BO1106</f>
        <v>0</v>
      </c>
      <c r="S487" t="e">
        <f>PLANURI!BP1106</f>
        <v>#VALUE!</v>
      </c>
      <c r="T487" t="str">
        <f>PLANURI!BQ1106</f>
        <v/>
      </c>
      <c r="U487" t="str">
        <f>PLANURI!BR1106</f>
        <v/>
      </c>
      <c r="V487" t="str">
        <f>PLANURI!BS1106</f>
        <v/>
      </c>
      <c r="W487" t="str">
        <f>PLANURI!BT1106</f>
        <v/>
      </c>
      <c r="X487" t="str">
        <f>PLANURI!BU1106</f>
        <v/>
      </c>
      <c r="Y487" t="str">
        <f>PLANURI!BV1106</f>
        <v/>
      </c>
      <c r="Z487" t="str">
        <f>PLANURI!A$4</f>
        <v xml:space="preserve">Facultatea Arhitectură şi Urbanism </v>
      </c>
      <c r="AA487" t="str">
        <f>PLANURI!H$6</f>
        <v>Ştiinţe umaniste şi arte</v>
      </c>
      <c r="AB487">
        <f>PLANURI!C$12</f>
        <v>10</v>
      </c>
      <c r="AC487" t="str">
        <f>PLANURI!H$9</f>
        <v>Arhitectură</v>
      </c>
      <c r="AD487">
        <f>PLANURI!A$12</f>
        <v>50</v>
      </c>
      <c r="AE487">
        <f>PLANURI!B$12</f>
        <v>60</v>
      </c>
      <c r="AF487">
        <f>PLANURI!D$12</f>
        <v>10</v>
      </c>
      <c r="AG487" t="str">
        <f>PLANURI!BW1106</f>
        <v/>
      </c>
    </row>
    <row r="488" spans="1:33" x14ac:dyDescent="0.2">
      <c r="A488" t="str">
        <f>PLANURI!AX1107</f>
        <v/>
      </c>
      <c r="B488">
        <f>PLANURI!AY1107</f>
        <v>4</v>
      </c>
      <c r="C488" t="str">
        <f>PLANURI!AZ1107</f>
        <v/>
      </c>
      <c r="D488" t="str">
        <f>PLANURI!BA1107</f>
        <v/>
      </c>
      <c r="E488" t="str">
        <f>PLANURI!BB1107</f>
        <v/>
      </c>
      <c r="F488" t="str">
        <f>PLANURI!BC1107</f>
        <v/>
      </c>
      <c r="G488" t="str">
        <f>PLANURI!BD1107</f>
        <v/>
      </c>
      <c r="H488">
        <f>PLANURI!BE1107</f>
        <v>0</v>
      </c>
      <c r="I488">
        <f>PLANURI!BF1107</f>
        <v>0</v>
      </c>
      <c r="J488">
        <f>PLANURI!BG1107</f>
        <v>0</v>
      </c>
      <c r="K488">
        <f>PLANURI!BH1107</f>
        <v>0</v>
      </c>
      <c r="L488">
        <f>PLANURI!BI1107</f>
        <v>0</v>
      </c>
      <c r="M488">
        <f>PLANURI!BJ1107</f>
        <v>0</v>
      </c>
      <c r="N488" t="e">
        <f>PLANURI!BK1107</f>
        <v>#VALUE!</v>
      </c>
      <c r="O488">
        <f>PLANURI!BL1107</f>
        <v>0</v>
      </c>
      <c r="P488" t="e">
        <f>PLANURI!BM1107</f>
        <v>#VALUE!</v>
      </c>
      <c r="Q488" t="str">
        <f>PLANURI!BN1107</f>
        <v/>
      </c>
      <c r="R488">
        <f>PLANURI!BO1107</f>
        <v>0</v>
      </c>
      <c r="S488" t="e">
        <f>PLANURI!BP1107</f>
        <v>#VALUE!</v>
      </c>
      <c r="T488" t="str">
        <f>PLANURI!BQ1107</f>
        <v/>
      </c>
      <c r="U488" t="str">
        <f>PLANURI!BR1107</f>
        <v/>
      </c>
      <c r="V488" t="str">
        <f>PLANURI!BS1107</f>
        <v/>
      </c>
      <c r="W488" t="str">
        <f>PLANURI!BT1107</f>
        <v/>
      </c>
      <c r="X488" t="str">
        <f>PLANURI!BU1107</f>
        <v/>
      </c>
      <c r="Y488" t="str">
        <f>PLANURI!BV1107</f>
        <v/>
      </c>
      <c r="Z488" t="str">
        <f>PLANURI!A$4</f>
        <v xml:space="preserve">Facultatea Arhitectură şi Urbanism </v>
      </c>
      <c r="AA488" t="str">
        <f>PLANURI!H$6</f>
        <v>Ştiinţe umaniste şi arte</v>
      </c>
      <c r="AB488">
        <f>PLANURI!C$12</f>
        <v>10</v>
      </c>
      <c r="AC488" t="str">
        <f>PLANURI!H$9</f>
        <v>Arhitectură</v>
      </c>
      <c r="AD488">
        <f>PLANURI!A$12</f>
        <v>50</v>
      </c>
      <c r="AE488">
        <f>PLANURI!B$12</f>
        <v>60</v>
      </c>
      <c r="AF488">
        <f>PLANURI!D$12</f>
        <v>10</v>
      </c>
      <c r="AG488" t="str">
        <f>PLANURI!BW1107</f>
        <v/>
      </c>
    </row>
    <row r="489" spans="1:33" x14ac:dyDescent="0.2">
      <c r="A489" t="str">
        <f>PLANURI!AX1108</f>
        <v/>
      </c>
      <c r="B489">
        <f>PLANURI!AY1108</f>
        <v>5</v>
      </c>
      <c r="C489" t="str">
        <f>PLANURI!AZ1108</f>
        <v/>
      </c>
      <c r="D489" t="str">
        <f>PLANURI!BA1108</f>
        <v/>
      </c>
      <c r="E489" t="str">
        <f>PLANURI!BB1108</f>
        <v/>
      </c>
      <c r="F489" t="str">
        <f>PLANURI!BC1108</f>
        <v/>
      </c>
      <c r="G489" t="str">
        <f>PLANURI!BD1108</f>
        <v/>
      </c>
      <c r="H489">
        <f>PLANURI!BE1108</f>
        <v>0</v>
      </c>
      <c r="I489">
        <f>PLANURI!BF1108</f>
        <v>0</v>
      </c>
      <c r="J489">
        <f>PLANURI!BG1108</f>
        <v>0</v>
      </c>
      <c r="K489">
        <f>PLANURI!BH1108</f>
        <v>0</v>
      </c>
      <c r="L489">
        <f>PLANURI!BI1108</f>
        <v>0</v>
      </c>
      <c r="M489">
        <f>PLANURI!BJ1108</f>
        <v>0</v>
      </c>
      <c r="N489" t="e">
        <f>PLANURI!BK1108</f>
        <v>#VALUE!</v>
      </c>
      <c r="O489">
        <f>PLANURI!BL1108</f>
        <v>0</v>
      </c>
      <c r="P489" t="e">
        <f>PLANURI!BM1108</f>
        <v>#VALUE!</v>
      </c>
      <c r="Q489" t="str">
        <f>PLANURI!BN1108</f>
        <v/>
      </c>
      <c r="R489">
        <f>PLANURI!BO1108</f>
        <v>0</v>
      </c>
      <c r="S489" t="e">
        <f>PLANURI!BP1108</f>
        <v>#VALUE!</v>
      </c>
      <c r="T489" t="str">
        <f>PLANURI!BQ1108</f>
        <v/>
      </c>
      <c r="U489" t="str">
        <f>PLANURI!BR1108</f>
        <v/>
      </c>
      <c r="V489" t="str">
        <f>PLANURI!BS1108</f>
        <v/>
      </c>
      <c r="W489" t="str">
        <f>PLANURI!BT1108</f>
        <v/>
      </c>
      <c r="X489" t="str">
        <f>PLANURI!BU1108</f>
        <v/>
      </c>
      <c r="Y489" t="str">
        <f>PLANURI!BV1108</f>
        <v/>
      </c>
      <c r="Z489" t="str">
        <f>PLANURI!A$4</f>
        <v xml:space="preserve">Facultatea Arhitectură şi Urbanism </v>
      </c>
      <c r="AA489" t="str">
        <f>PLANURI!H$6</f>
        <v>Ştiinţe umaniste şi arte</v>
      </c>
      <c r="AB489">
        <f>PLANURI!C$12</f>
        <v>10</v>
      </c>
      <c r="AC489" t="str">
        <f>PLANURI!H$9</f>
        <v>Arhitectură</v>
      </c>
      <c r="AD489">
        <f>PLANURI!A$12</f>
        <v>50</v>
      </c>
      <c r="AE489">
        <f>PLANURI!B$12</f>
        <v>60</v>
      </c>
      <c r="AF489">
        <f>PLANURI!D$12</f>
        <v>10</v>
      </c>
      <c r="AG489" t="str">
        <f>PLANURI!BW1108</f>
        <v/>
      </c>
    </row>
    <row r="490" spans="1:33" x14ac:dyDescent="0.2">
      <c r="A490" t="str">
        <f>PLANURI!AX1109</f>
        <v/>
      </c>
      <c r="B490">
        <f>PLANURI!AY1109</f>
        <v>6</v>
      </c>
      <c r="C490" t="str">
        <f>PLANURI!AZ1109</f>
        <v/>
      </c>
      <c r="D490" t="str">
        <f>PLANURI!BA1109</f>
        <v/>
      </c>
      <c r="E490" t="str">
        <f>PLANURI!BB1109</f>
        <v/>
      </c>
      <c r="F490" t="str">
        <f>PLANURI!BC1109</f>
        <v/>
      </c>
      <c r="G490" t="str">
        <f>PLANURI!BD1109</f>
        <v/>
      </c>
      <c r="H490">
        <f>PLANURI!BE1109</f>
        <v>0</v>
      </c>
      <c r="I490">
        <f>PLANURI!BF1109</f>
        <v>0</v>
      </c>
      <c r="J490">
        <f>PLANURI!BG1109</f>
        <v>0</v>
      </c>
      <c r="K490">
        <f>PLANURI!BH1109</f>
        <v>0</v>
      </c>
      <c r="L490">
        <f>PLANURI!BI1109</f>
        <v>0</v>
      </c>
      <c r="M490">
        <f>PLANURI!BJ1109</f>
        <v>0</v>
      </c>
      <c r="N490" t="e">
        <f>PLANURI!BK1109</f>
        <v>#VALUE!</v>
      </c>
      <c r="O490">
        <f>PLANURI!BL1109</f>
        <v>0</v>
      </c>
      <c r="P490" t="e">
        <f>PLANURI!BM1109</f>
        <v>#VALUE!</v>
      </c>
      <c r="Q490" t="str">
        <f>PLANURI!BN1109</f>
        <v/>
      </c>
      <c r="R490">
        <f>PLANURI!BO1109</f>
        <v>0</v>
      </c>
      <c r="S490" t="e">
        <f>PLANURI!BP1109</f>
        <v>#VALUE!</v>
      </c>
      <c r="T490" t="str">
        <f>PLANURI!BQ1109</f>
        <v/>
      </c>
      <c r="U490" t="str">
        <f>PLANURI!BR1109</f>
        <v/>
      </c>
      <c r="V490" t="str">
        <f>PLANURI!BS1109</f>
        <v/>
      </c>
      <c r="W490" t="str">
        <f>PLANURI!BT1109</f>
        <v/>
      </c>
      <c r="X490" t="str">
        <f>PLANURI!BU1109</f>
        <v/>
      </c>
      <c r="Y490" t="str">
        <f>PLANURI!BV1109</f>
        <v/>
      </c>
      <c r="Z490" t="str">
        <f>PLANURI!A$4</f>
        <v xml:space="preserve">Facultatea Arhitectură şi Urbanism </v>
      </c>
      <c r="AA490" t="str">
        <f>PLANURI!H$6</f>
        <v>Ştiinţe umaniste şi arte</v>
      </c>
      <c r="AB490">
        <f>PLANURI!C$12</f>
        <v>10</v>
      </c>
      <c r="AC490" t="str">
        <f>PLANURI!H$9</f>
        <v>Arhitectură</v>
      </c>
      <c r="AD490">
        <f>PLANURI!A$12</f>
        <v>50</v>
      </c>
      <c r="AE490">
        <f>PLANURI!B$12</f>
        <v>60</v>
      </c>
      <c r="AF490">
        <f>PLANURI!D$12</f>
        <v>10</v>
      </c>
      <c r="AG490" t="str">
        <f>PLANURI!BW1109</f>
        <v/>
      </c>
    </row>
    <row r="491" spans="1:33" x14ac:dyDescent="0.2">
      <c r="A491" t="str">
        <f>PLANURI!AX1110</f>
        <v/>
      </c>
      <c r="B491">
        <f>PLANURI!AY1110</f>
        <v>7</v>
      </c>
      <c r="C491" t="str">
        <f>PLANURI!AZ1110</f>
        <v/>
      </c>
      <c r="D491" t="str">
        <f>PLANURI!BA1110</f>
        <v/>
      </c>
      <c r="E491" t="str">
        <f>PLANURI!BB1110</f>
        <v/>
      </c>
      <c r="F491" t="str">
        <f>PLANURI!BC1110</f>
        <v/>
      </c>
      <c r="G491" t="str">
        <f>PLANURI!BD1110</f>
        <v/>
      </c>
      <c r="H491">
        <f>PLANURI!BE1110</f>
        <v>0</v>
      </c>
      <c r="I491">
        <f>PLANURI!BF1110</f>
        <v>0</v>
      </c>
      <c r="J491">
        <f>PLANURI!BG1110</f>
        <v>0</v>
      </c>
      <c r="K491">
        <f>PLANURI!BH1110</f>
        <v>0</v>
      </c>
      <c r="L491">
        <f>PLANURI!BI1110</f>
        <v>0</v>
      </c>
      <c r="M491">
        <f>PLANURI!BJ1110</f>
        <v>0</v>
      </c>
      <c r="N491" t="e">
        <f>PLANURI!BK1110</f>
        <v>#VALUE!</v>
      </c>
      <c r="O491">
        <f>PLANURI!BL1110</f>
        <v>0</v>
      </c>
      <c r="P491" t="e">
        <f>PLANURI!BM1110</f>
        <v>#VALUE!</v>
      </c>
      <c r="Q491" t="str">
        <f>PLANURI!BN1110</f>
        <v/>
      </c>
      <c r="R491">
        <f>PLANURI!BO1110</f>
        <v>0</v>
      </c>
      <c r="S491" t="e">
        <f>PLANURI!BP1110</f>
        <v>#VALUE!</v>
      </c>
      <c r="T491" t="str">
        <f>PLANURI!BQ1110</f>
        <v/>
      </c>
      <c r="U491" t="str">
        <f>PLANURI!BR1110</f>
        <v/>
      </c>
      <c r="V491" t="str">
        <f>PLANURI!BS1110</f>
        <v/>
      </c>
      <c r="W491" t="str">
        <f>PLANURI!BT1110</f>
        <v/>
      </c>
      <c r="X491" t="str">
        <f>PLANURI!BU1110</f>
        <v/>
      </c>
      <c r="Y491" t="str">
        <f>PLANURI!BV1110</f>
        <v/>
      </c>
      <c r="Z491" t="str">
        <f>PLANURI!A$4</f>
        <v xml:space="preserve">Facultatea Arhitectură şi Urbanism </v>
      </c>
      <c r="AA491" t="str">
        <f>PLANURI!H$6</f>
        <v>Ştiinţe umaniste şi arte</v>
      </c>
      <c r="AB491">
        <f>PLANURI!C$12</f>
        <v>10</v>
      </c>
      <c r="AC491" t="str">
        <f>PLANURI!H$9</f>
        <v>Arhitectură</v>
      </c>
      <c r="AD491">
        <f>PLANURI!A$12</f>
        <v>50</v>
      </c>
      <c r="AE491">
        <f>PLANURI!B$12</f>
        <v>60</v>
      </c>
      <c r="AF491">
        <f>PLANURI!D$12</f>
        <v>10</v>
      </c>
      <c r="AG491" t="str">
        <f>PLANURI!BW1110</f>
        <v/>
      </c>
    </row>
    <row r="492" spans="1:33" x14ac:dyDescent="0.2">
      <c r="A492" t="str">
        <f>PLANURI!AX1111</f>
        <v/>
      </c>
      <c r="B492">
        <f>PLANURI!AY1111</f>
        <v>8</v>
      </c>
      <c r="C492" t="str">
        <f>PLANURI!AZ1111</f>
        <v/>
      </c>
      <c r="D492" t="str">
        <f>PLANURI!BA1111</f>
        <v/>
      </c>
      <c r="E492" t="str">
        <f>PLANURI!BB1111</f>
        <v/>
      </c>
      <c r="F492" t="str">
        <f>PLANURI!BC1111</f>
        <v/>
      </c>
      <c r="G492" t="str">
        <f>PLANURI!BD1111</f>
        <v/>
      </c>
      <c r="H492">
        <f>PLANURI!BE1111</f>
        <v>0</v>
      </c>
      <c r="I492">
        <f>PLANURI!BF1111</f>
        <v>0</v>
      </c>
      <c r="J492">
        <f>PLANURI!BG1111</f>
        <v>0</v>
      </c>
      <c r="K492">
        <f>PLANURI!BH1111</f>
        <v>0</v>
      </c>
      <c r="L492">
        <f>PLANURI!BI1111</f>
        <v>0</v>
      </c>
      <c r="M492">
        <f>PLANURI!BJ1111</f>
        <v>0</v>
      </c>
      <c r="N492" t="e">
        <f>PLANURI!BK1111</f>
        <v>#VALUE!</v>
      </c>
      <c r="O492">
        <f>PLANURI!BL1111</f>
        <v>0</v>
      </c>
      <c r="P492" t="e">
        <f>PLANURI!BM1111</f>
        <v>#VALUE!</v>
      </c>
      <c r="Q492" t="str">
        <f>PLANURI!BN1111</f>
        <v/>
      </c>
      <c r="R492">
        <f>PLANURI!BO1111</f>
        <v>0</v>
      </c>
      <c r="S492" t="e">
        <f>PLANURI!BP1111</f>
        <v>#VALUE!</v>
      </c>
      <c r="T492" t="str">
        <f>PLANURI!BQ1111</f>
        <v/>
      </c>
      <c r="U492" t="str">
        <f>PLANURI!BR1111</f>
        <v/>
      </c>
      <c r="V492" t="str">
        <f>PLANURI!BS1111</f>
        <v/>
      </c>
      <c r="W492" t="str">
        <f>PLANURI!BT1111</f>
        <v/>
      </c>
      <c r="X492" t="str">
        <f>PLANURI!BU1111</f>
        <v/>
      </c>
      <c r="Y492" t="str">
        <f>PLANURI!BV1111</f>
        <v/>
      </c>
      <c r="Z492" t="str">
        <f>PLANURI!A$4</f>
        <v xml:space="preserve">Facultatea Arhitectură şi Urbanism </v>
      </c>
      <c r="AA492" t="str">
        <f>PLANURI!H$6</f>
        <v>Ştiinţe umaniste şi arte</v>
      </c>
      <c r="AB492">
        <f>PLANURI!C$12</f>
        <v>10</v>
      </c>
      <c r="AC492" t="str">
        <f>PLANURI!H$9</f>
        <v>Arhitectură</v>
      </c>
      <c r="AD492">
        <f>PLANURI!A$12</f>
        <v>50</v>
      </c>
      <c r="AE492">
        <f>PLANURI!B$12</f>
        <v>60</v>
      </c>
      <c r="AF492">
        <f>PLANURI!D$12</f>
        <v>10</v>
      </c>
      <c r="AG492" t="str">
        <f>PLANURI!BW1111</f>
        <v/>
      </c>
    </row>
    <row r="493" spans="1:33" x14ac:dyDescent="0.2">
      <c r="A493" t="str">
        <f>PLANURI!AX1112</f>
        <v/>
      </c>
      <c r="B493">
        <f>PLANURI!AY1112</f>
        <v>9</v>
      </c>
      <c r="C493" t="str">
        <f>PLANURI!AZ1112</f>
        <v/>
      </c>
      <c r="D493" t="str">
        <f>PLANURI!BA1112</f>
        <v/>
      </c>
      <c r="E493" t="str">
        <f>PLANURI!BB1112</f>
        <v/>
      </c>
      <c r="F493" t="str">
        <f>PLANURI!BC1112</f>
        <v/>
      </c>
      <c r="G493" t="str">
        <f>PLANURI!BD1112</f>
        <v/>
      </c>
      <c r="H493">
        <f>PLANURI!BE1112</f>
        <v>0</v>
      </c>
      <c r="I493">
        <f>PLANURI!BF1112</f>
        <v>0</v>
      </c>
      <c r="J493">
        <f>PLANURI!BG1112</f>
        <v>0</v>
      </c>
      <c r="K493">
        <f>PLANURI!BH1112</f>
        <v>0</v>
      </c>
      <c r="L493">
        <f>PLANURI!BI1112</f>
        <v>0</v>
      </c>
      <c r="M493">
        <f>PLANURI!BJ1112</f>
        <v>0</v>
      </c>
      <c r="N493" t="e">
        <f>PLANURI!BK1112</f>
        <v>#VALUE!</v>
      </c>
      <c r="O493">
        <f>PLANURI!BL1112</f>
        <v>0</v>
      </c>
      <c r="P493" t="e">
        <f>PLANURI!BM1112</f>
        <v>#VALUE!</v>
      </c>
      <c r="Q493" t="str">
        <f>PLANURI!BN1112</f>
        <v/>
      </c>
      <c r="R493">
        <f>PLANURI!BO1112</f>
        <v>0</v>
      </c>
      <c r="S493" t="e">
        <f>PLANURI!BP1112</f>
        <v>#VALUE!</v>
      </c>
      <c r="T493" t="str">
        <f>PLANURI!BQ1112</f>
        <v/>
      </c>
      <c r="U493" t="str">
        <f>PLANURI!BR1112</f>
        <v/>
      </c>
      <c r="V493" t="str">
        <f>PLANURI!BS1112</f>
        <v/>
      </c>
      <c r="W493" t="str">
        <f>PLANURI!BT1112</f>
        <v/>
      </c>
      <c r="X493" t="str">
        <f>PLANURI!BU1112</f>
        <v/>
      </c>
      <c r="Y493" t="str">
        <f>PLANURI!BV1112</f>
        <v/>
      </c>
      <c r="Z493" t="str">
        <f>PLANURI!A$4</f>
        <v xml:space="preserve">Facultatea Arhitectură şi Urbanism </v>
      </c>
      <c r="AA493" t="str">
        <f>PLANURI!H$6</f>
        <v>Ştiinţe umaniste şi arte</v>
      </c>
      <c r="AB493">
        <f>PLANURI!C$12</f>
        <v>10</v>
      </c>
      <c r="AC493" t="str">
        <f>PLANURI!H$9</f>
        <v>Arhitectură</v>
      </c>
      <c r="AD493">
        <f>PLANURI!A$12</f>
        <v>50</v>
      </c>
      <c r="AE493">
        <f>PLANURI!B$12</f>
        <v>60</v>
      </c>
      <c r="AF493">
        <f>PLANURI!D$12</f>
        <v>10</v>
      </c>
      <c r="AG493" t="str">
        <f>PLANURI!BW1112</f>
        <v/>
      </c>
    </row>
    <row r="494" spans="1:33" x14ac:dyDescent="0.2">
      <c r="A494" t="str">
        <f>PLANURI!AX1113</f>
        <v/>
      </c>
      <c r="B494">
        <f>PLANURI!AY1113</f>
        <v>10</v>
      </c>
      <c r="C494" t="str">
        <f>PLANURI!AZ1113</f>
        <v/>
      </c>
      <c r="D494" t="str">
        <f>PLANURI!BA1113</f>
        <v/>
      </c>
      <c r="E494" t="str">
        <f>PLANURI!BB1113</f>
        <v/>
      </c>
      <c r="F494" t="str">
        <f>PLANURI!BC1113</f>
        <v/>
      </c>
      <c r="G494" t="str">
        <f>PLANURI!BD1113</f>
        <v/>
      </c>
      <c r="H494">
        <f>PLANURI!BE1113</f>
        <v>0</v>
      </c>
      <c r="I494">
        <f>PLANURI!BF1113</f>
        <v>0</v>
      </c>
      <c r="J494">
        <f>PLANURI!BG1113</f>
        <v>0</v>
      </c>
      <c r="K494">
        <f>PLANURI!BH1113</f>
        <v>0</v>
      </c>
      <c r="L494">
        <f>PLANURI!BI1113</f>
        <v>0</v>
      </c>
      <c r="M494">
        <f>PLANURI!BJ1113</f>
        <v>0</v>
      </c>
      <c r="N494" t="e">
        <f>PLANURI!BK1113</f>
        <v>#VALUE!</v>
      </c>
      <c r="O494">
        <f>PLANURI!BL1113</f>
        <v>0</v>
      </c>
      <c r="P494" t="e">
        <f>PLANURI!BM1113</f>
        <v>#VALUE!</v>
      </c>
      <c r="Q494" t="str">
        <f>PLANURI!BN1113</f>
        <v/>
      </c>
      <c r="R494">
        <f>PLANURI!BO1113</f>
        <v>0</v>
      </c>
      <c r="S494" t="e">
        <f>PLANURI!BP1113</f>
        <v>#VALUE!</v>
      </c>
      <c r="T494" t="str">
        <f>PLANURI!BQ1113</f>
        <v/>
      </c>
      <c r="U494" t="str">
        <f>PLANURI!BR1113</f>
        <v/>
      </c>
      <c r="V494" t="str">
        <f>PLANURI!BS1113</f>
        <v/>
      </c>
      <c r="W494" t="str">
        <f>PLANURI!BT1113</f>
        <v/>
      </c>
      <c r="X494" t="str">
        <f>PLANURI!BU1113</f>
        <v/>
      </c>
      <c r="Y494" t="str">
        <f>PLANURI!BV1113</f>
        <v/>
      </c>
      <c r="Z494" t="str">
        <f>PLANURI!A$4</f>
        <v xml:space="preserve">Facultatea Arhitectură şi Urbanism </v>
      </c>
      <c r="AA494" t="str">
        <f>PLANURI!H$6</f>
        <v>Ştiinţe umaniste şi arte</v>
      </c>
      <c r="AB494">
        <f>PLANURI!C$12</f>
        <v>10</v>
      </c>
      <c r="AC494" t="str">
        <f>PLANURI!H$9</f>
        <v>Arhitectură</v>
      </c>
      <c r="AD494">
        <f>PLANURI!A$12</f>
        <v>50</v>
      </c>
      <c r="AE494">
        <f>PLANURI!B$12</f>
        <v>60</v>
      </c>
      <c r="AF494">
        <f>PLANURI!D$12</f>
        <v>10</v>
      </c>
      <c r="AG494" t="str">
        <f>PLANURI!BW1113</f>
        <v/>
      </c>
    </row>
    <row r="495" spans="1:33" x14ac:dyDescent="0.2">
      <c r="A495" t="str">
        <f>PLANURI!AX1114</f>
        <v/>
      </c>
      <c r="B495">
        <f>PLANURI!AY1114</f>
        <v>11</v>
      </c>
      <c r="C495" t="str">
        <f>PLANURI!AZ1114</f>
        <v/>
      </c>
      <c r="D495" t="str">
        <f>PLANURI!BA1114</f>
        <v/>
      </c>
      <c r="E495" t="str">
        <f>PLANURI!BB1114</f>
        <v/>
      </c>
      <c r="F495" t="str">
        <f>PLANURI!BC1114</f>
        <v/>
      </c>
      <c r="G495" t="str">
        <f>PLANURI!BD1114</f>
        <v/>
      </c>
      <c r="H495">
        <f>PLANURI!BE1114</f>
        <v>0</v>
      </c>
      <c r="I495">
        <f>PLANURI!BF1114</f>
        <v>0</v>
      </c>
      <c r="J495">
        <f>PLANURI!BG1114</f>
        <v>0</v>
      </c>
      <c r="K495">
        <f>PLANURI!BH1114</f>
        <v>0</v>
      </c>
      <c r="L495">
        <f>PLANURI!BI1114</f>
        <v>0</v>
      </c>
      <c r="M495">
        <f>PLANURI!BJ1114</f>
        <v>0</v>
      </c>
      <c r="N495" t="e">
        <f>PLANURI!BK1114</f>
        <v>#VALUE!</v>
      </c>
      <c r="O495">
        <f>PLANURI!BL1114</f>
        <v>0</v>
      </c>
      <c r="P495" t="e">
        <f>PLANURI!BM1114</f>
        <v>#VALUE!</v>
      </c>
      <c r="Q495" t="str">
        <f>PLANURI!BN1114</f>
        <v/>
      </c>
      <c r="R495">
        <f>PLANURI!BO1114</f>
        <v>0</v>
      </c>
      <c r="S495" t="e">
        <f>PLANURI!BP1114</f>
        <v>#VALUE!</v>
      </c>
      <c r="T495" t="str">
        <f>PLANURI!BQ1114</f>
        <v/>
      </c>
      <c r="U495" t="str">
        <f>PLANURI!BR1114</f>
        <v/>
      </c>
      <c r="V495" t="str">
        <f>PLANURI!BS1114</f>
        <v/>
      </c>
      <c r="W495" t="str">
        <f>PLANURI!BT1114</f>
        <v/>
      </c>
      <c r="X495" t="str">
        <f>PLANURI!BU1114</f>
        <v/>
      </c>
      <c r="Y495" t="str">
        <f>PLANURI!BV1114</f>
        <v/>
      </c>
      <c r="Z495" t="str">
        <f>PLANURI!A$4</f>
        <v xml:space="preserve">Facultatea Arhitectură şi Urbanism </v>
      </c>
      <c r="AA495" t="str">
        <f>PLANURI!H$6</f>
        <v>Ştiinţe umaniste şi arte</v>
      </c>
      <c r="AB495">
        <f>PLANURI!C$12</f>
        <v>10</v>
      </c>
      <c r="AC495" t="str">
        <f>PLANURI!H$9</f>
        <v>Arhitectură</v>
      </c>
      <c r="AD495">
        <f>PLANURI!A$12</f>
        <v>50</v>
      </c>
      <c r="AE495">
        <f>PLANURI!B$12</f>
        <v>60</v>
      </c>
      <c r="AF495">
        <f>PLANURI!D$12</f>
        <v>10</v>
      </c>
      <c r="AG495" t="str">
        <f>PLANURI!BW1114</f>
        <v/>
      </c>
    </row>
    <row r="496" spans="1:33" x14ac:dyDescent="0.2">
      <c r="A496" t="str">
        <f>PLANURI!AX1115</f>
        <v>Semestrul 4</v>
      </c>
      <c r="B496">
        <f>PLANURI!AY1115</f>
        <v>0</v>
      </c>
      <c r="C496">
        <f>PLANURI!AZ1115</f>
        <v>0</v>
      </c>
      <c r="D496">
        <f>PLANURI!BA1115</f>
        <v>0</v>
      </c>
      <c r="E496">
        <f>PLANURI!BB1115</f>
        <v>0</v>
      </c>
      <c r="F496">
        <f>PLANURI!BC1115</f>
        <v>0</v>
      </c>
      <c r="G496">
        <f>PLANURI!BD1115</f>
        <v>0</v>
      </c>
      <c r="H496">
        <f>PLANURI!BE1115</f>
        <v>0</v>
      </c>
      <c r="I496">
        <f>PLANURI!BF1115</f>
        <v>0</v>
      </c>
      <c r="J496">
        <f>PLANURI!BG1115</f>
        <v>0</v>
      </c>
      <c r="K496">
        <f>PLANURI!BH1115</f>
        <v>0</v>
      </c>
      <c r="L496">
        <f>PLANURI!BI1115</f>
        <v>0</v>
      </c>
      <c r="M496">
        <f>PLANURI!BJ1115</f>
        <v>0</v>
      </c>
      <c r="N496">
        <f>PLANURI!BK1115</f>
        <v>0</v>
      </c>
      <c r="O496">
        <f>PLANURI!BL1115</f>
        <v>0</v>
      </c>
      <c r="P496">
        <f>PLANURI!BM1115</f>
        <v>0</v>
      </c>
      <c r="Q496">
        <f>PLANURI!BN1115</f>
        <v>0</v>
      </c>
      <c r="R496">
        <f>PLANURI!BO1115</f>
        <v>0</v>
      </c>
      <c r="S496">
        <f>PLANURI!BP1115</f>
        <v>0</v>
      </c>
      <c r="T496">
        <f>PLANURI!BQ1115</f>
        <v>0</v>
      </c>
      <c r="U496">
        <f>PLANURI!BR1115</f>
        <v>0</v>
      </c>
      <c r="V496">
        <f>PLANURI!BS1115</f>
        <v>0</v>
      </c>
      <c r="W496">
        <f>PLANURI!BT1115</f>
        <v>0</v>
      </c>
      <c r="X496">
        <f>PLANURI!BU1115</f>
        <v>0</v>
      </c>
      <c r="Y496">
        <f>PLANURI!BV1115</f>
        <v>0</v>
      </c>
      <c r="Z496" t="str">
        <f>PLANURI!A$4</f>
        <v xml:space="preserve">Facultatea Arhitectură şi Urbanism </v>
      </c>
      <c r="AA496" t="str">
        <f>PLANURI!H$6</f>
        <v>Ştiinţe umaniste şi arte</v>
      </c>
      <c r="AB496">
        <f>PLANURI!C$12</f>
        <v>10</v>
      </c>
      <c r="AC496" t="str">
        <f>PLANURI!H$9</f>
        <v>Arhitectură</v>
      </c>
      <c r="AD496">
        <f>PLANURI!A$12</f>
        <v>50</v>
      </c>
      <c r="AE496">
        <f>PLANURI!B$12</f>
        <v>60</v>
      </c>
      <c r="AF496">
        <f>PLANURI!D$12</f>
        <v>10</v>
      </c>
      <c r="AG496" t="str">
        <f>PLANURI!BW1115</f>
        <v/>
      </c>
    </row>
    <row r="497" spans="1:33" x14ac:dyDescent="0.2">
      <c r="A497" t="str">
        <f>PLANURI!AX1116</f>
        <v/>
      </c>
      <c r="B497">
        <f>PLANURI!AY1116</f>
        <v>1</v>
      </c>
      <c r="C497" t="str">
        <f>PLANURI!AZ1116</f>
        <v/>
      </c>
      <c r="D497" t="str">
        <f>PLANURI!BA1116</f>
        <v/>
      </c>
      <c r="E497" t="str">
        <f>PLANURI!BB1116</f>
        <v/>
      </c>
      <c r="F497" t="str">
        <f>PLANURI!BC1116</f>
        <v/>
      </c>
      <c r="G497" t="str">
        <f>PLANURI!BD1116</f>
        <v/>
      </c>
      <c r="H497">
        <f>PLANURI!BE1116</f>
        <v>0</v>
      </c>
      <c r="I497">
        <f>PLANURI!BF1116</f>
        <v>0</v>
      </c>
      <c r="J497">
        <f>PLANURI!BG1116</f>
        <v>0</v>
      </c>
      <c r="K497">
        <f>PLANURI!BH1116</f>
        <v>0</v>
      </c>
      <c r="L497">
        <f>PLANURI!BI1116</f>
        <v>0</v>
      </c>
      <c r="M497">
        <f>PLANURI!BJ1116</f>
        <v>0</v>
      </c>
      <c r="N497" t="e">
        <f>PLANURI!BK1116</f>
        <v>#VALUE!</v>
      </c>
      <c r="O497">
        <f>PLANURI!BL1116</f>
        <v>0</v>
      </c>
      <c r="P497" t="e">
        <f>PLANURI!BM1116</f>
        <v>#VALUE!</v>
      </c>
      <c r="Q497" t="str">
        <f>PLANURI!BN1116</f>
        <v/>
      </c>
      <c r="R497">
        <f>PLANURI!BO1116</f>
        <v>0</v>
      </c>
      <c r="S497" t="e">
        <f>PLANURI!BP1116</f>
        <v>#VALUE!</v>
      </c>
      <c r="T497" t="str">
        <f>PLANURI!BQ1116</f>
        <v/>
      </c>
      <c r="U497" t="str">
        <f>PLANURI!BR1116</f>
        <v/>
      </c>
      <c r="V497" t="str">
        <f>PLANURI!BS1116</f>
        <v/>
      </c>
      <c r="W497" t="str">
        <f>PLANURI!BT1116</f>
        <v/>
      </c>
      <c r="X497" t="str">
        <f>PLANURI!BU1116</f>
        <v/>
      </c>
      <c r="Y497" t="str">
        <f>PLANURI!BV1116</f>
        <v/>
      </c>
      <c r="Z497" t="str">
        <f>PLANURI!A$4</f>
        <v xml:space="preserve">Facultatea Arhitectură şi Urbanism </v>
      </c>
      <c r="AA497" t="str">
        <f>PLANURI!H$6</f>
        <v>Ştiinţe umaniste şi arte</v>
      </c>
      <c r="AB497">
        <f>PLANURI!C$12</f>
        <v>10</v>
      </c>
      <c r="AC497" t="str">
        <f>PLANURI!H$9</f>
        <v>Arhitectură</v>
      </c>
      <c r="AD497">
        <f>PLANURI!A$12</f>
        <v>50</v>
      </c>
      <c r="AE497">
        <f>PLANURI!B$12</f>
        <v>60</v>
      </c>
      <c r="AF497">
        <f>PLANURI!D$12</f>
        <v>10</v>
      </c>
      <c r="AG497" t="str">
        <f>PLANURI!BW1116</f>
        <v/>
      </c>
    </row>
    <row r="498" spans="1:33" x14ac:dyDescent="0.2">
      <c r="A498" t="str">
        <f>PLANURI!AX1117</f>
        <v/>
      </c>
      <c r="B498">
        <f>PLANURI!AY1117</f>
        <v>2</v>
      </c>
      <c r="C498" t="str">
        <f>PLANURI!AZ1117</f>
        <v/>
      </c>
      <c r="D498" t="str">
        <f>PLANURI!BA1117</f>
        <v/>
      </c>
      <c r="E498" t="str">
        <f>PLANURI!BB1117</f>
        <v/>
      </c>
      <c r="F498" t="str">
        <f>PLANURI!BC1117</f>
        <v/>
      </c>
      <c r="G498" t="str">
        <f>PLANURI!BD1117</f>
        <v/>
      </c>
      <c r="H498">
        <f>PLANURI!BE1117</f>
        <v>0</v>
      </c>
      <c r="I498">
        <f>PLANURI!BF1117</f>
        <v>0</v>
      </c>
      <c r="J498">
        <f>PLANURI!BG1117</f>
        <v>0</v>
      </c>
      <c r="K498">
        <f>PLANURI!BH1117</f>
        <v>0</v>
      </c>
      <c r="L498">
        <f>PLANURI!BI1117</f>
        <v>0</v>
      </c>
      <c r="M498">
        <f>PLANURI!BJ1117</f>
        <v>0</v>
      </c>
      <c r="N498" t="e">
        <f>PLANURI!BK1117</f>
        <v>#VALUE!</v>
      </c>
      <c r="O498">
        <f>PLANURI!BL1117</f>
        <v>0</v>
      </c>
      <c r="P498" t="e">
        <f>PLANURI!BM1117</f>
        <v>#VALUE!</v>
      </c>
      <c r="Q498" t="str">
        <f>PLANURI!BN1117</f>
        <v/>
      </c>
      <c r="R498">
        <f>PLANURI!BO1117</f>
        <v>0</v>
      </c>
      <c r="S498" t="e">
        <f>PLANURI!BP1117</f>
        <v>#VALUE!</v>
      </c>
      <c r="T498" t="str">
        <f>PLANURI!BQ1117</f>
        <v/>
      </c>
      <c r="U498" t="str">
        <f>PLANURI!BR1117</f>
        <v/>
      </c>
      <c r="V498" t="str">
        <f>PLANURI!BS1117</f>
        <v/>
      </c>
      <c r="W498" t="str">
        <f>PLANURI!BT1117</f>
        <v/>
      </c>
      <c r="X498" t="str">
        <f>PLANURI!BU1117</f>
        <v/>
      </c>
      <c r="Y498" t="str">
        <f>PLANURI!BV1117</f>
        <v/>
      </c>
      <c r="Z498" t="str">
        <f>PLANURI!A$4</f>
        <v xml:space="preserve">Facultatea Arhitectură şi Urbanism </v>
      </c>
      <c r="AA498" t="str">
        <f>PLANURI!H$6</f>
        <v>Ştiinţe umaniste şi arte</v>
      </c>
      <c r="AB498">
        <f>PLANURI!C$12</f>
        <v>10</v>
      </c>
      <c r="AC498" t="str">
        <f>PLANURI!H$9</f>
        <v>Arhitectură</v>
      </c>
      <c r="AD498">
        <f>PLANURI!A$12</f>
        <v>50</v>
      </c>
      <c r="AE498">
        <f>PLANURI!B$12</f>
        <v>60</v>
      </c>
      <c r="AF498">
        <f>PLANURI!D$12</f>
        <v>10</v>
      </c>
      <c r="AG498" t="str">
        <f>PLANURI!BW1117</f>
        <v/>
      </c>
    </row>
    <row r="499" spans="1:33" x14ac:dyDescent="0.2">
      <c r="A499" t="str">
        <f>PLANURI!AX1118</f>
        <v/>
      </c>
      <c r="B499">
        <f>PLANURI!AY1118</f>
        <v>3</v>
      </c>
      <c r="C499" t="str">
        <f>PLANURI!AZ1118</f>
        <v/>
      </c>
      <c r="D499" t="str">
        <f>PLANURI!BA1118</f>
        <v/>
      </c>
      <c r="E499" t="str">
        <f>PLANURI!BB1118</f>
        <v/>
      </c>
      <c r="F499" t="str">
        <f>PLANURI!BC1118</f>
        <v/>
      </c>
      <c r="G499" t="str">
        <f>PLANURI!BD1118</f>
        <v/>
      </c>
      <c r="H499">
        <f>PLANURI!BE1118</f>
        <v>0</v>
      </c>
      <c r="I499">
        <f>PLANURI!BF1118</f>
        <v>0</v>
      </c>
      <c r="J499">
        <f>PLANURI!BG1118</f>
        <v>0</v>
      </c>
      <c r="K499">
        <f>PLANURI!BH1118</f>
        <v>0</v>
      </c>
      <c r="L499">
        <f>PLANURI!BI1118</f>
        <v>0</v>
      </c>
      <c r="M499">
        <f>PLANURI!BJ1118</f>
        <v>0</v>
      </c>
      <c r="N499" t="e">
        <f>PLANURI!BK1118</f>
        <v>#VALUE!</v>
      </c>
      <c r="O499">
        <f>PLANURI!BL1118</f>
        <v>0</v>
      </c>
      <c r="P499" t="e">
        <f>PLANURI!BM1118</f>
        <v>#VALUE!</v>
      </c>
      <c r="Q499" t="str">
        <f>PLANURI!BN1118</f>
        <v/>
      </c>
      <c r="R499">
        <f>PLANURI!BO1118</f>
        <v>0</v>
      </c>
      <c r="S499" t="e">
        <f>PLANURI!BP1118</f>
        <v>#VALUE!</v>
      </c>
      <c r="T499" t="str">
        <f>PLANURI!BQ1118</f>
        <v/>
      </c>
      <c r="U499" t="str">
        <f>PLANURI!BR1118</f>
        <v/>
      </c>
      <c r="V499" t="str">
        <f>PLANURI!BS1118</f>
        <v/>
      </c>
      <c r="W499" t="str">
        <f>PLANURI!BT1118</f>
        <v/>
      </c>
      <c r="X499" t="str">
        <f>PLANURI!BU1118</f>
        <v/>
      </c>
      <c r="Y499" t="str">
        <f>PLANURI!BV1118</f>
        <v/>
      </c>
      <c r="Z499" t="str">
        <f>PLANURI!A$4</f>
        <v xml:space="preserve">Facultatea Arhitectură şi Urbanism </v>
      </c>
      <c r="AA499" t="str">
        <f>PLANURI!H$6</f>
        <v>Ştiinţe umaniste şi arte</v>
      </c>
      <c r="AB499">
        <f>PLANURI!C$12</f>
        <v>10</v>
      </c>
      <c r="AC499" t="str">
        <f>PLANURI!H$9</f>
        <v>Arhitectură</v>
      </c>
      <c r="AD499">
        <f>PLANURI!A$12</f>
        <v>50</v>
      </c>
      <c r="AE499">
        <f>PLANURI!B$12</f>
        <v>60</v>
      </c>
      <c r="AF499">
        <f>PLANURI!D$12</f>
        <v>10</v>
      </c>
      <c r="AG499" t="str">
        <f>PLANURI!BW1118</f>
        <v/>
      </c>
    </row>
    <row r="500" spans="1:33" x14ac:dyDescent="0.2">
      <c r="A500" t="str">
        <f>PLANURI!AX1119</f>
        <v/>
      </c>
      <c r="B500">
        <f>PLANURI!AY1119</f>
        <v>4</v>
      </c>
      <c r="C500" t="str">
        <f>PLANURI!AZ1119</f>
        <v/>
      </c>
      <c r="D500" t="str">
        <f>PLANURI!BA1119</f>
        <v/>
      </c>
      <c r="E500" t="str">
        <f>PLANURI!BB1119</f>
        <v/>
      </c>
      <c r="F500" t="str">
        <f>PLANURI!BC1119</f>
        <v/>
      </c>
      <c r="G500" t="str">
        <f>PLANURI!BD1119</f>
        <v/>
      </c>
      <c r="H500">
        <f>PLANURI!BE1119</f>
        <v>0</v>
      </c>
      <c r="I500">
        <f>PLANURI!BF1119</f>
        <v>0</v>
      </c>
      <c r="J500">
        <f>PLANURI!BG1119</f>
        <v>0</v>
      </c>
      <c r="K500">
        <f>PLANURI!BH1119</f>
        <v>0</v>
      </c>
      <c r="L500">
        <f>PLANURI!BI1119</f>
        <v>0</v>
      </c>
      <c r="M500">
        <f>PLANURI!BJ1119</f>
        <v>0</v>
      </c>
      <c r="N500" t="e">
        <f>PLANURI!BK1119</f>
        <v>#VALUE!</v>
      </c>
      <c r="O500">
        <f>PLANURI!BL1119</f>
        <v>0</v>
      </c>
      <c r="P500" t="e">
        <f>PLANURI!BM1119</f>
        <v>#VALUE!</v>
      </c>
      <c r="Q500" t="str">
        <f>PLANURI!BN1119</f>
        <v/>
      </c>
      <c r="R500">
        <f>PLANURI!BO1119</f>
        <v>0</v>
      </c>
      <c r="S500" t="e">
        <f>PLANURI!BP1119</f>
        <v>#VALUE!</v>
      </c>
      <c r="T500" t="str">
        <f>PLANURI!BQ1119</f>
        <v/>
      </c>
      <c r="U500" t="str">
        <f>PLANURI!BR1119</f>
        <v/>
      </c>
      <c r="V500" t="str">
        <f>PLANURI!BS1119</f>
        <v/>
      </c>
      <c r="W500" t="str">
        <f>PLANURI!BT1119</f>
        <v/>
      </c>
      <c r="X500" t="str">
        <f>PLANURI!BU1119</f>
        <v/>
      </c>
      <c r="Y500" t="str">
        <f>PLANURI!BV1119</f>
        <v/>
      </c>
      <c r="Z500" t="str">
        <f>PLANURI!A$4</f>
        <v xml:space="preserve">Facultatea Arhitectură şi Urbanism </v>
      </c>
      <c r="AA500" t="str">
        <f>PLANURI!H$6</f>
        <v>Ştiinţe umaniste şi arte</v>
      </c>
      <c r="AB500">
        <f>PLANURI!C$12</f>
        <v>10</v>
      </c>
      <c r="AC500" t="str">
        <f>PLANURI!H$9</f>
        <v>Arhitectură</v>
      </c>
      <c r="AD500">
        <f>PLANURI!A$12</f>
        <v>50</v>
      </c>
      <c r="AE500">
        <f>PLANURI!B$12</f>
        <v>60</v>
      </c>
      <c r="AF500">
        <f>PLANURI!D$12</f>
        <v>10</v>
      </c>
      <c r="AG500" t="str">
        <f>PLANURI!BW1119</f>
        <v/>
      </c>
    </row>
    <row r="501" spans="1:33" x14ac:dyDescent="0.2">
      <c r="A501" t="str">
        <f>PLANURI!AX1120</f>
        <v/>
      </c>
      <c r="B501">
        <f>PLANURI!AY1120</f>
        <v>5</v>
      </c>
      <c r="C501" t="str">
        <f>PLANURI!AZ1120</f>
        <v/>
      </c>
      <c r="D501" t="str">
        <f>PLANURI!BA1120</f>
        <v/>
      </c>
      <c r="E501" t="str">
        <f>PLANURI!BB1120</f>
        <v/>
      </c>
      <c r="F501" t="str">
        <f>PLANURI!BC1120</f>
        <v/>
      </c>
      <c r="G501" t="str">
        <f>PLANURI!BD1120</f>
        <v/>
      </c>
      <c r="H501">
        <f>PLANURI!BE1120</f>
        <v>0</v>
      </c>
      <c r="I501">
        <f>PLANURI!BF1120</f>
        <v>0</v>
      </c>
      <c r="J501">
        <f>PLANURI!BG1120</f>
        <v>0</v>
      </c>
      <c r="K501">
        <f>PLANURI!BH1120</f>
        <v>0</v>
      </c>
      <c r="L501">
        <f>PLANURI!BI1120</f>
        <v>0</v>
      </c>
      <c r="M501">
        <f>PLANURI!BJ1120</f>
        <v>0</v>
      </c>
      <c r="N501" t="e">
        <f>PLANURI!BK1120</f>
        <v>#VALUE!</v>
      </c>
      <c r="O501">
        <f>PLANURI!BL1120</f>
        <v>0</v>
      </c>
      <c r="P501" t="e">
        <f>PLANURI!BM1120</f>
        <v>#VALUE!</v>
      </c>
      <c r="Q501" t="str">
        <f>PLANURI!BN1120</f>
        <v/>
      </c>
      <c r="R501">
        <f>PLANURI!BO1120</f>
        <v>0</v>
      </c>
      <c r="S501" t="e">
        <f>PLANURI!BP1120</f>
        <v>#VALUE!</v>
      </c>
      <c r="T501" t="str">
        <f>PLANURI!BQ1120</f>
        <v/>
      </c>
      <c r="U501" t="str">
        <f>PLANURI!BR1120</f>
        <v/>
      </c>
      <c r="V501" t="str">
        <f>PLANURI!BS1120</f>
        <v/>
      </c>
      <c r="W501" t="str">
        <f>PLANURI!BT1120</f>
        <v/>
      </c>
      <c r="X501" t="str">
        <f>PLANURI!BU1120</f>
        <v/>
      </c>
      <c r="Y501" t="str">
        <f>PLANURI!BV1120</f>
        <v/>
      </c>
      <c r="Z501" t="str">
        <f>PLANURI!A$4</f>
        <v xml:space="preserve">Facultatea Arhitectură şi Urbanism </v>
      </c>
      <c r="AA501" t="str">
        <f>PLANURI!H$6</f>
        <v>Ştiinţe umaniste şi arte</v>
      </c>
      <c r="AB501">
        <f>PLANURI!C$12</f>
        <v>10</v>
      </c>
      <c r="AC501" t="str">
        <f>PLANURI!H$9</f>
        <v>Arhitectură</v>
      </c>
      <c r="AD501">
        <f>PLANURI!A$12</f>
        <v>50</v>
      </c>
      <c r="AE501">
        <f>PLANURI!B$12</f>
        <v>60</v>
      </c>
      <c r="AF501">
        <f>PLANURI!D$12</f>
        <v>10</v>
      </c>
      <c r="AG501" t="str">
        <f>PLANURI!BW1120</f>
        <v/>
      </c>
    </row>
    <row r="502" spans="1:33" x14ac:dyDescent="0.2">
      <c r="A502" t="str">
        <f>PLANURI!AX1121</f>
        <v/>
      </c>
      <c r="B502">
        <f>PLANURI!AY1121</f>
        <v>6</v>
      </c>
      <c r="C502" t="str">
        <f>PLANURI!AZ1121</f>
        <v/>
      </c>
      <c r="D502" t="str">
        <f>PLANURI!BA1121</f>
        <v/>
      </c>
      <c r="E502" t="str">
        <f>PLANURI!BB1121</f>
        <v/>
      </c>
      <c r="F502" t="str">
        <f>PLANURI!BC1121</f>
        <v/>
      </c>
      <c r="G502" t="str">
        <f>PLANURI!BD1121</f>
        <v/>
      </c>
      <c r="H502">
        <f>PLANURI!BE1121</f>
        <v>0</v>
      </c>
      <c r="I502">
        <f>PLANURI!BF1121</f>
        <v>0</v>
      </c>
      <c r="J502">
        <f>PLANURI!BG1121</f>
        <v>0</v>
      </c>
      <c r="K502">
        <f>PLANURI!BH1121</f>
        <v>0</v>
      </c>
      <c r="L502">
        <f>PLANURI!BI1121</f>
        <v>0</v>
      </c>
      <c r="M502">
        <f>PLANURI!BJ1121</f>
        <v>0</v>
      </c>
      <c r="N502" t="e">
        <f>PLANURI!BK1121</f>
        <v>#VALUE!</v>
      </c>
      <c r="O502">
        <f>PLANURI!BL1121</f>
        <v>0</v>
      </c>
      <c r="P502" t="e">
        <f>PLANURI!BM1121</f>
        <v>#VALUE!</v>
      </c>
      <c r="Q502" t="str">
        <f>PLANURI!BN1121</f>
        <v/>
      </c>
      <c r="R502">
        <f>PLANURI!BO1121</f>
        <v>0</v>
      </c>
      <c r="S502" t="e">
        <f>PLANURI!BP1121</f>
        <v>#VALUE!</v>
      </c>
      <c r="T502" t="str">
        <f>PLANURI!BQ1121</f>
        <v/>
      </c>
      <c r="U502" t="str">
        <f>PLANURI!BR1121</f>
        <v/>
      </c>
      <c r="V502" t="str">
        <f>PLANURI!BS1121</f>
        <v/>
      </c>
      <c r="W502" t="str">
        <f>PLANURI!BT1121</f>
        <v/>
      </c>
      <c r="X502" t="str">
        <f>PLANURI!BU1121</f>
        <v/>
      </c>
      <c r="Y502" t="str">
        <f>PLANURI!BV1121</f>
        <v/>
      </c>
      <c r="Z502" t="str">
        <f>PLANURI!A$4</f>
        <v xml:space="preserve">Facultatea Arhitectură şi Urbanism </v>
      </c>
      <c r="AA502" t="str">
        <f>PLANURI!H$6</f>
        <v>Ştiinţe umaniste şi arte</v>
      </c>
      <c r="AB502">
        <f>PLANURI!C$12</f>
        <v>10</v>
      </c>
      <c r="AC502" t="str">
        <f>PLANURI!H$9</f>
        <v>Arhitectură</v>
      </c>
      <c r="AD502">
        <f>PLANURI!A$12</f>
        <v>50</v>
      </c>
      <c r="AE502">
        <f>PLANURI!B$12</f>
        <v>60</v>
      </c>
      <c r="AF502">
        <f>PLANURI!D$12</f>
        <v>10</v>
      </c>
      <c r="AG502" t="str">
        <f>PLANURI!BW1121</f>
        <v/>
      </c>
    </row>
    <row r="503" spans="1:33" x14ac:dyDescent="0.2">
      <c r="A503" t="str">
        <f>PLANURI!AX1122</f>
        <v/>
      </c>
      <c r="B503">
        <f>PLANURI!AY1122</f>
        <v>7</v>
      </c>
      <c r="C503" t="str">
        <f>PLANURI!AZ1122</f>
        <v/>
      </c>
      <c r="D503" t="str">
        <f>PLANURI!BA1122</f>
        <v/>
      </c>
      <c r="E503" t="str">
        <f>PLANURI!BB1122</f>
        <v/>
      </c>
      <c r="F503" t="str">
        <f>PLANURI!BC1122</f>
        <v/>
      </c>
      <c r="G503" t="str">
        <f>PLANURI!BD1122</f>
        <v/>
      </c>
      <c r="H503">
        <f>PLANURI!BE1122</f>
        <v>0</v>
      </c>
      <c r="I503">
        <f>PLANURI!BF1122</f>
        <v>0</v>
      </c>
      <c r="J503">
        <f>PLANURI!BG1122</f>
        <v>0</v>
      </c>
      <c r="K503">
        <f>PLANURI!BH1122</f>
        <v>0</v>
      </c>
      <c r="L503">
        <f>PLANURI!BI1122</f>
        <v>0</v>
      </c>
      <c r="M503">
        <f>PLANURI!BJ1122</f>
        <v>0</v>
      </c>
      <c r="N503" t="e">
        <f>PLANURI!BK1122</f>
        <v>#VALUE!</v>
      </c>
      <c r="O503">
        <f>PLANURI!BL1122</f>
        <v>0</v>
      </c>
      <c r="P503" t="e">
        <f>PLANURI!BM1122</f>
        <v>#VALUE!</v>
      </c>
      <c r="Q503" t="str">
        <f>PLANURI!BN1122</f>
        <v/>
      </c>
      <c r="R503">
        <f>PLANURI!BO1122</f>
        <v>0</v>
      </c>
      <c r="S503" t="e">
        <f>PLANURI!BP1122</f>
        <v>#VALUE!</v>
      </c>
      <c r="T503" t="str">
        <f>PLANURI!BQ1122</f>
        <v/>
      </c>
      <c r="U503" t="str">
        <f>PLANURI!BR1122</f>
        <v/>
      </c>
      <c r="V503" t="str">
        <f>PLANURI!BS1122</f>
        <v/>
      </c>
      <c r="W503" t="str">
        <f>PLANURI!BT1122</f>
        <v/>
      </c>
      <c r="X503" t="str">
        <f>PLANURI!BU1122</f>
        <v/>
      </c>
      <c r="Y503" t="str">
        <f>PLANURI!BV1122</f>
        <v/>
      </c>
      <c r="Z503" t="str">
        <f>PLANURI!A$4</f>
        <v xml:space="preserve">Facultatea Arhitectură şi Urbanism </v>
      </c>
      <c r="AA503" t="str">
        <f>PLANURI!H$6</f>
        <v>Ştiinţe umaniste şi arte</v>
      </c>
      <c r="AB503">
        <f>PLANURI!C$12</f>
        <v>10</v>
      </c>
      <c r="AC503" t="str">
        <f>PLANURI!H$9</f>
        <v>Arhitectură</v>
      </c>
      <c r="AD503">
        <f>PLANURI!A$12</f>
        <v>50</v>
      </c>
      <c r="AE503">
        <f>PLANURI!B$12</f>
        <v>60</v>
      </c>
      <c r="AF503">
        <f>PLANURI!D$12</f>
        <v>10</v>
      </c>
      <c r="AG503" t="str">
        <f>PLANURI!BW1122</f>
        <v/>
      </c>
    </row>
    <row r="504" spans="1:33" x14ac:dyDescent="0.2">
      <c r="A504" t="str">
        <f>PLANURI!AX1123</f>
        <v/>
      </c>
      <c r="B504">
        <f>PLANURI!AY1123</f>
        <v>8</v>
      </c>
      <c r="C504" t="str">
        <f>PLANURI!AZ1123</f>
        <v/>
      </c>
      <c r="D504" t="str">
        <f>PLANURI!BA1123</f>
        <v/>
      </c>
      <c r="E504" t="str">
        <f>PLANURI!BB1123</f>
        <v/>
      </c>
      <c r="F504" t="str">
        <f>PLANURI!BC1123</f>
        <v/>
      </c>
      <c r="G504" t="str">
        <f>PLANURI!BD1123</f>
        <v/>
      </c>
      <c r="H504">
        <f>PLANURI!BE1123</f>
        <v>0</v>
      </c>
      <c r="I504">
        <f>PLANURI!BF1123</f>
        <v>0</v>
      </c>
      <c r="J504">
        <f>PLANURI!BG1123</f>
        <v>0</v>
      </c>
      <c r="K504">
        <f>PLANURI!BH1123</f>
        <v>0</v>
      </c>
      <c r="L504">
        <f>PLANURI!BI1123</f>
        <v>0</v>
      </c>
      <c r="M504">
        <f>PLANURI!BJ1123</f>
        <v>0</v>
      </c>
      <c r="N504" t="e">
        <f>PLANURI!BK1123</f>
        <v>#VALUE!</v>
      </c>
      <c r="O504">
        <f>PLANURI!BL1123</f>
        <v>0</v>
      </c>
      <c r="P504" t="e">
        <f>PLANURI!BM1123</f>
        <v>#VALUE!</v>
      </c>
      <c r="Q504" t="str">
        <f>PLANURI!BN1123</f>
        <v/>
      </c>
      <c r="R504">
        <f>PLANURI!BO1123</f>
        <v>0</v>
      </c>
      <c r="S504" t="e">
        <f>PLANURI!BP1123</f>
        <v>#VALUE!</v>
      </c>
      <c r="T504" t="str">
        <f>PLANURI!BQ1123</f>
        <v/>
      </c>
      <c r="U504" t="str">
        <f>PLANURI!BR1123</f>
        <v/>
      </c>
      <c r="V504" t="str">
        <f>PLANURI!BS1123</f>
        <v/>
      </c>
      <c r="W504" t="str">
        <f>PLANURI!BT1123</f>
        <v/>
      </c>
      <c r="X504" t="str">
        <f>PLANURI!BU1123</f>
        <v/>
      </c>
      <c r="Y504" t="str">
        <f>PLANURI!BV1123</f>
        <v/>
      </c>
      <c r="Z504" t="str">
        <f>PLANURI!A$4</f>
        <v xml:space="preserve">Facultatea Arhitectură şi Urbanism </v>
      </c>
      <c r="AA504" t="str">
        <f>PLANURI!H$6</f>
        <v>Ştiinţe umaniste şi arte</v>
      </c>
      <c r="AB504">
        <f>PLANURI!C$12</f>
        <v>10</v>
      </c>
      <c r="AC504" t="str">
        <f>PLANURI!H$9</f>
        <v>Arhitectură</v>
      </c>
      <c r="AD504">
        <f>PLANURI!A$12</f>
        <v>50</v>
      </c>
      <c r="AE504">
        <f>PLANURI!B$12</f>
        <v>60</v>
      </c>
      <c r="AF504">
        <f>PLANURI!D$12</f>
        <v>10</v>
      </c>
      <c r="AG504" t="str">
        <f>PLANURI!BW1123</f>
        <v/>
      </c>
    </row>
    <row r="505" spans="1:33" x14ac:dyDescent="0.2">
      <c r="A505" t="str">
        <f>PLANURI!AX1124</f>
        <v/>
      </c>
      <c r="B505">
        <f>PLANURI!AY1124</f>
        <v>9</v>
      </c>
      <c r="C505" t="str">
        <f>PLANURI!AZ1124</f>
        <v/>
      </c>
      <c r="D505" t="str">
        <f>PLANURI!BA1124</f>
        <v/>
      </c>
      <c r="E505" t="str">
        <f>PLANURI!BB1124</f>
        <v/>
      </c>
      <c r="F505" t="str">
        <f>PLANURI!BC1124</f>
        <v/>
      </c>
      <c r="G505" t="str">
        <f>PLANURI!BD1124</f>
        <v/>
      </c>
      <c r="H505">
        <f>PLANURI!BE1124</f>
        <v>0</v>
      </c>
      <c r="I505">
        <f>PLANURI!BF1124</f>
        <v>0</v>
      </c>
      <c r="J505">
        <f>PLANURI!BG1124</f>
        <v>0</v>
      </c>
      <c r="K505">
        <f>PLANURI!BH1124</f>
        <v>0</v>
      </c>
      <c r="L505">
        <f>PLANURI!BI1124</f>
        <v>0</v>
      </c>
      <c r="M505">
        <f>PLANURI!BJ1124</f>
        <v>0</v>
      </c>
      <c r="N505" t="e">
        <f>PLANURI!BK1124</f>
        <v>#VALUE!</v>
      </c>
      <c r="O505">
        <f>PLANURI!BL1124</f>
        <v>0</v>
      </c>
      <c r="P505" t="e">
        <f>PLANURI!BM1124</f>
        <v>#VALUE!</v>
      </c>
      <c r="Q505" t="str">
        <f>PLANURI!BN1124</f>
        <v/>
      </c>
      <c r="R505">
        <f>PLANURI!BO1124</f>
        <v>0</v>
      </c>
      <c r="S505" t="e">
        <f>PLANURI!BP1124</f>
        <v>#VALUE!</v>
      </c>
      <c r="T505" t="str">
        <f>PLANURI!BQ1124</f>
        <v/>
      </c>
      <c r="U505" t="str">
        <f>PLANURI!BR1124</f>
        <v/>
      </c>
      <c r="V505" t="str">
        <f>PLANURI!BS1124</f>
        <v/>
      </c>
      <c r="W505" t="str">
        <f>PLANURI!BT1124</f>
        <v/>
      </c>
      <c r="X505" t="str">
        <f>PLANURI!BU1124</f>
        <v/>
      </c>
      <c r="Y505" t="str">
        <f>PLANURI!BV1124</f>
        <v/>
      </c>
      <c r="Z505" t="str">
        <f>PLANURI!A$4</f>
        <v xml:space="preserve">Facultatea Arhitectură şi Urbanism </v>
      </c>
      <c r="AA505" t="str">
        <f>PLANURI!H$6</f>
        <v>Ştiinţe umaniste şi arte</v>
      </c>
      <c r="AB505">
        <f>PLANURI!C$12</f>
        <v>10</v>
      </c>
      <c r="AC505" t="str">
        <f>PLANURI!H$9</f>
        <v>Arhitectură</v>
      </c>
      <c r="AD505">
        <f>PLANURI!A$12</f>
        <v>50</v>
      </c>
      <c r="AE505">
        <f>PLANURI!B$12</f>
        <v>60</v>
      </c>
      <c r="AF505">
        <f>PLANURI!D$12</f>
        <v>10</v>
      </c>
      <c r="AG505" t="str">
        <f>PLANURI!BW1124</f>
        <v/>
      </c>
    </row>
    <row r="506" spans="1:33" x14ac:dyDescent="0.2">
      <c r="A506" t="str">
        <f>PLANURI!AX1125</f>
        <v>L061.24.04.F10</v>
      </c>
      <c r="B506">
        <f>PLANURI!AY1125</f>
        <v>10</v>
      </c>
      <c r="C506" t="str">
        <f>PLANURI!AZ1125</f>
        <v>Practică 2</v>
      </c>
      <c r="D506">
        <f>PLANURI!BA1125</f>
        <v>2</v>
      </c>
      <c r="E506" t="str">
        <f>PLANURI!BB1125</f>
        <v>4</v>
      </c>
      <c r="F506" t="str">
        <f>PLANURI!BC1125</f>
        <v>C</v>
      </c>
      <c r="G506" t="str">
        <f>PLANURI!BD1125</f>
        <v>DI</v>
      </c>
      <c r="H506">
        <f>PLANURI!BE1125</f>
        <v>0</v>
      </c>
      <c r="I506">
        <f>PLANURI!BF1125</f>
        <v>0</v>
      </c>
      <c r="J506">
        <f>PLANURI!BG1125</f>
        <v>0</v>
      </c>
      <c r="K506">
        <f>PLANURI!BH1125</f>
        <v>0</v>
      </c>
      <c r="L506">
        <f>PLANURI!BI1125</f>
        <v>0</v>
      </c>
      <c r="M506">
        <f>PLANURI!BJ1125</f>
        <v>0</v>
      </c>
      <c r="N506">
        <f>PLANURI!BK1125</f>
        <v>0</v>
      </c>
      <c r="O506">
        <f>PLANURI!BL1125</f>
        <v>0</v>
      </c>
      <c r="P506">
        <f>PLANURI!BM1125</f>
        <v>0</v>
      </c>
      <c r="Q506">
        <f>PLANURI!BN1125</f>
        <v>0</v>
      </c>
      <c r="R506">
        <f>PLANURI!BO1125</f>
        <v>0</v>
      </c>
      <c r="S506">
        <f>PLANURI!BP1125</f>
        <v>0</v>
      </c>
      <c r="T506">
        <f>PLANURI!BQ1125</f>
        <v>0</v>
      </c>
      <c r="U506">
        <f>PLANURI!BR1125</f>
        <v>0</v>
      </c>
      <c r="V506">
        <f>PLANURI!BS1125</f>
        <v>2</v>
      </c>
      <c r="W506" t="str">
        <f>PLANURI!BT1125</f>
        <v>DF</v>
      </c>
      <c r="X506">
        <f>PLANURI!BU1125</f>
        <v>0</v>
      </c>
      <c r="Y506">
        <f>PLANURI!BV1125</f>
        <v>0</v>
      </c>
      <c r="Z506" t="str">
        <f>PLANURI!A$4</f>
        <v xml:space="preserve">Facultatea Arhitectură şi Urbanism </v>
      </c>
      <c r="AA506" t="str">
        <f>PLANURI!H$6</f>
        <v>Ştiinţe umaniste şi arte</v>
      </c>
      <c r="AB506">
        <f>PLANURI!C$12</f>
        <v>10</v>
      </c>
      <c r="AC506" t="str">
        <f>PLANURI!H$9</f>
        <v>Arhitectură</v>
      </c>
      <c r="AD506">
        <f>PLANURI!A$12</f>
        <v>50</v>
      </c>
      <c r="AE506">
        <f>PLANURI!B$12</f>
        <v>60</v>
      </c>
      <c r="AF506">
        <f>PLANURI!D$12</f>
        <v>10</v>
      </c>
      <c r="AG506" t="str">
        <f>PLANURI!BW1125</f>
        <v>2025</v>
      </c>
    </row>
    <row r="507" spans="1:33" x14ac:dyDescent="0.2">
      <c r="A507" t="str">
        <f>PLANURI!AX1126</f>
        <v/>
      </c>
      <c r="B507">
        <f>PLANURI!AY1126</f>
        <v>11</v>
      </c>
      <c r="C507" t="str">
        <f>PLANURI!AZ1126</f>
        <v/>
      </c>
      <c r="D507" t="str">
        <f>PLANURI!BA1126</f>
        <v/>
      </c>
      <c r="E507" t="str">
        <f>PLANURI!BB1126</f>
        <v/>
      </c>
      <c r="F507" t="str">
        <f>PLANURI!BC1126</f>
        <v/>
      </c>
      <c r="G507" t="str">
        <f>PLANURI!BD1126</f>
        <v/>
      </c>
      <c r="H507">
        <f>PLANURI!BE1126</f>
        <v>0</v>
      </c>
      <c r="I507">
        <f>PLANURI!BF1126</f>
        <v>0</v>
      </c>
      <c r="J507">
        <f>PLANURI!BG1126</f>
        <v>0</v>
      </c>
      <c r="K507">
        <f>PLANURI!BH1126</f>
        <v>0</v>
      </c>
      <c r="L507">
        <f>PLANURI!BI1126</f>
        <v>0</v>
      </c>
      <c r="M507">
        <f>PLANURI!BJ1126</f>
        <v>0</v>
      </c>
      <c r="N507" t="e">
        <f>PLANURI!BK1126</f>
        <v>#VALUE!</v>
      </c>
      <c r="O507">
        <f>PLANURI!BL1126</f>
        <v>0</v>
      </c>
      <c r="P507" t="e">
        <f>PLANURI!BM1126</f>
        <v>#VALUE!</v>
      </c>
      <c r="Q507" t="str">
        <f>PLANURI!BN1126</f>
        <v/>
      </c>
      <c r="R507">
        <f>PLANURI!BO1126</f>
        <v>0</v>
      </c>
      <c r="S507" t="e">
        <f>PLANURI!BP1126</f>
        <v>#VALUE!</v>
      </c>
      <c r="T507" t="str">
        <f>PLANURI!BQ1126</f>
        <v/>
      </c>
      <c r="U507" t="str">
        <f>PLANURI!BR1126</f>
        <v/>
      </c>
      <c r="V507" t="str">
        <f>PLANURI!BS1126</f>
        <v/>
      </c>
      <c r="W507" t="str">
        <f>PLANURI!BT1126</f>
        <v/>
      </c>
      <c r="X507" t="str">
        <f>PLANURI!BU1126</f>
        <v/>
      </c>
      <c r="Y507" t="str">
        <f>PLANURI!BV1126</f>
        <v/>
      </c>
      <c r="Z507" t="str">
        <f>PLANURI!A$4</f>
        <v xml:space="preserve">Facultatea Arhitectură şi Urbanism </v>
      </c>
      <c r="AA507" t="str">
        <f>PLANURI!H$6</f>
        <v>Ştiinţe umaniste şi arte</v>
      </c>
      <c r="AB507">
        <f>PLANURI!C$12</f>
        <v>10</v>
      </c>
      <c r="AC507" t="str">
        <f>PLANURI!H$9</f>
        <v>Arhitectură</v>
      </c>
      <c r="AD507">
        <f>PLANURI!A$12</f>
        <v>50</v>
      </c>
      <c r="AE507">
        <f>PLANURI!B$12</f>
        <v>60</v>
      </c>
      <c r="AF507">
        <f>PLANURI!D$12</f>
        <v>10</v>
      </c>
      <c r="AG507" t="str">
        <f>PLANURI!BW1126</f>
        <v/>
      </c>
    </row>
    <row r="508" spans="1:33" x14ac:dyDescent="0.2">
      <c r="A508" t="str">
        <f>PLANURI!AX1127</f>
        <v>Semestrul 5</v>
      </c>
      <c r="B508">
        <f>PLANURI!AY1127</f>
        <v>0</v>
      </c>
      <c r="C508">
        <f>PLANURI!AZ1127</f>
        <v>0</v>
      </c>
      <c r="D508">
        <f>PLANURI!BA1127</f>
        <v>0</v>
      </c>
      <c r="E508">
        <f>PLANURI!BB1127</f>
        <v>0</v>
      </c>
      <c r="F508">
        <f>PLANURI!BC1127</f>
        <v>0</v>
      </c>
      <c r="G508">
        <f>PLANURI!BD1127</f>
        <v>0</v>
      </c>
      <c r="H508">
        <f>PLANURI!BE1127</f>
        <v>0</v>
      </c>
      <c r="I508">
        <f>PLANURI!BF1127</f>
        <v>0</v>
      </c>
      <c r="J508">
        <f>PLANURI!BG1127</f>
        <v>0</v>
      </c>
      <c r="K508">
        <f>PLANURI!BH1127</f>
        <v>0</v>
      </c>
      <c r="L508">
        <f>PLANURI!BI1127</f>
        <v>0</v>
      </c>
      <c r="M508">
        <f>PLANURI!BJ1127</f>
        <v>0</v>
      </c>
      <c r="N508">
        <f>PLANURI!BK1127</f>
        <v>0</v>
      </c>
      <c r="O508">
        <f>PLANURI!BL1127</f>
        <v>0</v>
      </c>
      <c r="P508">
        <f>PLANURI!BM1127</f>
        <v>0</v>
      </c>
      <c r="Q508">
        <f>PLANURI!BN1127</f>
        <v>0</v>
      </c>
      <c r="R508">
        <f>PLANURI!BO1127</f>
        <v>0</v>
      </c>
      <c r="S508">
        <f>PLANURI!BP1127</f>
        <v>0</v>
      </c>
      <c r="T508">
        <f>PLANURI!BQ1127</f>
        <v>0</v>
      </c>
      <c r="U508">
        <f>PLANURI!BR1127</f>
        <v>0</v>
      </c>
      <c r="V508">
        <f>PLANURI!BS1127</f>
        <v>0</v>
      </c>
      <c r="W508">
        <f>PLANURI!BT1127</f>
        <v>0</v>
      </c>
      <c r="X508">
        <f>PLANURI!BU1127</f>
        <v>0</v>
      </c>
      <c r="Y508">
        <f>PLANURI!BV1127</f>
        <v>0</v>
      </c>
      <c r="Z508" t="str">
        <f>PLANURI!A$4</f>
        <v xml:space="preserve">Facultatea Arhitectură şi Urbanism </v>
      </c>
      <c r="AA508" t="str">
        <f>PLANURI!H$6</f>
        <v>Ştiinţe umaniste şi arte</v>
      </c>
      <c r="AB508">
        <f>PLANURI!C$12</f>
        <v>10</v>
      </c>
      <c r="AC508" t="str">
        <f>PLANURI!H$9</f>
        <v>Arhitectură</v>
      </c>
      <c r="AD508">
        <f>PLANURI!A$12</f>
        <v>50</v>
      </c>
      <c r="AE508">
        <f>PLANURI!B$12</f>
        <v>60</v>
      </c>
      <c r="AF508">
        <f>PLANURI!D$12</f>
        <v>10</v>
      </c>
      <c r="AG508" t="str">
        <f>PLANURI!BW1127</f>
        <v/>
      </c>
    </row>
    <row r="509" spans="1:33" x14ac:dyDescent="0.2">
      <c r="A509" t="str">
        <f>PLANURI!AX1128</f>
        <v/>
      </c>
      <c r="B509">
        <f>PLANURI!AY1128</f>
        <v>1</v>
      </c>
      <c r="C509" t="str">
        <f>PLANURI!AZ1128</f>
        <v/>
      </c>
      <c r="D509" t="str">
        <f>PLANURI!BA1128</f>
        <v/>
      </c>
      <c r="E509" t="str">
        <f>PLANURI!BB1128</f>
        <v/>
      </c>
      <c r="F509" t="str">
        <f>PLANURI!BC1128</f>
        <v/>
      </c>
      <c r="G509" t="str">
        <f>PLANURI!BD1128</f>
        <v/>
      </c>
      <c r="H509">
        <f>PLANURI!BE1128</f>
        <v>0</v>
      </c>
      <c r="I509">
        <f>PLANURI!BF1128</f>
        <v>0</v>
      </c>
      <c r="J509">
        <f>PLANURI!BG1128</f>
        <v>0</v>
      </c>
      <c r="K509">
        <f>PLANURI!BH1128</f>
        <v>0</v>
      </c>
      <c r="L509">
        <f>PLANURI!BI1128</f>
        <v>0</v>
      </c>
      <c r="M509">
        <f>PLANURI!BJ1128</f>
        <v>0</v>
      </c>
      <c r="N509" t="e">
        <f>PLANURI!BK1128</f>
        <v>#VALUE!</v>
      </c>
      <c r="O509">
        <f>PLANURI!BL1128</f>
        <v>0</v>
      </c>
      <c r="P509" t="e">
        <f>PLANURI!BM1128</f>
        <v>#VALUE!</v>
      </c>
      <c r="Q509" t="str">
        <f>PLANURI!BN1128</f>
        <v/>
      </c>
      <c r="R509">
        <f>PLANURI!BO1128</f>
        <v>0</v>
      </c>
      <c r="S509" t="e">
        <f>PLANURI!BP1128</f>
        <v>#VALUE!</v>
      </c>
      <c r="T509" t="str">
        <f>PLANURI!BQ1128</f>
        <v/>
      </c>
      <c r="U509" t="str">
        <f>PLANURI!BR1128</f>
        <v/>
      </c>
      <c r="V509" t="str">
        <f>PLANURI!BS1128</f>
        <v/>
      </c>
      <c r="W509" t="str">
        <f>PLANURI!BT1128</f>
        <v/>
      </c>
      <c r="X509" t="str">
        <f>PLANURI!BU1128</f>
        <v/>
      </c>
      <c r="Y509" t="str">
        <f>PLANURI!BV1128</f>
        <v/>
      </c>
      <c r="Z509" t="str">
        <f>PLANURI!A$4</f>
        <v xml:space="preserve">Facultatea Arhitectură şi Urbanism </v>
      </c>
      <c r="AA509" t="str">
        <f>PLANURI!H$6</f>
        <v>Ştiinţe umaniste şi arte</v>
      </c>
      <c r="AB509">
        <f>PLANURI!C$12</f>
        <v>10</v>
      </c>
      <c r="AC509" t="str">
        <f>PLANURI!H$9</f>
        <v>Arhitectură</v>
      </c>
      <c r="AD509">
        <f>PLANURI!A$12</f>
        <v>50</v>
      </c>
      <c r="AE509">
        <f>PLANURI!B$12</f>
        <v>60</v>
      </c>
      <c r="AF509">
        <f>PLANURI!D$12</f>
        <v>10</v>
      </c>
      <c r="AG509" t="str">
        <f>PLANURI!BW1128</f>
        <v/>
      </c>
    </row>
    <row r="510" spans="1:33" x14ac:dyDescent="0.2">
      <c r="A510" t="str">
        <f>PLANURI!AX1129</f>
        <v/>
      </c>
      <c r="B510">
        <f>PLANURI!AY1129</f>
        <v>2</v>
      </c>
      <c r="C510" t="str">
        <f>PLANURI!AZ1129</f>
        <v/>
      </c>
      <c r="D510" t="str">
        <f>PLANURI!BA1129</f>
        <v/>
      </c>
      <c r="E510" t="str">
        <f>PLANURI!BB1129</f>
        <v/>
      </c>
      <c r="F510" t="str">
        <f>PLANURI!BC1129</f>
        <v/>
      </c>
      <c r="G510" t="str">
        <f>PLANURI!BD1129</f>
        <v/>
      </c>
      <c r="H510">
        <f>PLANURI!BE1129</f>
        <v>0</v>
      </c>
      <c r="I510">
        <f>PLANURI!BF1129</f>
        <v>0</v>
      </c>
      <c r="J510">
        <f>PLANURI!BG1129</f>
        <v>0</v>
      </c>
      <c r="K510">
        <f>PLANURI!BH1129</f>
        <v>0</v>
      </c>
      <c r="L510">
        <f>PLANURI!BI1129</f>
        <v>0</v>
      </c>
      <c r="M510">
        <f>PLANURI!BJ1129</f>
        <v>0</v>
      </c>
      <c r="N510" t="e">
        <f>PLANURI!BK1129</f>
        <v>#VALUE!</v>
      </c>
      <c r="O510">
        <f>PLANURI!BL1129</f>
        <v>0</v>
      </c>
      <c r="P510" t="e">
        <f>PLANURI!BM1129</f>
        <v>#VALUE!</v>
      </c>
      <c r="Q510" t="str">
        <f>PLANURI!BN1129</f>
        <v/>
      </c>
      <c r="R510">
        <f>PLANURI!BO1129</f>
        <v>0</v>
      </c>
      <c r="S510" t="e">
        <f>PLANURI!BP1129</f>
        <v>#VALUE!</v>
      </c>
      <c r="T510" t="str">
        <f>PLANURI!BQ1129</f>
        <v/>
      </c>
      <c r="U510" t="str">
        <f>PLANURI!BR1129</f>
        <v/>
      </c>
      <c r="V510" t="str">
        <f>PLANURI!BS1129</f>
        <v/>
      </c>
      <c r="W510" t="str">
        <f>PLANURI!BT1129</f>
        <v/>
      </c>
      <c r="X510" t="str">
        <f>PLANURI!BU1129</f>
        <v/>
      </c>
      <c r="Y510" t="str">
        <f>PLANURI!BV1129</f>
        <v/>
      </c>
      <c r="Z510" t="str">
        <f>PLANURI!A$4</f>
        <v xml:space="preserve">Facultatea Arhitectură şi Urbanism </v>
      </c>
      <c r="AA510" t="str">
        <f>PLANURI!H$6</f>
        <v>Ştiinţe umaniste şi arte</v>
      </c>
      <c r="AB510">
        <f>PLANURI!C$12</f>
        <v>10</v>
      </c>
      <c r="AC510" t="str">
        <f>PLANURI!H$9</f>
        <v>Arhitectură</v>
      </c>
      <c r="AD510">
        <f>PLANURI!A$12</f>
        <v>50</v>
      </c>
      <c r="AE510">
        <f>PLANURI!B$12</f>
        <v>60</v>
      </c>
      <c r="AF510">
        <f>PLANURI!D$12</f>
        <v>10</v>
      </c>
      <c r="AG510" t="str">
        <f>PLANURI!BW1129</f>
        <v/>
      </c>
    </row>
    <row r="511" spans="1:33" x14ac:dyDescent="0.2">
      <c r="A511" t="str">
        <f>PLANURI!AX1130</f>
        <v/>
      </c>
      <c r="B511">
        <f>PLANURI!AY1130</f>
        <v>3</v>
      </c>
      <c r="C511" t="str">
        <f>PLANURI!AZ1130</f>
        <v/>
      </c>
      <c r="D511" t="str">
        <f>PLANURI!BA1130</f>
        <v/>
      </c>
      <c r="E511" t="str">
        <f>PLANURI!BB1130</f>
        <v/>
      </c>
      <c r="F511" t="str">
        <f>PLANURI!BC1130</f>
        <v/>
      </c>
      <c r="G511" t="str">
        <f>PLANURI!BD1130</f>
        <v/>
      </c>
      <c r="H511">
        <f>PLANURI!BE1130</f>
        <v>0</v>
      </c>
      <c r="I511">
        <f>PLANURI!BF1130</f>
        <v>0</v>
      </c>
      <c r="J511">
        <f>PLANURI!BG1130</f>
        <v>0</v>
      </c>
      <c r="K511">
        <f>PLANURI!BH1130</f>
        <v>0</v>
      </c>
      <c r="L511">
        <f>PLANURI!BI1130</f>
        <v>0</v>
      </c>
      <c r="M511">
        <f>PLANURI!BJ1130</f>
        <v>0</v>
      </c>
      <c r="N511" t="e">
        <f>PLANURI!BK1130</f>
        <v>#VALUE!</v>
      </c>
      <c r="O511">
        <f>PLANURI!BL1130</f>
        <v>0</v>
      </c>
      <c r="P511" t="e">
        <f>PLANURI!BM1130</f>
        <v>#VALUE!</v>
      </c>
      <c r="Q511" t="str">
        <f>PLANURI!BN1130</f>
        <v/>
      </c>
      <c r="R511">
        <f>PLANURI!BO1130</f>
        <v>0</v>
      </c>
      <c r="S511" t="e">
        <f>PLANURI!BP1130</f>
        <v>#VALUE!</v>
      </c>
      <c r="T511" t="str">
        <f>PLANURI!BQ1130</f>
        <v/>
      </c>
      <c r="U511" t="str">
        <f>PLANURI!BR1130</f>
        <v/>
      </c>
      <c r="V511" t="str">
        <f>PLANURI!BS1130</f>
        <v/>
      </c>
      <c r="W511" t="str">
        <f>PLANURI!BT1130</f>
        <v/>
      </c>
      <c r="X511" t="str">
        <f>PLANURI!BU1130</f>
        <v/>
      </c>
      <c r="Y511" t="str">
        <f>PLANURI!BV1130</f>
        <v/>
      </c>
      <c r="Z511" t="str">
        <f>PLANURI!A$4</f>
        <v xml:space="preserve">Facultatea Arhitectură şi Urbanism </v>
      </c>
      <c r="AA511" t="str">
        <f>PLANURI!H$6</f>
        <v>Ştiinţe umaniste şi arte</v>
      </c>
      <c r="AB511">
        <f>PLANURI!C$12</f>
        <v>10</v>
      </c>
      <c r="AC511" t="str">
        <f>PLANURI!H$9</f>
        <v>Arhitectură</v>
      </c>
      <c r="AD511">
        <f>PLANURI!A$12</f>
        <v>50</v>
      </c>
      <c r="AE511">
        <f>PLANURI!B$12</f>
        <v>60</v>
      </c>
      <c r="AF511">
        <f>PLANURI!D$12</f>
        <v>10</v>
      </c>
      <c r="AG511" t="str">
        <f>PLANURI!BW1130</f>
        <v/>
      </c>
    </row>
    <row r="512" spans="1:33" x14ac:dyDescent="0.2">
      <c r="A512" t="str">
        <f>PLANURI!AX1131</f>
        <v/>
      </c>
      <c r="B512">
        <f>PLANURI!AY1131</f>
        <v>4</v>
      </c>
      <c r="C512" t="str">
        <f>PLANURI!AZ1131</f>
        <v/>
      </c>
      <c r="D512" t="str">
        <f>PLANURI!BA1131</f>
        <v/>
      </c>
      <c r="E512" t="str">
        <f>PLANURI!BB1131</f>
        <v/>
      </c>
      <c r="F512" t="str">
        <f>PLANURI!BC1131</f>
        <v/>
      </c>
      <c r="G512" t="str">
        <f>PLANURI!BD1131</f>
        <v/>
      </c>
      <c r="H512">
        <f>PLANURI!BE1131</f>
        <v>0</v>
      </c>
      <c r="I512">
        <f>PLANURI!BF1131</f>
        <v>0</v>
      </c>
      <c r="J512">
        <f>PLANURI!BG1131</f>
        <v>0</v>
      </c>
      <c r="K512">
        <f>PLANURI!BH1131</f>
        <v>0</v>
      </c>
      <c r="L512">
        <f>PLANURI!BI1131</f>
        <v>0</v>
      </c>
      <c r="M512">
        <f>PLANURI!BJ1131</f>
        <v>0</v>
      </c>
      <c r="N512" t="e">
        <f>PLANURI!BK1131</f>
        <v>#VALUE!</v>
      </c>
      <c r="O512">
        <f>PLANURI!BL1131</f>
        <v>0</v>
      </c>
      <c r="P512" t="e">
        <f>PLANURI!BM1131</f>
        <v>#VALUE!</v>
      </c>
      <c r="Q512" t="str">
        <f>PLANURI!BN1131</f>
        <v/>
      </c>
      <c r="R512">
        <f>PLANURI!BO1131</f>
        <v>0</v>
      </c>
      <c r="S512" t="e">
        <f>PLANURI!BP1131</f>
        <v>#VALUE!</v>
      </c>
      <c r="T512" t="str">
        <f>PLANURI!BQ1131</f>
        <v/>
      </c>
      <c r="U512" t="str">
        <f>PLANURI!BR1131</f>
        <v/>
      </c>
      <c r="V512" t="str">
        <f>PLANURI!BS1131</f>
        <v/>
      </c>
      <c r="W512" t="str">
        <f>PLANURI!BT1131</f>
        <v/>
      </c>
      <c r="X512" t="str">
        <f>PLANURI!BU1131</f>
        <v/>
      </c>
      <c r="Y512" t="str">
        <f>PLANURI!BV1131</f>
        <v/>
      </c>
      <c r="Z512" t="str">
        <f>PLANURI!A$4</f>
        <v xml:space="preserve">Facultatea Arhitectură şi Urbanism </v>
      </c>
      <c r="AA512" t="str">
        <f>PLANURI!H$6</f>
        <v>Ştiinţe umaniste şi arte</v>
      </c>
      <c r="AB512">
        <f>PLANURI!C$12</f>
        <v>10</v>
      </c>
      <c r="AC512" t="str">
        <f>PLANURI!H$9</f>
        <v>Arhitectură</v>
      </c>
      <c r="AD512">
        <f>PLANURI!A$12</f>
        <v>50</v>
      </c>
      <c r="AE512">
        <f>PLANURI!B$12</f>
        <v>60</v>
      </c>
      <c r="AF512">
        <f>PLANURI!D$12</f>
        <v>10</v>
      </c>
      <c r="AG512" t="str">
        <f>PLANURI!BW1131</f>
        <v/>
      </c>
    </row>
    <row r="513" spans="1:33" x14ac:dyDescent="0.2">
      <c r="A513" t="str">
        <f>PLANURI!AX1132</f>
        <v/>
      </c>
      <c r="B513">
        <f>PLANURI!AY1132</f>
        <v>5</v>
      </c>
      <c r="C513" t="str">
        <f>PLANURI!AZ1132</f>
        <v/>
      </c>
      <c r="D513" t="str">
        <f>PLANURI!BA1132</f>
        <v/>
      </c>
      <c r="E513" t="str">
        <f>PLANURI!BB1132</f>
        <v/>
      </c>
      <c r="F513" t="str">
        <f>PLANURI!BC1132</f>
        <v/>
      </c>
      <c r="G513" t="str">
        <f>PLANURI!BD1132</f>
        <v/>
      </c>
      <c r="H513">
        <f>PLANURI!BE1132</f>
        <v>0</v>
      </c>
      <c r="I513">
        <f>PLANURI!BF1132</f>
        <v>0</v>
      </c>
      <c r="J513">
        <f>PLANURI!BG1132</f>
        <v>0</v>
      </c>
      <c r="K513">
        <f>PLANURI!BH1132</f>
        <v>0</v>
      </c>
      <c r="L513">
        <f>PLANURI!BI1132</f>
        <v>0</v>
      </c>
      <c r="M513">
        <f>PLANURI!BJ1132</f>
        <v>0</v>
      </c>
      <c r="N513" t="e">
        <f>PLANURI!BK1132</f>
        <v>#VALUE!</v>
      </c>
      <c r="O513">
        <f>PLANURI!BL1132</f>
        <v>0</v>
      </c>
      <c r="P513" t="e">
        <f>PLANURI!BM1132</f>
        <v>#VALUE!</v>
      </c>
      <c r="Q513" t="str">
        <f>PLANURI!BN1132</f>
        <v/>
      </c>
      <c r="R513">
        <f>PLANURI!BO1132</f>
        <v>0</v>
      </c>
      <c r="S513" t="e">
        <f>PLANURI!BP1132</f>
        <v>#VALUE!</v>
      </c>
      <c r="T513" t="str">
        <f>PLANURI!BQ1132</f>
        <v/>
      </c>
      <c r="U513" t="str">
        <f>PLANURI!BR1132</f>
        <v/>
      </c>
      <c r="V513" t="str">
        <f>PLANURI!BS1132</f>
        <v/>
      </c>
      <c r="W513" t="str">
        <f>PLANURI!BT1132</f>
        <v/>
      </c>
      <c r="X513" t="str">
        <f>PLANURI!BU1132</f>
        <v/>
      </c>
      <c r="Y513" t="str">
        <f>PLANURI!BV1132</f>
        <v/>
      </c>
      <c r="Z513" t="str">
        <f>PLANURI!A$4</f>
        <v xml:space="preserve">Facultatea Arhitectură şi Urbanism </v>
      </c>
      <c r="AA513" t="str">
        <f>PLANURI!H$6</f>
        <v>Ştiinţe umaniste şi arte</v>
      </c>
      <c r="AB513">
        <f>PLANURI!C$12</f>
        <v>10</v>
      </c>
      <c r="AC513" t="str">
        <f>PLANURI!H$9</f>
        <v>Arhitectură</v>
      </c>
      <c r="AD513">
        <f>PLANURI!A$12</f>
        <v>50</v>
      </c>
      <c r="AE513">
        <f>PLANURI!B$12</f>
        <v>60</v>
      </c>
      <c r="AF513">
        <f>PLANURI!D$12</f>
        <v>10</v>
      </c>
      <c r="AG513" t="str">
        <f>PLANURI!BW1132</f>
        <v/>
      </c>
    </row>
    <row r="514" spans="1:33" x14ac:dyDescent="0.2">
      <c r="A514" t="str">
        <f>PLANURI!AX1133</f>
        <v/>
      </c>
      <c r="B514">
        <f>PLANURI!AY1133</f>
        <v>6</v>
      </c>
      <c r="C514" t="str">
        <f>PLANURI!AZ1133</f>
        <v/>
      </c>
      <c r="D514" t="str">
        <f>PLANURI!BA1133</f>
        <v/>
      </c>
      <c r="E514" t="str">
        <f>PLANURI!BB1133</f>
        <v/>
      </c>
      <c r="F514" t="str">
        <f>PLANURI!BC1133</f>
        <v/>
      </c>
      <c r="G514" t="str">
        <f>PLANURI!BD1133</f>
        <v/>
      </c>
      <c r="H514">
        <f>PLANURI!BE1133</f>
        <v>0</v>
      </c>
      <c r="I514">
        <f>PLANURI!BF1133</f>
        <v>0</v>
      </c>
      <c r="J514">
        <f>PLANURI!BG1133</f>
        <v>0</v>
      </c>
      <c r="K514">
        <f>PLANURI!BH1133</f>
        <v>0</v>
      </c>
      <c r="L514">
        <f>PLANURI!BI1133</f>
        <v>0</v>
      </c>
      <c r="M514">
        <f>PLANURI!BJ1133</f>
        <v>0</v>
      </c>
      <c r="N514" t="e">
        <f>PLANURI!BK1133</f>
        <v>#VALUE!</v>
      </c>
      <c r="O514">
        <f>PLANURI!BL1133</f>
        <v>0</v>
      </c>
      <c r="P514" t="e">
        <f>PLANURI!BM1133</f>
        <v>#VALUE!</v>
      </c>
      <c r="Q514" t="str">
        <f>PLANURI!BN1133</f>
        <v/>
      </c>
      <c r="R514">
        <f>PLANURI!BO1133</f>
        <v>0</v>
      </c>
      <c r="S514" t="e">
        <f>PLANURI!BP1133</f>
        <v>#VALUE!</v>
      </c>
      <c r="T514" t="str">
        <f>PLANURI!BQ1133</f>
        <v/>
      </c>
      <c r="U514" t="str">
        <f>PLANURI!BR1133</f>
        <v/>
      </c>
      <c r="V514" t="str">
        <f>PLANURI!BS1133</f>
        <v/>
      </c>
      <c r="W514" t="str">
        <f>PLANURI!BT1133</f>
        <v/>
      </c>
      <c r="X514" t="str">
        <f>PLANURI!BU1133</f>
        <v/>
      </c>
      <c r="Y514" t="str">
        <f>PLANURI!BV1133</f>
        <v/>
      </c>
      <c r="Z514" t="str">
        <f>PLANURI!A$4</f>
        <v xml:space="preserve">Facultatea Arhitectură şi Urbanism </v>
      </c>
      <c r="AA514" t="str">
        <f>PLANURI!H$6</f>
        <v>Ştiinţe umaniste şi arte</v>
      </c>
      <c r="AB514">
        <f>PLANURI!C$12</f>
        <v>10</v>
      </c>
      <c r="AC514" t="str">
        <f>PLANURI!H$9</f>
        <v>Arhitectură</v>
      </c>
      <c r="AD514">
        <f>PLANURI!A$12</f>
        <v>50</v>
      </c>
      <c r="AE514">
        <f>PLANURI!B$12</f>
        <v>60</v>
      </c>
      <c r="AF514">
        <f>PLANURI!D$12</f>
        <v>10</v>
      </c>
      <c r="AG514" t="str">
        <f>PLANURI!BW1133</f>
        <v/>
      </c>
    </row>
    <row r="515" spans="1:33" x14ac:dyDescent="0.2">
      <c r="A515" t="str">
        <f>PLANURI!AX1134</f>
        <v/>
      </c>
      <c r="B515">
        <f>PLANURI!AY1134</f>
        <v>7</v>
      </c>
      <c r="C515" t="str">
        <f>PLANURI!AZ1134</f>
        <v/>
      </c>
      <c r="D515" t="str">
        <f>PLANURI!BA1134</f>
        <v/>
      </c>
      <c r="E515" t="str">
        <f>PLANURI!BB1134</f>
        <v/>
      </c>
      <c r="F515" t="str">
        <f>PLANURI!BC1134</f>
        <v/>
      </c>
      <c r="G515" t="str">
        <f>PLANURI!BD1134</f>
        <v/>
      </c>
      <c r="H515">
        <f>PLANURI!BE1134</f>
        <v>0</v>
      </c>
      <c r="I515">
        <f>PLANURI!BF1134</f>
        <v>0</v>
      </c>
      <c r="J515">
        <f>PLANURI!BG1134</f>
        <v>0</v>
      </c>
      <c r="K515">
        <f>PLANURI!BH1134</f>
        <v>0</v>
      </c>
      <c r="L515">
        <f>PLANURI!BI1134</f>
        <v>0</v>
      </c>
      <c r="M515">
        <f>PLANURI!BJ1134</f>
        <v>0</v>
      </c>
      <c r="N515" t="e">
        <f>PLANURI!BK1134</f>
        <v>#VALUE!</v>
      </c>
      <c r="O515">
        <f>PLANURI!BL1134</f>
        <v>0</v>
      </c>
      <c r="P515" t="e">
        <f>PLANURI!BM1134</f>
        <v>#VALUE!</v>
      </c>
      <c r="Q515" t="str">
        <f>PLANURI!BN1134</f>
        <v/>
      </c>
      <c r="R515">
        <f>PLANURI!BO1134</f>
        <v>0</v>
      </c>
      <c r="S515" t="e">
        <f>PLANURI!BP1134</f>
        <v>#VALUE!</v>
      </c>
      <c r="T515" t="str">
        <f>PLANURI!BQ1134</f>
        <v/>
      </c>
      <c r="U515" t="str">
        <f>PLANURI!BR1134</f>
        <v/>
      </c>
      <c r="V515" t="str">
        <f>PLANURI!BS1134</f>
        <v/>
      </c>
      <c r="W515" t="str">
        <f>PLANURI!BT1134</f>
        <v/>
      </c>
      <c r="X515" t="str">
        <f>PLANURI!BU1134</f>
        <v/>
      </c>
      <c r="Y515" t="str">
        <f>PLANURI!BV1134</f>
        <v/>
      </c>
      <c r="Z515" t="str">
        <f>PLANURI!A$4</f>
        <v xml:space="preserve">Facultatea Arhitectură şi Urbanism </v>
      </c>
      <c r="AA515" t="str">
        <f>PLANURI!H$6</f>
        <v>Ştiinţe umaniste şi arte</v>
      </c>
      <c r="AB515">
        <f>PLANURI!C$12</f>
        <v>10</v>
      </c>
      <c r="AC515" t="str">
        <f>PLANURI!H$9</f>
        <v>Arhitectură</v>
      </c>
      <c r="AD515">
        <f>PLANURI!A$12</f>
        <v>50</v>
      </c>
      <c r="AE515">
        <f>PLANURI!B$12</f>
        <v>60</v>
      </c>
      <c r="AF515">
        <f>PLANURI!D$12</f>
        <v>10</v>
      </c>
      <c r="AG515" t="str">
        <f>PLANURI!BW1134</f>
        <v/>
      </c>
    </row>
    <row r="516" spans="1:33" x14ac:dyDescent="0.2">
      <c r="A516" t="str">
        <f>PLANURI!AX1135</f>
        <v/>
      </c>
      <c r="B516">
        <f>PLANURI!AY1135</f>
        <v>8</v>
      </c>
      <c r="C516" t="str">
        <f>PLANURI!AZ1135</f>
        <v/>
      </c>
      <c r="D516" t="str">
        <f>PLANURI!BA1135</f>
        <v/>
      </c>
      <c r="E516" t="str">
        <f>PLANURI!BB1135</f>
        <v/>
      </c>
      <c r="F516" t="str">
        <f>PLANURI!BC1135</f>
        <v/>
      </c>
      <c r="G516" t="str">
        <f>PLANURI!BD1135</f>
        <v/>
      </c>
      <c r="H516">
        <f>PLANURI!BE1135</f>
        <v>0</v>
      </c>
      <c r="I516">
        <f>PLANURI!BF1135</f>
        <v>0</v>
      </c>
      <c r="J516">
        <f>PLANURI!BG1135</f>
        <v>0</v>
      </c>
      <c r="K516">
        <f>PLANURI!BH1135</f>
        <v>0</v>
      </c>
      <c r="L516">
        <f>PLANURI!BI1135</f>
        <v>0</v>
      </c>
      <c r="M516">
        <f>PLANURI!BJ1135</f>
        <v>0</v>
      </c>
      <c r="N516" t="e">
        <f>PLANURI!BK1135</f>
        <v>#VALUE!</v>
      </c>
      <c r="O516">
        <f>PLANURI!BL1135</f>
        <v>0</v>
      </c>
      <c r="P516" t="e">
        <f>PLANURI!BM1135</f>
        <v>#VALUE!</v>
      </c>
      <c r="Q516" t="str">
        <f>PLANURI!BN1135</f>
        <v/>
      </c>
      <c r="R516">
        <f>PLANURI!BO1135</f>
        <v>0</v>
      </c>
      <c r="S516" t="e">
        <f>PLANURI!BP1135</f>
        <v>#VALUE!</v>
      </c>
      <c r="T516" t="str">
        <f>PLANURI!BQ1135</f>
        <v/>
      </c>
      <c r="U516" t="str">
        <f>PLANURI!BR1135</f>
        <v/>
      </c>
      <c r="V516" t="str">
        <f>PLANURI!BS1135</f>
        <v/>
      </c>
      <c r="W516" t="str">
        <f>PLANURI!BT1135</f>
        <v/>
      </c>
      <c r="X516" t="str">
        <f>PLANURI!BU1135</f>
        <v/>
      </c>
      <c r="Y516" t="str">
        <f>PLANURI!BV1135</f>
        <v/>
      </c>
      <c r="Z516" t="str">
        <f>PLANURI!A$4</f>
        <v xml:space="preserve">Facultatea Arhitectură şi Urbanism </v>
      </c>
      <c r="AA516" t="str">
        <f>PLANURI!H$6</f>
        <v>Ştiinţe umaniste şi arte</v>
      </c>
      <c r="AB516">
        <f>PLANURI!C$12</f>
        <v>10</v>
      </c>
      <c r="AC516" t="str">
        <f>PLANURI!H$9</f>
        <v>Arhitectură</v>
      </c>
      <c r="AD516">
        <f>PLANURI!A$12</f>
        <v>50</v>
      </c>
      <c r="AE516">
        <f>PLANURI!B$12</f>
        <v>60</v>
      </c>
      <c r="AF516">
        <f>PLANURI!D$12</f>
        <v>10</v>
      </c>
      <c r="AG516" t="str">
        <f>PLANURI!BW1135</f>
        <v/>
      </c>
    </row>
    <row r="517" spans="1:33" x14ac:dyDescent="0.2">
      <c r="A517" t="str">
        <f>PLANURI!AX1136</f>
        <v/>
      </c>
      <c r="B517">
        <f>PLANURI!AY1136</f>
        <v>9</v>
      </c>
      <c r="C517" t="str">
        <f>PLANURI!AZ1136</f>
        <v/>
      </c>
      <c r="D517" t="str">
        <f>PLANURI!BA1136</f>
        <v/>
      </c>
      <c r="E517" t="str">
        <f>PLANURI!BB1136</f>
        <v/>
      </c>
      <c r="F517" t="str">
        <f>PLANURI!BC1136</f>
        <v/>
      </c>
      <c r="G517" t="str">
        <f>PLANURI!BD1136</f>
        <v/>
      </c>
      <c r="H517">
        <f>PLANURI!BE1136</f>
        <v>0</v>
      </c>
      <c r="I517">
        <f>PLANURI!BF1136</f>
        <v>0</v>
      </c>
      <c r="J517">
        <f>PLANURI!BG1136</f>
        <v>0</v>
      </c>
      <c r="K517">
        <f>PLANURI!BH1136</f>
        <v>0</v>
      </c>
      <c r="L517">
        <f>PLANURI!BI1136</f>
        <v>0</v>
      </c>
      <c r="M517">
        <f>PLANURI!BJ1136</f>
        <v>0</v>
      </c>
      <c r="N517" t="e">
        <f>PLANURI!BK1136</f>
        <v>#VALUE!</v>
      </c>
      <c r="O517">
        <f>PLANURI!BL1136</f>
        <v>0</v>
      </c>
      <c r="P517" t="e">
        <f>PLANURI!BM1136</f>
        <v>#VALUE!</v>
      </c>
      <c r="Q517" t="str">
        <f>PLANURI!BN1136</f>
        <v/>
      </c>
      <c r="R517">
        <f>PLANURI!BO1136</f>
        <v>0</v>
      </c>
      <c r="S517" t="e">
        <f>PLANURI!BP1136</f>
        <v>#VALUE!</v>
      </c>
      <c r="T517" t="str">
        <f>PLANURI!BQ1136</f>
        <v/>
      </c>
      <c r="U517" t="str">
        <f>PLANURI!BR1136</f>
        <v/>
      </c>
      <c r="V517" t="str">
        <f>PLANURI!BS1136</f>
        <v/>
      </c>
      <c r="W517" t="str">
        <f>PLANURI!BT1136</f>
        <v/>
      </c>
      <c r="X517" t="str">
        <f>PLANURI!BU1136</f>
        <v/>
      </c>
      <c r="Y517" t="str">
        <f>PLANURI!BV1136</f>
        <v/>
      </c>
      <c r="Z517" t="str">
        <f>PLANURI!A$4</f>
        <v xml:space="preserve">Facultatea Arhitectură şi Urbanism </v>
      </c>
      <c r="AA517" t="str">
        <f>PLANURI!H$6</f>
        <v>Ştiinţe umaniste şi arte</v>
      </c>
      <c r="AB517">
        <f>PLANURI!C$12</f>
        <v>10</v>
      </c>
      <c r="AC517" t="str">
        <f>PLANURI!H$9</f>
        <v>Arhitectură</v>
      </c>
      <c r="AD517">
        <f>PLANURI!A$12</f>
        <v>50</v>
      </c>
      <c r="AE517">
        <f>PLANURI!B$12</f>
        <v>60</v>
      </c>
      <c r="AF517">
        <f>PLANURI!D$12</f>
        <v>10</v>
      </c>
      <c r="AG517" t="str">
        <f>PLANURI!BW1136</f>
        <v/>
      </c>
    </row>
    <row r="518" spans="1:33" x14ac:dyDescent="0.2">
      <c r="A518" t="str">
        <f>PLANURI!AX1137</f>
        <v/>
      </c>
      <c r="B518">
        <f>PLANURI!AY1137</f>
        <v>10</v>
      </c>
      <c r="C518" t="str">
        <f>PLANURI!AZ1137</f>
        <v/>
      </c>
      <c r="D518" t="str">
        <f>PLANURI!BA1137</f>
        <v/>
      </c>
      <c r="E518" t="str">
        <f>PLANURI!BB1137</f>
        <v/>
      </c>
      <c r="F518" t="str">
        <f>PLANURI!BC1137</f>
        <v/>
      </c>
      <c r="G518" t="str">
        <f>PLANURI!BD1137</f>
        <v/>
      </c>
      <c r="H518">
        <f>PLANURI!BE1137</f>
        <v>0</v>
      </c>
      <c r="I518">
        <f>PLANURI!BF1137</f>
        <v>0</v>
      </c>
      <c r="J518">
        <f>PLANURI!BG1137</f>
        <v>0</v>
      </c>
      <c r="K518">
        <f>PLANURI!BH1137</f>
        <v>0</v>
      </c>
      <c r="L518">
        <f>PLANURI!BI1137</f>
        <v>0</v>
      </c>
      <c r="M518">
        <f>PLANURI!BJ1137</f>
        <v>0</v>
      </c>
      <c r="N518" t="e">
        <f>PLANURI!BK1137</f>
        <v>#VALUE!</v>
      </c>
      <c r="O518">
        <f>PLANURI!BL1137</f>
        <v>0</v>
      </c>
      <c r="P518" t="e">
        <f>PLANURI!BM1137</f>
        <v>#VALUE!</v>
      </c>
      <c r="Q518" t="str">
        <f>PLANURI!BN1137</f>
        <v/>
      </c>
      <c r="R518">
        <f>PLANURI!BO1137</f>
        <v>0</v>
      </c>
      <c r="S518" t="e">
        <f>PLANURI!BP1137</f>
        <v>#VALUE!</v>
      </c>
      <c r="T518" t="str">
        <f>PLANURI!BQ1137</f>
        <v/>
      </c>
      <c r="U518" t="str">
        <f>PLANURI!BR1137</f>
        <v/>
      </c>
      <c r="V518" t="str">
        <f>PLANURI!BS1137</f>
        <v/>
      </c>
      <c r="W518" t="str">
        <f>PLANURI!BT1137</f>
        <v/>
      </c>
      <c r="X518" t="str">
        <f>PLANURI!BU1137</f>
        <v/>
      </c>
      <c r="Y518" t="str">
        <f>PLANURI!BV1137</f>
        <v/>
      </c>
      <c r="Z518" t="str">
        <f>PLANURI!A$4</f>
        <v xml:space="preserve">Facultatea Arhitectură şi Urbanism </v>
      </c>
      <c r="AA518" t="str">
        <f>PLANURI!H$6</f>
        <v>Ştiinţe umaniste şi arte</v>
      </c>
      <c r="AB518">
        <f>PLANURI!C$12</f>
        <v>10</v>
      </c>
      <c r="AC518" t="str">
        <f>PLANURI!H$9</f>
        <v>Arhitectură</v>
      </c>
      <c r="AD518">
        <f>PLANURI!A$12</f>
        <v>50</v>
      </c>
      <c r="AE518">
        <f>PLANURI!B$12</f>
        <v>60</v>
      </c>
      <c r="AF518">
        <f>PLANURI!D$12</f>
        <v>10</v>
      </c>
      <c r="AG518" t="str">
        <f>PLANURI!BW1137</f>
        <v/>
      </c>
    </row>
    <row r="519" spans="1:33" x14ac:dyDescent="0.2">
      <c r="A519" t="str">
        <f>PLANURI!AX1138</f>
        <v>Semestrul 6</v>
      </c>
      <c r="B519">
        <f>PLANURI!AY1138</f>
        <v>0</v>
      </c>
      <c r="C519">
        <f>PLANURI!AZ1138</f>
        <v>0</v>
      </c>
      <c r="D519">
        <f>PLANURI!BA1138</f>
        <v>0</v>
      </c>
      <c r="E519">
        <f>PLANURI!BB1138</f>
        <v>0</v>
      </c>
      <c r="F519">
        <f>PLANURI!BC1138</f>
        <v>0</v>
      </c>
      <c r="G519">
        <f>PLANURI!BD1138</f>
        <v>0</v>
      </c>
      <c r="H519">
        <f>PLANURI!BE1138</f>
        <v>0</v>
      </c>
      <c r="I519">
        <f>PLANURI!BF1138</f>
        <v>0</v>
      </c>
      <c r="J519">
        <f>PLANURI!BG1138</f>
        <v>0</v>
      </c>
      <c r="K519">
        <f>PLANURI!BH1138</f>
        <v>0</v>
      </c>
      <c r="L519">
        <f>PLANURI!BI1138</f>
        <v>0</v>
      </c>
      <c r="M519">
        <f>PLANURI!BJ1138</f>
        <v>0</v>
      </c>
      <c r="N519">
        <f>PLANURI!BK1138</f>
        <v>0</v>
      </c>
      <c r="O519">
        <f>PLANURI!BL1138</f>
        <v>0</v>
      </c>
      <c r="P519">
        <f>PLANURI!BM1138</f>
        <v>0</v>
      </c>
      <c r="Q519">
        <f>PLANURI!BN1138</f>
        <v>0</v>
      </c>
      <c r="R519">
        <f>PLANURI!BO1138</f>
        <v>0</v>
      </c>
      <c r="S519">
        <f>PLANURI!BP1138</f>
        <v>0</v>
      </c>
      <c r="T519">
        <f>PLANURI!BQ1138</f>
        <v>0</v>
      </c>
      <c r="U519">
        <f>PLANURI!BR1138</f>
        <v>0</v>
      </c>
      <c r="V519">
        <f>PLANURI!BS1138</f>
        <v>0</v>
      </c>
      <c r="W519">
        <f>PLANURI!BT1138</f>
        <v>0</v>
      </c>
      <c r="X519">
        <f>PLANURI!BU1138</f>
        <v>0</v>
      </c>
      <c r="Y519">
        <f>PLANURI!BV1138</f>
        <v>0</v>
      </c>
      <c r="Z519" t="str">
        <f>PLANURI!A$4</f>
        <v xml:space="preserve">Facultatea Arhitectură şi Urbanism </v>
      </c>
      <c r="AA519" t="str">
        <f>PLANURI!H$6</f>
        <v>Ştiinţe umaniste şi arte</v>
      </c>
      <c r="AB519">
        <f>PLANURI!C$12</f>
        <v>10</v>
      </c>
      <c r="AC519" t="str">
        <f>PLANURI!H$9</f>
        <v>Arhitectură</v>
      </c>
      <c r="AD519">
        <f>PLANURI!A$12</f>
        <v>50</v>
      </c>
      <c r="AE519">
        <f>PLANURI!B$12</f>
        <v>60</v>
      </c>
      <c r="AF519">
        <f>PLANURI!D$12</f>
        <v>10</v>
      </c>
      <c r="AG519" t="str">
        <f>PLANURI!BW1138</f>
        <v/>
      </c>
    </row>
    <row r="520" spans="1:33" x14ac:dyDescent="0.2">
      <c r="A520" t="str">
        <f>PLANURI!AX1139</f>
        <v/>
      </c>
      <c r="B520">
        <f>PLANURI!AY1139</f>
        <v>1</v>
      </c>
      <c r="C520" t="str">
        <f>PLANURI!AZ1139</f>
        <v/>
      </c>
      <c r="D520" t="str">
        <f>PLANURI!BA1139</f>
        <v/>
      </c>
      <c r="E520" t="str">
        <f>PLANURI!BB1139</f>
        <v/>
      </c>
      <c r="F520" t="str">
        <f>PLANURI!BC1139</f>
        <v/>
      </c>
      <c r="G520" t="str">
        <f>PLANURI!BD1139</f>
        <v/>
      </c>
      <c r="H520">
        <f>PLANURI!BE1139</f>
        <v>0</v>
      </c>
      <c r="I520">
        <f>PLANURI!BF1139</f>
        <v>0</v>
      </c>
      <c r="J520">
        <f>PLANURI!BG1139</f>
        <v>0</v>
      </c>
      <c r="K520">
        <f>PLANURI!BH1139</f>
        <v>0</v>
      </c>
      <c r="L520">
        <f>PLANURI!BI1139</f>
        <v>0</v>
      </c>
      <c r="M520">
        <f>PLANURI!BJ1139</f>
        <v>0</v>
      </c>
      <c r="N520" t="e">
        <f>PLANURI!BK1139</f>
        <v>#VALUE!</v>
      </c>
      <c r="O520">
        <f>PLANURI!BL1139</f>
        <v>0</v>
      </c>
      <c r="P520" t="e">
        <f>PLANURI!BM1139</f>
        <v>#VALUE!</v>
      </c>
      <c r="Q520" t="str">
        <f>PLANURI!BN1139</f>
        <v/>
      </c>
      <c r="R520">
        <f>PLANURI!BO1139</f>
        <v>0</v>
      </c>
      <c r="S520" t="e">
        <f>PLANURI!BP1139</f>
        <v>#VALUE!</v>
      </c>
      <c r="T520" t="str">
        <f>PLANURI!BQ1139</f>
        <v/>
      </c>
      <c r="U520" t="str">
        <f>PLANURI!BR1139</f>
        <v/>
      </c>
      <c r="V520" t="str">
        <f>PLANURI!BS1139</f>
        <v/>
      </c>
      <c r="W520" t="str">
        <f>PLANURI!BT1139</f>
        <v/>
      </c>
      <c r="X520" t="str">
        <f>PLANURI!BU1139</f>
        <v/>
      </c>
      <c r="Y520" t="str">
        <f>PLANURI!BV1139</f>
        <v/>
      </c>
      <c r="Z520" t="str">
        <f>PLANURI!A$4</f>
        <v xml:space="preserve">Facultatea Arhitectură şi Urbanism </v>
      </c>
      <c r="AA520" t="str">
        <f>PLANURI!H$6</f>
        <v>Ştiinţe umaniste şi arte</v>
      </c>
      <c r="AB520">
        <f>PLANURI!C$12</f>
        <v>10</v>
      </c>
      <c r="AC520" t="str">
        <f>PLANURI!H$9</f>
        <v>Arhitectură</v>
      </c>
      <c r="AD520">
        <f>PLANURI!A$12</f>
        <v>50</v>
      </c>
      <c r="AE520">
        <f>PLANURI!B$12</f>
        <v>60</v>
      </c>
      <c r="AF520">
        <f>PLANURI!D$12</f>
        <v>10</v>
      </c>
      <c r="AG520" t="str">
        <f>PLANURI!BW1139</f>
        <v/>
      </c>
    </row>
    <row r="521" spans="1:33" x14ac:dyDescent="0.2">
      <c r="A521" t="str">
        <f>PLANURI!AX1140</f>
        <v/>
      </c>
      <c r="B521">
        <f>PLANURI!AY1140</f>
        <v>2</v>
      </c>
      <c r="C521" t="str">
        <f>PLANURI!AZ1140</f>
        <v/>
      </c>
      <c r="D521" t="str">
        <f>PLANURI!BA1140</f>
        <v/>
      </c>
      <c r="E521" t="str">
        <f>PLANURI!BB1140</f>
        <v/>
      </c>
      <c r="F521" t="str">
        <f>PLANURI!BC1140</f>
        <v/>
      </c>
      <c r="G521" t="str">
        <f>PLANURI!BD1140</f>
        <v/>
      </c>
      <c r="H521">
        <f>PLANURI!BE1140</f>
        <v>0</v>
      </c>
      <c r="I521">
        <f>PLANURI!BF1140</f>
        <v>0</v>
      </c>
      <c r="J521">
        <f>PLANURI!BG1140</f>
        <v>0</v>
      </c>
      <c r="K521">
        <f>PLANURI!BH1140</f>
        <v>0</v>
      </c>
      <c r="L521">
        <f>PLANURI!BI1140</f>
        <v>0</v>
      </c>
      <c r="M521">
        <f>PLANURI!BJ1140</f>
        <v>0</v>
      </c>
      <c r="N521" t="e">
        <f>PLANURI!BK1140</f>
        <v>#VALUE!</v>
      </c>
      <c r="O521">
        <f>PLANURI!BL1140</f>
        <v>0</v>
      </c>
      <c r="P521" t="e">
        <f>PLANURI!BM1140</f>
        <v>#VALUE!</v>
      </c>
      <c r="Q521" t="str">
        <f>PLANURI!BN1140</f>
        <v/>
      </c>
      <c r="R521">
        <f>PLANURI!BO1140</f>
        <v>0</v>
      </c>
      <c r="S521" t="e">
        <f>PLANURI!BP1140</f>
        <v>#VALUE!</v>
      </c>
      <c r="T521" t="str">
        <f>PLANURI!BQ1140</f>
        <v/>
      </c>
      <c r="U521" t="str">
        <f>PLANURI!BR1140</f>
        <v/>
      </c>
      <c r="V521" t="str">
        <f>PLANURI!BS1140</f>
        <v/>
      </c>
      <c r="W521" t="str">
        <f>PLANURI!BT1140</f>
        <v/>
      </c>
      <c r="X521" t="str">
        <f>PLANURI!BU1140</f>
        <v/>
      </c>
      <c r="Y521" t="str">
        <f>PLANURI!BV1140</f>
        <v/>
      </c>
      <c r="Z521" t="str">
        <f>PLANURI!A$4</f>
        <v xml:space="preserve">Facultatea Arhitectură şi Urbanism </v>
      </c>
      <c r="AA521" t="str">
        <f>PLANURI!H$6</f>
        <v>Ştiinţe umaniste şi arte</v>
      </c>
      <c r="AB521">
        <f>PLANURI!C$12</f>
        <v>10</v>
      </c>
      <c r="AC521" t="str">
        <f>PLANURI!H$9</f>
        <v>Arhitectură</v>
      </c>
      <c r="AD521">
        <f>PLANURI!A$12</f>
        <v>50</v>
      </c>
      <c r="AE521">
        <f>PLANURI!B$12</f>
        <v>60</v>
      </c>
      <c r="AF521">
        <f>PLANURI!D$12</f>
        <v>10</v>
      </c>
      <c r="AG521" t="str">
        <f>PLANURI!BW1140</f>
        <v/>
      </c>
    </row>
    <row r="522" spans="1:33" x14ac:dyDescent="0.2">
      <c r="A522" t="str">
        <f>PLANURI!AX1141</f>
        <v/>
      </c>
      <c r="B522">
        <f>PLANURI!AY1141</f>
        <v>3</v>
      </c>
      <c r="C522" t="str">
        <f>PLANURI!AZ1141</f>
        <v/>
      </c>
      <c r="D522" t="str">
        <f>PLANURI!BA1141</f>
        <v/>
      </c>
      <c r="E522" t="str">
        <f>PLANURI!BB1141</f>
        <v/>
      </c>
      <c r="F522" t="str">
        <f>PLANURI!BC1141</f>
        <v/>
      </c>
      <c r="G522" t="str">
        <f>PLANURI!BD1141</f>
        <v/>
      </c>
      <c r="H522">
        <f>PLANURI!BE1141</f>
        <v>0</v>
      </c>
      <c r="I522">
        <f>PLANURI!BF1141</f>
        <v>0</v>
      </c>
      <c r="J522">
        <f>PLANURI!BG1141</f>
        <v>0</v>
      </c>
      <c r="K522">
        <f>PLANURI!BH1141</f>
        <v>0</v>
      </c>
      <c r="L522">
        <f>PLANURI!BI1141</f>
        <v>0</v>
      </c>
      <c r="M522">
        <f>PLANURI!BJ1141</f>
        <v>0</v>
      </c>
      <c r="N522" t="e">
        <f>PLANURI!BK1141</f>
        <v>#VALUE!</v>
      </c>
      <c r="O522">
        <f>PLANURI!BL1141</f>
        <v>0</v>
      </c>
      <c r="P522" t="e">
        <f>PLANURI!BM1141</f>
        <v>#VALUE!</v>
      </c>
      <c r="Q522" t="str">
        <f>PLANURI!BN1141</f>
        <v/>
      </c>
      <c r="R522">
        <f>PLANURI!BO1141</f>
        <v>0</v>
      </c>
      <c r="S522" t="e">
        <f>PLANURI!BP1141</f>
        <v>#VALUE!</v>
      </c>
      <c r="T522" t="str">
        <f>PLANURI!BQ1141</f>
        <v/>
      </c>
      <c r="U522" t="str">
        <f>PLANURI!BR1141</f>
        <v/>
      </c>
      <c r="V522" t="str">
        <f>PLANURI!BS1141</f>
        <v/>
      </c>
      <c r="W522" t="str">
        <f>PLANURI!BT1141</f>
        <v/>
      </c>
      <c r="X522" t="str">
        <f>PLANURI!BU1141</f>
        <v/>
      </c>
      <c r="Y522" t="str">
        <f>PLANURI!BV1141</f>
        <v/>
      </c>
      <c r="Z522" t="str">
        <f>PLANURI!A$4</f>
        <v xml:space="preserve">Facultatea Arhitectură şi Urbanism </v>
      </c>
      <c r="AA522" t="str">
        <f>PLANURI!H$6</f>
        <v>Ştiinţe umaniste şi arte</v>
      </c>
      <c r="AB522">
        <f>PLANURI!C$12</f>
        <v>10</v>
      </c>
      <c r="AC522" t="str">
        <f>PLANURI!H$9</f>
        <v>Arhitectură</v>
      </c>
      <c r="AD522">
        <f>PLANURI!A$12</f>
        <v>50</v>
      </c>
      <c r="AE522">
        <f>PLANURI!B$12</f>
        <v>60</v>
      </c>
      <c r="AF522">
        <f>PLANURI!D$12</f>
        <v>10</v>
      </c>
      <c r="AG522" t="str">
        <f>PLANURI!BW1141</f>
        <v/>
      </c>
    </row>
    <row r="523" spans="1:33" x14ac:dyDescent="0.2">
      <c r="A523" t="str">
        <f>PLANURI!AX1142</f>
        <v/>
      </c>
      <c r="B523">
        <f>PLANURI!AY1142</f>
        <v>4</v>
      </c>
      <c r="C523" t="str">
        <f>PLANURI!AZ1142</f>
        <v/>
      </c>
      <c r="D523" t="str">
        <f>PLANURI!BA1142</f>
        <v/>
      </c>
      <c r="E523" t="str">
        <f>PLANURI!BB1142</f>
        <v/>
      </c>
      <c r="F523" t="str">
        <f>PLANURI!BC1142</f>
        <v/>
      </c>
      <c r="G523" t="str">
        <f>PLANURI!BD1142</f>
        <v/>
      </c>
      <c r="H523">
        <f>PLANURI!BE1142</f>
        <v>0</v>
      </c>
      <c r="I523">
        <f>PLANURI!BF1142</f>
        <v>0</v>
      </c>
      <c r="J523">
        <f>PLANURI!BG1142</f>
        <v>0</v>
      </c>
      <c r="K523">
        <f>PLANURI!BH1142</f>
        <v>0</v>
      </c>
      <c r="L523">
        <f>PLANURI!BI1142</f>
        <v>0</v>
      </c>
      <c r="M523">
        <f>PLANURI!BJ1142</f>
        <v>0</v>
      </c>
      <c r="N523" t="e">
        <f>PLANURI!BK1142</f>
        <v>#VALUE!</v>
      </c>
      <c r="O523">
        <f>PLANURI!BL1142</f>
        <v>0</v>
      </c>
      <c r="P523" t="e">
        <f>PLANURI!BM1142</f>
        <v>#VALUE!</v>
      </c>
      <c r="Q523" t="str">
        <f>PLANURI!BN1142</f>
        <v/>
      </c>
      <c r="R523">
        <f>PLANURI!BO1142</f>
        <v>0</v>
      </c>
      <c r="S523" t="e">
        <f>PLANURI!BP1142</f>
        <v>#VALUE!</v>
      </c>
      <c r="T523" t="str">
        <f>PLANURI!BQ1142</f>
        <v/>
      </c>
      <c r="U523" t="str">
        <f>PLANURI!BR1142</f>
        <v/>
      </c>
      <c r="V523" t="str">
        <f>PLANURI!BS1142</f>
        <v/>
      </c>
      <c r="W523" t="str">
        <f>PLANURI!BT1142</f>
        <v/>
      </c>
      <c r="X523" t="str">
        <f>PLANURI!BU1142</f>
        <v/>
      </c>
      <c r="Y523" t="str">
        <f>PLANURI!BV1142</f>
        <v/>
      </c>
      <c r="Z523" t="str">
        <f>PLANURI!A$4</f>
        <v xml:space="preserve">Facultatea Arhitectură şi Urbanism </v>
      </c>
      <c r="AA523" t="str">
        <f>PLANURI!H$6</f>
        <v>Ştiinţe umaniste şi arte</v>
      </c>
      <c r="AB523">
        <f>PLANURI!C$12</f>
        <v>10</v>
      </c>
      <c r="AC523" t="str">
        <f>PLANURI!H$9</f>
        <v>Arhitectură</v>
      </c>
      <c r="AD523">
        <f>PLANURI!A$12</f>
        <v>50</v>
      </c>
      <c r="AE523">
        <f>PLANURI!B$12</f>
        <v>60</v>
      </c>
      <c r="AF523">
        <f>PLANURI!D$12</f>
        <v>10</v>
      </c>
      <c r="AG523" t="str">
        <f>PLANURI!BW1142</f>
        <v/>
      </c>
    </row>
    <row r="524" spans="1:33" x14ac:dyDescent="0.2">
      <c r="A524" t="str">
        <f>PLANURI!AX1143</f>
        <v/>
      </c>
      <c r="B524">
        <f>PLANURI!AY1143</f>
        <v>5</v>
      </c>
      <c r="C524" t="str">
        <f>PLANURI!AZ1143</f>
        <v/>
      </c>
      <c r="D524" t="str">
        <f>PLANURI!BA1143</f>
        <v/>
      </c>
      <c r="E524" t="str">
        <f>PLANURI!BB1143</f>
        <v/>
      </c>
      <c r="F524" t="str">
        <f>PLANURI!BC1143</f>
        <v/>
      </c>
      <c r="G524" t="str">
        <f>PLANURI!BD1143</f>
        <v/>
      </c>
      <c r="H524">
        <f>PLANURI!BE1143</f>
        <v>0</v>
      </c>
      <c r="I524">
        <f>PLANURI!BF1143</f>
        <v>0</v>
      </c>
      <c r="J524">
        <f>PLANURI!BG1143</f>
        <v>0</v>
      </c>
      <c r="K524">
        <f>PLANURI!BH1143</f>
        <v>0</v>
      </c>
      <c r="L524">
        <f>PLANURI!BI1143</f>
        <v>0</v>
      </c>
      <c r="M524">
        <f>PLANURI!BJ1143</f>
        <v>0</v>
      </c>
      <c r="N524" t="e">
        <f>PLANURI!BK1143</f>
        <v>#VALUE!</v>
      </c>
      <c r="O524">
        <f>PLANURI!BL1143</f>
        <v>0</v>
      </c>
      <c r="P524" t="e">
        <f>PLANURI!BM1143</f>
        <v>#VALUE!</v>
      </c>
      <c r="Q524" t="str">
        <f>PLANURI!BN1143</f>
        <v/>
      </c>
      <c r="R524">
        <f>PLANURI!BO1143</f>
        <v>0</v>
      </c>
      <c r="S524" t="e">
        <f>PLANURI!BP1143</f>
        <v>#VALUE!</v>
      </c>
      <c r="T524" t="str">
        <f>PLANURI!BQ1143</f>
        <v/>
      </c>
      <c r="U524" t="str">
        <f>PLANURI!BR1143</f>
        <v/>
      </c>
      <c r="V524" t="str">
        <f>PLANURI!BS1143</f>
        <v/>
      </c>
      <c r="W524" t="str">
        <f>PLANURI!BT1143</f>
        <v/>
      </c>
      <c r="X524" t="str">
        <f>PLANURI!BU1143</f>
        <v/>
      </c>
      <c r="Y524" t="str">
        <f>PLANURI!BV1143</f>
        <v/>
      </c>
      <c r="Z524" t="str">
        <f>PLANURI!A$4</f>
        <v xml:space="preserve">Facultatea Arhitectură şi Urbanism </v>
      </c>
      <c r="AA524" t="str">
        <f>PLANURI!H$6</f>
        <v>Ştiinţe umaniste şi arte</v>
      </c>
      <c r="AB524">
        <f>PLANURI!C$12</f>
        <v>10</v>
      </c>
      <c r="AC524" t="str">
        <f>PLANURI!H$9</f>
        <v>Arhitectură</v>
      </c>
      <c r="AD524">
        <f>PLANURI!A$12</f>
        <v>50</v>
      </c>
      <c r="AE524">
        <f>PLANURI!B$12</f>
        <v>60</v>
      </c>
      <c r="AF524">
        <f>PLANURI!D$12</f>
        <v>10</v>
      </c>
      <c r="AG524" t="str">
        <f>PLANURI!BW1143</f>
        <v/>
      </c>
    </row>
    <row r="525" spans="1:33" x14ac:dyDescent="0.2">
      <c r="A525" t="str">
        <f>PLANURI!AX1144</f>
        <v/>
      </c>
      <c r="B525">
        <f>PLANURI!AY1144</f>
        <v>6</v>
      </c>
      <c r="C525" t="str">
        <f>PLANURI!AZ1144</f>
        <v/>
      </c>
      <c r="D525" t="str">
        <f>PLANURI!BA1144</f>
        <v/>
      </c>
      <c r="E525" t="str">
        <f>PLANURI!BB1144</f>
        <v/>
      </c>
      <c r="F525" t="str">
        <f>PLANURI!BC1144</f>
        <v/>
      </c>
      <c r="G525" t="str">
        <f>PLANURI!BD1144</f>
        <v/>
      </c>
      <c r="H525">
        <f>PLANURI!BE1144</f>
        <v>0</v>
      </c>
      <c r="I525">
        <f>PLANURI!BF1144</f>
        <v>0</v>
      </c>
      <c r="J525">
        <f>PLANURI!BG1144</f>
        <v>0</v>
      </c>
      <c r="K525">
        <f>PLANURI!BH1144</f>
        <v>0</v>
      </c>
      <c r="L525">
        <f>PLANURI!BI1144</f>
        <v>0</v>
      </c>
      <c r="M525">
        <f>PLANURI!BJ1144</f>
        <v>0</v>
      </c>
      <c r="N525" t="e">
        <f>PLANURI!BK1144</f>
        <v>#VALUE!</v>
      </c>
      <c r="O525">
        <f>PLANURI!BL1144</f>
        <v>0</v>
      </c>
      <c r="P525" t="e">
        <f>PLANURI!BM1144</f>
        <v>#VALUE!</v>
      </c>
      <c r="Q525" t="str">
        <f>PLANURI!BN1144</f>
        <v/>
      </c>
      <c r="R525">
        <f>PLANURI!BO1144</f>
        <v>0</v>
      </c>
      <c r="S525" t="e">
        <f>PLANURI!BP1144</f>
        <v>#VALUE!</v>
      </c>
      <c r="T525" t="str">
        <f>PLANURI!BQ1144</f>
        <v/>
      </c>
      <c r="U525" t="str">
        <f>PLANURI!BR1144</f>
        <v/>
      </c>
      <c r="V525" t="str">
        <f>PLANURI!BS1144</f>
        <v/>
      </c>
      <c r="W525" t="str">
        <f>PLANURI!BT1144</f>
        <v/>
      </c>
      <c r="X525" t="str">
        <f>PLANURI!BU1144</f>
        <v/>
      </c>
      <c r="Y525" t="str">
        <f>PLANURI!BV1144</f>
        <v/>
      </c>
      <c r="Z525" t="str">
        <f>PLANURI!A$4</f>
        <v xml:space="preserve">Facultatea Arhitectură şi Urbanism </v>
      </c>
      <c r="AA525" t="str">
        <f>PLANURI!H$6</f>
        <v>Ştiinţe umaniste şi arte</v>
      </c>
      <c r="AB525">
        <f>PLANURI!C$12</f>
        <v>10</v>
      </c>
      <c r="AC525" t="str">
        <f>PLANURI!H$9</f>
        <v>Arhitectură</v>
      </c>
      <c r="AD525">
        <f>PLANURI!A$12</f>
        <v>50</v>
      </c>
      <c r="AE525">
        <f>PLANURI!B$12</f>
        <v>60</v>
      </c>
      <c r="AF525">
        <f>PLANURI!D$12</f>
        <v>10</v>
      </c>
      <c r="AG525" t="str">
        <f>PLANURI!BW1144</f>
        <v/>
      </c>
    </row>
    <row r="526" spans="1:33" x14ac:dyDescent="0.2">
      <c r="A526" t="str">
        <f>PLANURI!AX1145</f>
        <v/>
      </c>
      <c r="B526">
        <f>PLANURI!AY1145</f>
        <v>7</v>
      </c>
      <c r="C526" t="str">
        <f>PLANURI!AZ1145</f>
        <v/>
      </c>
      <c r="D526" t="str">
        <f>PLANURI!BA1145</f>
        <v/>
      </c>
      <c r="E526" t="str">
        <f>PLANURI!BB1145</f>
        <v/>
      </c>
      <c r="F526" t="str">
        <f>PLANURI!BC1145</f>
        <v/>
      </c>
      <c r="G526" t="str">
        <f>PLANURI!BD1145</f>
        <v/>
      </c>
      <c r="H526">
        <f>PLANURI!BE1145</f>
        <v>0</v>
      </c>
      <c r="I526">
        <f>PLANURI!BF1145</f>
        <v>0</v>
      </c>
      <c r="J526">
        <f>PLANURI!BG1145</f>
        <v>0</v>
      </c>
      <c r="K526">
        <f>PLANURI!BH1145</f>
        <v>0</v>
      </c>
      <c r="L526">
        <f>PLANURI!BI1145</f>
        <v>0</v>
      </c>
      <c r="M526">
        <f>PLANURI!BJ1145</f>
        <v>0</v>
      </c>
      <c r="N526" t="e">
        <f>PLANURI!BK1145</f>
        <v>#VALUE!</v>
      </c>
      <c r="O526">
        <f>PLANURI!BL1145</f>
        <v>0</v>
      </c>
      <c r="P526" t="e">
        <f>PLANURI!BM1145</f>
        <v>#VALUE!</v>
      </c>
      <c r="Q526" t="str">
        <f>PLANURI!BN1145</f>
        <v/>
      </c>
      <c r="R526">
        <f>PLANURI!BO1145</f>
        <v>0</v>
      </c>
      <c r="S526" t="e">
        <f>PLANURI!BP1145</f>
        <v>#VALUE!</v>
      </c>
      <c r="T526" t="str">
        <f>PLANURI!BQ1145</f>
        <v/>
      </c>
      <c r="U526" t="str">
        <f>PLANURI!BR1145</f>
        <v/>
      </c>
      <c r="V526" t="str">
        <f>PLANURI!BS1145</f>
        <v/>
      </c>
      <c r="W526" t="str">
        <f>PLANURI!BT1145</f>
        <v/>
      </c>
      <c r="X526" t="str">
        <f>PLANURI!BU1145</f>
        <v/>
      </c>
      <c r="Y526" t="str">
        <f>PLANURI!BV1145</f>
        <v/>
      </c>
      <c r="Z526" t="str">
        <f>PLANURI!A$4</f>
        <v xml:space="preserve">Facultatea Arhitectură şi Urbanism </v>
      </c>
      <c r="AA526" t="str">
        <f>PLANURI!H$6</f>
        <v>Ştiinţe umaniste şi arte</v>
      </c>
      <c r="AB526">
        <f>PLANURI!C$12</f>
        <v>10</v>
      </c>
      <c r="AC526" t="str">
        <f>PLANURI!H$9</f>
        <v>Arhitectură</v>
      </c>
      <c r="AD526">
        <f>PLANURI!A$12</f>
        <v>50</v>
      </c>
      <c r="AE526">
        <f>PLANURI!B$12</f>
        <v>60</v>
      </c>
      <c r="AF526">
        <f>PLANURI!D$12</f>
        <v>10</v>
      </c>
      <c r="AG526" t="str">
        <f>PLANURI!BW1145</f>
        <v/>
      </c>
    </row>
    <row r="527" spans="1:33" x14ac:dyDescent="0.2">
      <c r="A527" t="str">
        <f>PLANURI!AX1146</f>
        <v/>
      </c>
      <c r="B527">
        <f>PLANURI!AY1146</f>
        <v>8</v>
      </c>
      <c r="C527" t="str">
        <f>PLANURI!AZ1146</f>
        <v/>
      </c>
      <c r="D527" t="str">
        <f>PLANURI!BA1146</f>
        <v/>
      </c>
      <c r="E527" t="str">
        <f>PLANURI!BB1146</f>
        <v/>
      </c>
      <c r="F527" t="str">
        <f>PLANURI!BC1146</f>
        <v/>
      </c>
      <c r="G527" t="str">
        <f>PLANURI!BD1146</f>
        <v/>
      </c>
      <c r="H527">
        <f>PLANURI!BE1146</f>
        <v>0</v>
      </c>
      <c r="I527">
        <f>PLANURI!BF1146</f>
        <v>0</v>
      </c>
      <c r="J527">
        <f>PLANURI!BG1146</f>
        <v>0</v>
      </c>
      <c r="K527">
        <f>PLANURI!BH1146</f>
        <v>0</v>
      </c>
      <c r="L527">
        <f>PLANURI!BI1146</f>
        <v>0</v>
      </c>
      <c r="M527">
        <f>PLANURI!BJ1146</f>
        <v>0</v>
      </c>
      <c r="N527" t="e">
        <f>PLANURI!BK1146</f>
        <v>#VALUE!</v>
      </c>
      <c r="O527">
        <f>PLANURI!BL1146</f>
        <v>0</v>
      </c>
      <c r="P527" t="e">
        <f>PLANURI!BM1146</f>
        <v>#VALUE!</v>
      </c>
      <c r="Q527" t="str">
        <f>PLANURI!BN1146</f>
        <v/>
      </c>
      <c r="R527">
        <f>PLANURI!BO1146</f>
        <v>0</v>
      </c>
      <c r="S527" t="e">
        <f>PLANURI!BP1146</f>
        <v>#VALUE!</v>
      </c>
      <c r="T527" t="str">
        <f>PLANURI!BQ1146</f>
        <v/>
      </c>
      <c r="U527" t="str">
        <f>PLANURI!BR1146</f>
        <v/>
      </c>
      <c r="V527" t="str">
        <f>PLANURI!BS1146</f>
        <v/>
      </c>
      <c r="W527" t="str">
        <f>PLANURI!BT1146</f>
        <v/>
      </c>
      <c r="X527" t="str">
        <f>PLANURI!BU1146</f>
        <v/>
      </c>
      <c r="Y527" t="str">
        <f>PLANURI!BV1146</f>
        <v/>
      </c>
      <c r="Z527" t="str">
        <f>PLANURI!A$4</f>
        <v xml:space="preserve">Facultatea Arhitectură şi Urbanism </v>
      </c>
      <c r="AA527" t="str">
        <f>PLANURI!H$6</f>
        <v>Ştiinţe umaniste şi arte</v>
      </c>
      <c r="AB527">
        <f>PLANURI!C$12</f>
        <v>10</v>
      </c>
      <c r="AC527" t="str">
        <f>PLANURI!H$9</f>
        <v>Arhitectură</v>
      </c>
      <c r="AD527">
        <f>PLANURI!A$12</f>
        <v>50</v>
      </c>
      <c r="AE527">
        <f>PLANURI!B$12</f>
        <v>60</v>
      </c>
      <c r="AF527">
        <f>PLANURI!D$12</f>
        <v>10</v>
      </c>
      <c r="AG527" t="str">
        <f>PLANURI!BW1146</f>
        <v/>
      </c>
    </row>
    <row r="528" spans="1:33" x14ac:dyDescent="0.2">
      <c r="A528" t="str">
        <f>PLANURI!AX1147</f>
        <v>L061.24.06.D9</v>
      </c>
      <c r="B528">
        <f>PLANURI!AY1147</f>
        <v>9</v>
      </c>
      <c r="C528" t="str">
        <f>PLANURI!AZ1147</f>
        <v>Practică 3</v>
      </c>
      <c r="D528">
        <f>PLANURI!BA1147</f>
        <v>3</v>
      </c>
      <c r="E528" t="str">
        <f>PLANURI!BB1147</f>
        <v>6</v>
      </c>
      <c r="F528" t="str">
        <f>PLANURI!BC1147</f>
        <v>E</v>
      </c>
      <c r="G528" t="str">
        <f>PLANURI!BD1147</f>
        <v>DI</v>
      </c>
      <c r="H528">
        <f>PLANURI!BE1147</f>
        <v>0</v>
      </c>
      <c r="I528">
        <f>PLANURI!BF1147</f>
        <v>0</v>
      </c>
      <c r="J528">
        <f>PLANURI!BG1147</f>
        <v>0</v>
      </c>
      <c r="K528">
        <f>PLANURI!BH1147</f>
        <v>0</v>
      </c>
      <c r="L528">
        <f>PLANURI!BI1147</f>
        <v>0</v>
      </c>
      <c r="M528">
        <f>PLANURI!BJ1147</f>
        <v>0</v>
      </c>
      <c r="N528">
        <f>PLANURI!BK1147</f>
        <v>3.6</v>
      </c>
      <c r="O528">
        <f>PLANURI!BL1147</f>
        <v>0</v>
      </c>
      <c r="P528">
        <f>PLANURI!BM1147</f>
        <v>3.6</v>
      </c>
      <c r="Q528">
        <f>PLANURI!BN1147</f>
        <v>50</v>
      </c>
      <c r="R528">
        <f>PLANURI!BO1147</f>
        <v>0</v>
      </c>
      <c r="S528">
        <f>PLANURI!BP1147</f>
        <v>50</v>
      </c>
      <c r="T528">
        <f>PLANURI!BQ1147</f>
        <v>1.8</v>
      </c>
      <c r="U528">
        <f>PLANURI!BR1147</f>
        <v>25</v>
      </c>
      <c r="V528">
        <f>PLANURI!BS1147</f>
        <v>1</v>
      </c>
      <c r="W528" t="str">
        <f>PLANURI!BT1147</f>
        <v>DF</v>
      </c>
      <c r="X528">
        <f>PLANURI!BU1147</f>
        <v>5.4</v>
      </c>
      <c r="Y528">
        <f>PLANURI!BV1147</f>
        <v>75</v>
      </c>
      <c r="Z528" t="str">
        <f>PLANURI!A$4</f>
        <v xml:space="preserve">Facultatea Arhitectură şi Urbanism </v>
      </c>
      <c r="AA528" t="str">
        <f>PLANURI!H$6</f>
        <v>Ştiinţe umaniste şi arte</v>
      </c>
      <c r="AB528">
        <f>PLANURI!C$12</f>
        <v>10</v>
      </c>
      <c r="AC528" t="str">
        <f>PLANURI!H$9</f>
        <v>Arhitectură</v>
      </c>
      <c r="AD528">
        <f>PLANURI!A$12</f>
        <v>50</v>
      </c>
      <c r="AE528">
        <f>PLANURI!B$12</f>
        <v>60</v>
      </c>
      <c r="AF528">
        <f>PLANURI!D$12</f>
        <v>10</v>
      </c>
      <c r="AG528" t="str">
        <f>PLANURI!BW1147</f>
        <v>2026</v>
      </c>
    </row>
    <row r="529" spans="1:33" x14ac:dyDescent="0.2">
      <c r="A529" t="str">
        <f>PLANURI!AX1148</f>
        <v/>
      </c>
      <c r="B529">
        <f>PLANURI!AY1148</f>
        <v>10</v>
      </c>
      <c r="C529" t="str">
        <f>PLANURI!AZ1148</f>
        <v/>
      </c>
      <c r="D529" t="str">
        <f>PLANURI!BA1148</f>
        <v/>
      </c>
      <c r="E529" t="str">
        <f>PLANURI!BB1148</f>
        <v/>
      </c>
      <c r="F529" t="str">
        <f>PLANURI!BC1148</f>
        <v/>
      </c>
      <c r="G529" t="str">
        <f>PLANURI!BD1148</f>
        <v/>
      </c>
      <c r="H529">
        <f>PLANURI!BE1148</f>
        <v>0</v>
      </c>
      <c r="I529">
        <f>PLANURI!BF1148</f>
        <v>0</v>
      </c>
      <c r="J529">
        <f>PLANURI!BG1148</f>
        <v>0</v>
      </c>
      <c r="K529">
        <f>PLANURI!BH1148</f>
        <v>0</v>
      </c>
      <c r="L529">
        <f>PLANURI!BI1148</f>
        <v>0</v>
      </c>
      <c r="M529">
        <f>PLANURI!BJ1148</f>
        <v>0</v>
      </c>
      <c r="N529" t="e">
        <f>PLANURI!BK1148</f>
        <v>#VALUE!</v>
      </c>
      <c r="O529">
        <f>PLANURI!BL1148</f>
        <v>0</v>
      </c>
      <c r="P529" t="e">
        <f>PLANURI!BM1148</f>
        <v>#VALUE!</v>
      </c>
      <c r="Q529" t="str">
        <f>PLANURI!BN1148</f>
        <v/>
      </c>
      <c r="R529">
        <f>PLANURI!BO1148</f>
        <v>0</v>
      </c>
      <c r="S529" t="e">
        <f>PLANURI!BP1148</f>
        <v>#VALUE!</v>
      </c>
      <c r="T529" t="str">
        <f>PLANURI!BQ1148</f>
        <v/>
      </c>
      <c r="U529" t="str">
        <f>PLANURI!BR1148</f>
        <v/>
      </c>
      <c r="V529" t="str">
        <f>PLANURI!BS1148</f>
        <v/>
      </c>
      <c r="W529" t="str">
        <f>PLANURI!BT1148</f>
        <v/>
      </c>
      <c r="X529" t="str">
        <f>PLANURI!BU1148</f>
        <v/>
      </c>
      <c r="Y529" t="str">
        <f>PLANURI!BV1148</f>
        <v/>
      </c>
      <c r="Z529" t="str">
        <f>PLANURI!A$4</f>
        <v xml:space="preserve">Facultatea Arhitectură şi Urbanism </v>
      </c>
      <c r="AA529" t="str">
        <f>PLANURI!H$6</f>
        <v>Ştiinţe umaniste şi arte</v>
      </c>
      <c r="AB529">
        <f>PLANURI!C$12</f>
        <v>10</v>
      </c>
      <c r="AC529" t="str">
        <f>PLANURI!H$9</f>
        <v>Arhitectură</v>
      </c>
      <c r="AD529">
        <f>PLANURI!A$12</f>
        <v>50</v>
      </c>
      <c r="AE529">
        <f>PLANURI!B$12</f>
        <v>60</v>
      </c>
      <c r="AF529">
        <f>PLANURI!D$12</f>
        <v>10</v>
      </c>
      <c r="AG529" t="str">
        <f>PLANURI!BW1148</f>
        <v/>
      </c>
    </row>
    <row r="530" spans="1:33" x14ac:dyDescent="0.2">
      <c r="A530" t="str">
        <f>PLANURI!AX1149</f>
        <v>Semestrul 7</v>
      </c>
      <c r="B530">
        <f>PLANURI!AY1149</f>
        <v>0</v>
      </c>
      <c r="C530">
        <f>PLANURI!AZ1149</f>
        <v>0</v>
      </c>
      <c r="D530">
        <f>PLANURI!BA1149</f>
        <v>0</v>
      </c>
      <c r="E530">
        <f>PLANURI!BB1149</f>
        <v>0</v>
      </c>
      <c r="F530">
        <f>PLANURI!BC1149</f>
        <v>0</v>
      </c>
      <c r="G530">
        <f>PLANURI!BD1149</f>
        <v>0</v>
      </c>
      <c r="H530">
        <f>PLANURI!BE1149</f>
        <v>0</v>
      </c>
      <c r="I530">
        <f>PLANURI!BF1149</f>
        <v>0</v>
      </c>
      <c r="J530">
        <f>PLANURI!BG1149</f>
        <v>0</v>
      </c>
      <c r="K530">
        <f>PLANURI!BH1149</f>
        <v>0</v>
      </c>
      <c r="L530">
        <f>PLANURI!BI1149</f>
        <v>0</v>
      </c>
      <c r="M530">
        <f>PLANURI!BJ1149</f>
        <v>0</v>
      </c>
      <c r="N530">
        <f>PLANURI!BK1149</f>
        <v>0</v>
      </c>
      <c r="O530">
        <f>PLANURI!BL1149</f>
        <v>0</v>
      </c>
      <c r="P530">
        <f>PLANURI!BM1149</f>
        <v>0</v>
      </c>
      <c r="Q530">
        <f>PLANURI!BN1149</f>
        <v>0</v>
      </c>
      <c r="R530">
        <f>PLANURI!BO1149</f>
        <v>0</v>
      </c>
      <c r="S530">
        <f>PLANURI!BP1149</f>
        <v>0</v>
      </c>
      <c r="T530">
        <f>PLANURI!BQ1149</f>
        <v>0</v>
      </c>
      <c r="U530">
        <f>PLANURI!BR1149</f>
        <v>0</v>
      </c>
      <c r="V530">
        <f>PLANURI!BS1149</f>
        <v>0</v>
      </c>
      <c r="W530">
        <f>PLANURI!BT1149</f>
        <v>0</v>
      </c>
      <c r="X530">
        <f>PLANURI!BU1149</f>
        <v>0</v>
      </c>
      <c r="Y530">
        <f>PLANURI!BV1149</f>
        <v>0</v>
      </c>
      <c r="Z530" t="str">
        <f>PLANURI!A$4</f>
        <v xml:space="preserve">Facultatea Arhitectură şi Urbanism </v>
      </c>
      <c r="AA530" t="str">
        <f>PLANURI!H$6</f>
        <v>Ştiinţe umaniste şi arte</v>
      </c>
      <c r="AB530">
        <f>PLANURI!C$12</f>
        <v>10</v>
      </c>
      <c r="AC530" t="str">
        <f>PLANURI!H$9</f>
        <v>Arhitectură</v>
      </c>
      <c r="AD530">
        <f>PLANURI!A$12</f>
        <v>50</v>
      </c>
      <c r="AE530">
        <f>PLANURI!B$12</f>
        <v>60</v>
      </c>
      <c r="AF530">
        <f>PLANURI!D$12</f>
        <v>10</v>
      </c>
      <c r="AG530" t="str">
        <f>PLANURI!BW1149</f>
        <v/>
      </c>
    </row>
    <row r="531" spans="1:33" x14ac:dyDescent="0.2">
      <c r="A531" t="str">
        <f>PLANURI!AX1150</f>
        <v/>
      </c>
      <c r="B531">
        <f>PLANURI!AY1150</f>
        <v>1</v>
      </c>
      <c r="C531" t="str">
        <f>PLANURI!AZ1150</f>
        <v/>
      </c>
      <c r="D531" t="str">
        <f>PLANURI!BA1150</f>
        <v/>
      </c>
      <c r="E531" t="str">
        <f>PLANURI!BB1150</f>
        <v/>
      </c>
      <c r="F531" t="str">
        <f>PLANURI!BC1150</f>
        <v/>
      </c>
      <c r="G531" t="str">
        <f>PLANURI!BD1150</f>
        <v/>
      </c>
      <c r="H531">
        <f>PLANURI!BE1150</f>
        <v>0</v>
      </c>
      <c r="I531">
        <f>PLANURI!BF1150</f>
        <v>0</v>
      </c>
      <c r="J531">
        <f>PLANURI!BG1150</f>
        <v>0</v>
      </c>
      <c r="K531">
        <f>PLANURI!BH1150</f>
        <v>0</v>
      </c>
      <c r="L531">
        <f>PLANURI!BI1150</f>
        <v>0</v>
      </c>
      <c r="M531">
        <f>PLANURI!BJ1150</f>
        <v>0</v>
      </c>
      <c r="N531" t="e">
        <f>PLANURI!BK1150</f>
        <v>#VALUE!</v>
      </c>
      <c r="O531">
        <f>PLANURI!BL1150</f>
        <v>0</v>
      </c>
      <c r="P531" t="e">
        <f>PLANURI!BM1150</f>
        <v>#VALUE!</v>
      </c>
      <c r="Q531" t="str">
        <f>PLANURI!BN1150</f>
        <v/>
      </c>
      <c r="R531">
        <f>PLANURI!BO1150</f>
        <v>0</v>
      </c>
      <c r="S531" t="e">
        <f>PLANURI!BP1150</f>
        <v>#VALUE!</v>
      </c>
      <c r="T531" t="str">
        <f>PLANURI!BQ1150</f>
        <v/>
      </c>
      <c r="U531" t="str">
        <f>PLANURI!BR1150</f>
        <v/>
      </c>
      <c r="V531" t="str">
        <f>PLANURI!BS1150</f>
        <v/>
      </c>
      <c r="W531" t="str">
        <f>PLANURI!BT1150</f>
        <v/>
      </c>
      <c r="X531" t="str">
        <f>PLANURI!BU1150</f>
        <v/>
      </c>
      <c r="Y531" t="str">
        <f>PLANURI!BV1150</f>
        <v/>
      </c>
      <c r="Z531" t="str">
        <f>PLANURI!A$4</f>
        <v xml:space="preserve">Facultatea Arhitectură şi Urbanism </v>
      </c>
      <c r="AA531" t="str">
        <f>PLANURI!H$6</f>
        <v>Ştiinţe umaniste şi arte</v>
      </c>
      <c r="AB531">
        <f>PLANURI!C$12</f>
        <v>10</v>
      </c>
      <c r="AC531" t="str">
        <f>PLANURI!H$9</f>
        <v>Arhitectură</v>
      </c>
      <c r="AD531">
        <f>PLANURI!A$12</f>
        <v>50</v>
      </c>
      <c r="AE531">
        <f>PLANURI!B$12</f>
        <v>60</v>
      </c>
      <c r="AF531">
        <f>PLANURI!D$12</f>
        <v>10</v>
      </c>
      <c r="AG531" t="str">
        <f>PLANURI!BW1150</f>
        <v/>
      </c>
    </row>
    <row r="532" spans="1:33" x14ac:dyDescent="0.2">
      <c r="A532" t="str">
        <f>PLANURI!AX1151</f>
        <v/>
      </c>
      <c r="B532">
        <f>PLANURI!AY1151</f>
        <v>2</v>
      </c>
      <c r="C532" t="str">
        <f>PLANURI!AZ1151</f>
        <v/>
      </c>
      <c r="D532" t="str">
        <f>PLANURI!BA1151</f>
        <v/>
      </c>
      <c r="E532" t="str">
        <f>PLANURI!BB1151</f>
        <v/>
      </c>
      <c r="F532" t="str">
        <f>PLANURI!BC1151</f>
        <v/>
      </c>
      <c r="G532" t="str">
        <f>PLANURI!BD1151</f>
        <v/>
      </c>
      <c r="H532">
        <f>PLANURI!BE1151</f>
        <v>0</v>
      </c>
      <c r="I532">
        <f>PLANURI!BF1151</f>
        <v>0</v>
      </c>
      <c r="J532">
        <f>PLANURI!BG1151</f>
        <v>0</v>
      </c>
      <c r="K532">
        <f>PLANURI!BH1151</f>
        <v>0</v>
      </c>
      <c r="L532">
        <f>PLANURI!BI1151</f>
        <v>0</v>
      </c>
      <c r="M532">
        <f>PLANURI!BJ1151</f>
        <v>0</v>
      </c>
      <c r="N532" t="e">
        <f>PLANURI!BK1151</f>
        <v>#VALUE!</v>
      </c>
      <c r="O532">
        <f>PLANURI!BL1151</f>
        <v>0</v>
      </c>
      <c r="P532" t="e">
        <f>PLANURI!BM1151</f>
        <v>#VALUE!</v>
      </c>
      <c r="Q532" t="str">
        <f>PLANURI!BN1151</f>
        <v/>
      </c>
      <c r="R532">
        <f>PLANURI!BO1151</f>
        <v>0</v>
      </c>
      <c r="S532" t="e">
        <f>PLANURI!BP1151</f>
        <v>#VALUE!</v>
      </c>
      <c r="T532" t="str">
        <f>PLANURI!BQ1151</f>
        <v/>
      </c>
      <c r="U532" t="str">
        <f>PLANURI!BR1151</f>
        <v/>
      </c>
      <c r="V532" t="str">
        <f>PLANURI!BS1151</f>
        <v/>
      </c>
      <c r="W532" t="str">
        <f>PLANURI!BT1151</f>
        <v/>
      </c>
      <c r="X532" t="str">
        <f>PLANURI!BU1151</f>
        <v/>
      </c>
      <c r="Y532" t="str">
        <f>PLANURI!BV1151</f>
        <v/>
      </c>
      <c r="Z532" t="str">
        <f>PLANURI!A$4</f>
        <v xml:space="preserve">Facultatea Arhitectură şi Urbanism </v>
      </c>
      <c r="AA532" t="str">
        <f>PLANURI!H$6</f>
        <v>Ştiinţe umaniste şi arte</v>
      </c>
      <c r="AB532">
        <f>PLANURI!C$12</f>
        <v>10</v>
      </c>
      <c r="AC532" t="str">
        <f>PLANURI!H$9</f>
        <v>Arhitectură</v>
      </c>
      <c r="AD532">
        <f>PLANURI!A$12</f>
        <v>50</v>
      </c>
      <c r="AE532">
        <f>PLANURI!B$12</f>
        <v>60</v>
      </c>
      <c r="AF532">
        <f>PLANURI!D$12</f>
        <v>10</v>
      </c>
      <c r="AG532" t="str">
        <f>PLANURI!BW1151</f>
        <v/>
      </c>
    </row>
    <row r="533" spans="1:33" x14ac:dyDescent="0.2">
      <c r="A533" t="str">
        <f>PLANURI!AX1152</f>
        <v/>
      </c>
      <c r="B533">
        <f>PLANURI!AY1152</f>
        <v>3</v>
      </c>
      <c r="C533" t="str">
        <f>PLANURI!AZ1152</f>
        <v/>
      </c>
      <c r="D533" t="str">
        <f>PLANURI!BA1152</f>
        <v/>
      </c>
      <c r="E533" t="str">
        <f>PLANURI!BB1152</f>
        <v/>
      </c>
      <c r="F533" t="str">
        <f>PLANURI!BC1152</f>
        <v/>
      </c>
      <c r="G533" t="str">
        <f>PLANURI!BD1152</f>
        <v/>
      </c>
      <c r="H533">
        <f>PLANURI!BE1152</f>
        <v>0</v>
      </c>
      <c r="I533">
        <f>PLANURI!BF1152</f>
        <v>0</v>
      </c>
      <c r="J533">
        <f>PLANURI!BG1152</f>
        <v>0</v>
      </c>
      <c r="K533">
        <f>PLANURI!BH1152</f>
        <v>0</v>
      </c>
      <c r="L533">
        <f>PLANURI!BI1152</f>
        <v>0</v>
      </c>
      <c r="M533">
        <f>PLANURI!BJ1152</f>
        <v>0</v>
      </c>
      <c r="N533" t="e">
        <f>PLANURI!BK1152</f>
        <v>#VALUE!</v>
      </c>
      <c r="O533">
        <f>PLANURI!BL1152</f>
        <v>0</v>
      </c>
      <c r="P533" t="e">
        <f>PLANURI!BM1152</f>
        <v>#VALUE!</v>
      </c>
      <c r="Q533" t="str">
        <f>PLANURI!BN1152</f>
        <v/>
      </c>
      <c r="R533">
        <f>PLANURI!BO1152</f>
        <v>0</v>
      </c>
      <c r="S533" t="e">
        <f>PLANURI!BP1152</f>
        <v>#VALUE!</v>
      </c>
      <c r="T533" t="str">
        <f>PLANURI!BQ1152</f>
        <v/>
      </c>
      <c r="U533" t="str">
        <f>PLANURI!BR1152</f>
        <v/>
      </c>
      <c r="V533" t="str">
        <f>PLANURI!BS1152</f>
        <v/>
      </c>
      <c r="W533" t="str">
        <f>PLANURI!BT1152</f>
        <v/>
      </c>
      <c r="X533" t="str">
        <f>PLANURI!BU1152</f>
        <v/>
      </c>
      <c r="Y533" t="str">
        <f>PLANURI!BV1152</f>
        <v/>
      </c>
      <c r="Z533" t="str">
        <f>PLANURI!A$4</f>
        <v xml:space="preserve">Facultatea Arhitectură şi Urbanism </v>
      </c>
      <c r="AA533" t="str">
        <f>PLANURI!H$6</f>
        <v>Ştiinţe umaniste şi arte</v>
      </c>
      <c r="AB533">
        <f>PLANURI!C$12</f>
        <v>10</v>
      </c>
      <c r="AC533" t="str">
        <f>PLANURI!H$9</f>
        <v>Arhitectură</v>
      </c>
      <c r="AD533">
        <f>PLANURI!A$12</f>
        <v>50</v>
      </c>
      <c r="AE533">
        <f>PLANURI!B$12</f>
        <v>60</v>
      </c>
      <c r="AF533">
        <f>PLANURI!D$12</f>
        <v>10</v>
      </c>
      <c r="AG533" t="str">
        <f>PLANURI!BW1152</f>
        <v/>
      </c>
    </row>
    <row r="534" spans="1:33" x14ac:dyDescent="0.2">
      <c r="A534" t="str">
        <f>PLANURI!AX1153</f>
        <v/>
      </c>
      <c r="B534">
        <f>PLANURI!AY1153</f>
        <v>4</v>
      </c>
      <c r="C534" t="str">
        <f>PLANURI!AZ1153</f>
        <v/>
      </c>
      <c r="D534" t="str">
        <f>PLANURI!BA1153</f>
        <v/>
      </c>
      <c r="E534" t="str">
        <f>PLANURI!BB1153</f>
        <v/>
      </c>
      <c r="F534" t="str">
        <f>PLANURI!BC1153</f>
        <v/>
      </c>
      <c r="G534" t="str">
        <f>PLANURI!BD1153</f>
        <v/>
      </c>
      <c r="H534">
        <f>PLANURI!BE1153</f>
        <v>0</v>
      </c>
      <c r="I534">
        <f>PLANURI!BF1153</f>
        <v>0</v>
      </c>
      <c r="J534">
        <f>PLANURI!BG1153</f>
        <v>0</v>
      </c>
      <c r="K534">
        <f>PLANURI!BH1153</f>
        <v>0</v>
      </c>
      <c r="L534">
        <f>PLANURI!BI1153</f>
        <v>0</v>
      </c>
      <c r="M534">
        <f>PLANURI!BJ1153</f>
        <v>0</v>
      </c>
      <c r="N534" t="e">
        <f>PLANURI!BK1153</f>
        <v>#VALUE!</v>
      </c>
      <c r="O534">
        <f>PLANURI!BL1153</f>
        <v>0</v>
      </c>
      <c r="P534" t="e">
        <f>PLANURI!BM1153</f>
        <v>#VALUE!</v>
      </c>
      <c r="Q534" t="str">
        <f>PLANURI!BN1153</f>
        <v/>
      </c>
      <c r="R534">
        <f>PLANURI!BO1153</f>
        <v>0</v>
      </c>
      <c r="S534" t="e">
        <f>PLANURI!BP1153</f>
        <v>#VALUE!</v>
      </c>
      <c r="T534" t="str">
        <f>PLANURI!BQ1153</f>
        <v/>
      </c>
      <c r="U534" t="str">
        <f>PLANURI!BR1153</f>
        <v/>
      </c>
      <c r="V534" t="str">
        <f>PLANURI!BS1153</f>
        <v/>
      </c>
      <c r="W534" t="str">
        <f>PLANURI!BT1153</f>
        <v/>
      </c>
      <c r="X534" t="str">
        <f>PLANURI!BU1153</f>
        <v/>
      </c>
      <c r="Y534" t="str">
        <f>PLANURI!BV1153</f>
        <v/>
      </c>
      <c r="Z534" t="str">
        <f>PLANURI!A$4</f>
        <v xml:space="preserve">Facultatea Arhitectură şi Urbanism </v>
      </c>
      <c r="AA534" t="str">
        <f>PLANURI!H$6</f>
        <v>Ştiinţe umaniste şi arte</v>
      </c>
      <c r="AB534">
        <f>PLANURI!C$12</f>
        <v>10</v>
      </c>
      <c r="AC534" t="str">
        <f>PLANURI!H$9</f>
        <v>Arhitectură</v>
      </c>
      <c r="AD534">
        <f>PLANURI!A$12</f>
        <v>50</v>
      </c>
      <c r="AE534">
        <f>PLANURI!B$12</f>
        <v>60</v>
      </c>
      <c r="AF534">
        <f>PLANURI!D$12</f>
        <v>10</v>
      </c>
      <c r="AG534" t="str">
        <f>PLANURI!BW1153</f>
        <v/>
      </c>
    </row>
    <row r="535" spans="1:33" x14ac:dyDescent="0.2">
      <c r="A535" t="str">
        <f>PLANURI!AX1154</f>
        <v/>
      </c>
      <c r="B535">
        <f>PLANURI!AY1154</f>
        <v>5</v>
      </c>
      <c r="C535" t="str">
        <f>PLANURI!AZ1154</f>
        <v/>
      </c>
      <c r="D535" t="str">
        <f>PLANURI!BA1154</f>
        <v/>
      </c>
      <c r="E535" t="str">
        <f>PLANURI!BB1154</f>
        <v/>
      </c>
      <c r="F535" t="str">
        <f>PLANURI!BC1154</f>
        <v/>
      </c>
      <c r="G535" t="str">
        <f>PLANURI!BD1154</f>
        <v/>
      </c>
      <c r="H535">
        <f>PLANURI!BE1154</f>
        <v>0</v>
      </c>
      <c r="I535">
        <f>PLANURI!BF1154</f>
        <v>0</v>
      </c>
      <c r="J535">
        <f>PLANURI!BG1154</f>
        <v>0</v>
      </c>
      <c r="K535">
        <f>PLANURI!BH1154</f>
        <v>0</v>
      </c>
      <c r="L535">
        <f>PLANURI!BI1154</f>
        <v>0</v>
      </c>
      <c r="M535">
        <f>PLANURI!BJ1154</f>
        <v>0</v>
      </c>
      <c r="N535" t="e">
        <f>PLANURI!BK1154</f>
        <v>#VALUE!</v>
      </c>
      <c r="O535">
        <f>PLANURI!BL1154</f>
        <v>0</v>
      </c>
      <c r="P535" t="e">
        <f>PLANURI!BM1154</f>
        <v>#VALUE!</v>
      </c>
      <c r="Q535" t="str">
        <f>PLANURI!BN1154</f>
        <v/>
      </c>
      <c r="R535">
        <f>PLANURI!BO1154</f>
        <v>0</v>
      </c>
      <c r="S535" t="e">
        <f>PLANURI!BP1154</f>
        <v>#VALUE!</v>
      </c>
      <c r="T535" t="str">
        <f>PLANURI!BQ1154</f>
        <v/>
      </c>
      <c r="U535" t="str">
        <f>PLANURI!BR1154</f>
        <v/>
      </c>
      <c r="V535" t="str">
        <f>PLANURI!BS1154</f>
        <v/>
      </c>
      <c r="W535" t="str">
        <f>PLANURI!BT1154</f>
        <v/>
      </c>
      <c r="X535" t="str">
        <f>PLANURI!BU1154</f>
        <v/>
      </c>
      <c r="Y535" t="str">
        <f>PLANURI!BV1154</f>
        <v/>
      </c>
      <c r="Z535" t="str">
        <f>PLANURI!A$4</f>
        <v xml:space="preserve">Facultatea Arhitectură şi Urbanism </v>
      </c>
      <c r="AA535" t="str">
        <f>PLANURI!H$6</f>
        <v>Ştiinţe umaniste şi arte</v>
      </c>
      <c r="AB535">
        <f>PLANURI!C$12</f>
        <v>10</v>
      </c>
      <c r="AC535" t="str">
        <f>PLANURI!H$9</f>
        <v>Arhitectură</v>
      </c>
      <c r="AD535">
        <f>PLANURI!A$12</f>
        <v>50</v>
      </c>
      <c r="AE535">
        <f>PLANURI!B$12</f>
        <v>60</v>
      </c>
      <c r="AF535">
        <f>PLANURI!D$12</f>
        <v>10</v>
      </c>
      <c r="AG535" t="str">
        <f>PLANURI!BW1154</f>
        <v/>
      </c>
    </row>
    <row r="536" spans="1:33" x14ac:dyDescent="0.2">
      <c r="A536" t="str">
        <f>PLANURI!AX1155</f>
        <v/>
      </c>
      <c r="B536">
        <f>PLANURI!AY1155</f>
        <v>6</v>
      </c>
      <c r="C536" t="str">
        <f>PLANURI!AZ1155</f>
        <v/>
      </c>
      <c r="D536" t="str">
        <f>PLANURI!BA1155</f>
        <v/>
      </c>
      <c r="E536" t="str">
        <f>PLANURI!BB1155</f>
        <v/>
      </c>
      <c r="F536" t="str">
        <f>PLANURI!BC1155</f>
        <v/>
      </c>
      <c r="G536" t="str">
        <f>PLANURI!BD1155</f>
        <v/>
      </c>
      <c r="H536">
        <f>PLANURI!BE1155</f>
        <v>0</v>
      </c>
      <c r="I536">
        <f>PLANURI!BF1155</f>
        <v>0</v>
      </c>
      <c r="J536">
        <f>PLANURI!BG1155</f>
        <v>0</v>
      </c>
      <c r="K536">
        <f>PLANURI!BH1155</f>
        <v>0</v>
      </c>
      <c r="L536">
        <f>PLANURI!BI1155</f>
        <v>0</v>
      </c>
      <c r="M536">
        <f>PLANURI!BJ1155</f>
        <v>0</v>
      </c>
      <c r="N536" t="e">
        <f>PLANURI!BK1155</f>
        <v>#VALUE!</v>
      </c>
      <c r="O536">
        <f>PLANURI!BL1155</f>
        <v>0</v>
      </c>
      <c r="P536" t="e">
        <f>PLANURI!BM1155</f>
        <v>#VALUE!</v>
      </c>
      <c r="Q536" t="str">
        <f>PLANURI!BN1155</f>
        <v/>
      </c>
      <c r="R536">
        <f>PLANURI!BO1155</f>
        <v>0</v>
      </c>
      <c r="S536" t="e">
        <f>PLANURI!BP1155</f>
        <v>#VALUE!</v>
      </c>
      <c r="T536" t="str">
        <f>PLANURI!BQ1155</f>
        <v/>
      </c>
      <c r="U536" t="str">
        <f>PLANURI!BR1155</f>
        <v/>
      </c>
      <c r="V536" t="str">
        <f>PLANURI!BS1155</f>
        <v/>
      </c>
      <c r="W536" t="str">
        <f>PLANURI!BT1155</f>
        <v/>
      </c>
      <c r="X536" t="str">
        <f>PLANURI!BU1155</f>
        <v/>
      </c>
      <c r="Y536" t="str">
        <f>PLANURI!BV1155</f>
        <v/>
      </c>
      <c r="Z536" t="str">
        <f>PLANURI!A$4</f>
        <v xml:space="preserve">Facultatea Arhitectură şi Urbanism </v>
      </c>
      <c r="AA536" t="str">
        <f>PLANURI!H$6</f>
        <v>Ştiinţe umaniste şi arte</v>
      </c>
      <c r="AB536">
        <f>PLANURI!C$12</f>
        <v>10</v>
      </c>
      <c r="AC536" t="str">
        <f>PLANURI!H$9</f>
        <v>Arhitectură</v>
      </c>
      <c r="AD536">
        <f>PLANURI!A$12</f>
        <v>50</v>
      </c>
      <c r="AE536">
        <f>PLANURI!B$12</f>
        <v>60</v>
      </c>
      <c r="AF536">
        <f>PLANURI!D$12</f>
        <v>10</v>
      </c>
      <c r="AG536" t="str">
        <f>PLANURI!BW1155</f>
        <v/>
      </c>
    </row>
    <row r="537" spans="1:33" x14ac:dyDescent="0.2">
      <c r="A537" t="str">
        <f>PLANURI!AX1156</f>
        <v/>
      </c>
      <c r="B537">
        <f>PLANURI!AY1156</f>
        <v>7</v>
      </c>
      <c r="C537" t="str">
        <f>PLANURI!AZ1156</f>
        <v/>
      </c>
      <c r="D537" t="str">
        <f>PLANURI!BA1156</f>
        <v/>
      </c>
      <c r="E537" t="str">
        <f>PLANURI!BB1156</f>
        <v/>
      </c>
      <c r="F537" t="str">
        <f>PLANURI!BC1156</f>
        <v/>
      </c>
      <c r="G537" t="str">
        <f>PLANURI!BD1156</f>
        <v/>
      </c>
      <c r="H537">
        <f>PLANURI!BE1156</f>
        <v>0</v>
      </c>
      <c r="I537">
        <f>PLANURI!BF1156</f>
        <v>0</v>
      </c>
      <c r="J537">
        <f>PLANURI!BG1156</f>
        <v>0</v>
      </c>
      <c r="K537">
        <f>PLANURI!BH1156</f>
        <v>0</v>
      </c>
      <c r="L537">
        <f>PLANURI!BI1156</f>
        <v>0</v>
      </c>
      <c r="M537">
        <f>PLANURI!BJ1156</f>
        <v>0</v>
      </c>
      <c r="N537" t="e">
        <f>PLANURI!BK1156</f>
        <v>#VALUE!</v>
      </c>
      <c r="O537">
        <f>PLANURI!BL1156</f>
        <v>0</v>
      </c>
      <c r="P537" t="e">
        <f>PLANURI!BM1156</f>
        <v>#VALUE!</v>
      </c>
      <c r="Q537" t="str">
        <f>PLANURI!BN1156</f>
        <v/>
      </c>
      <c r="R537">
        <f>PLANURI!BO1156</f>
        <v>0</v>
      </c>
      <c r="S537" t="e">
        <f>PLANURI!BP1156</f>
        <v>#VALUE!</v>
      </c>
      <c r="T537" t="str">
        <f>PLANURI!BQ1156</f>
        <v/>
      </c>
      <c r="U537" t="str">
        <f>PLANURI!BR1156</f>
        <v/>
      </c>
      <c r="V537" t="str">
        <f>PLANURI!BS1156</f>
        <v/>
      </c>
      <c r="W537" t="str">
        <f>PLANURI!BT1156</f>
        <v/>
      </c>
      <c r="X537" t="str">
        <f>PLANURI!BU1156</f>
        <v/>
      </c>
      <c r="Y537" t="str">
        <f>PLANURI!BV1156</f>
        <v/>
      </c>
      <c r="Z537" t="str">
        <f>PLANURI!A$4</f>
        <v xml:space="preserve">Facultatea Arhitectură şi Urbanism </v>
      </c>
      <c r="AA537" t="str">
        <f>PLANURI!H$6</f>
        <v>Ştiinţe umaniste şi arte</v>
      </c>
      <c r="AB537">
        <f>PLANURI!C$12</f>
        <v>10</v>
      </c>
      <c r="AC537" t="str">
        <f>PLANURI!H$9</f>
        <v>Arhitectură</v>
      </c>
      <c r="AD537">
        <f>PLANURI!A$12</f>
        <v>50</v>
      </c>
      <c r="AE537">
        <f>PLANURI!B$12</f>
        <v>60</v>
      </c>
      <c r="AF537">
        <f>PLANURI!D$12</f>
        <v>10</v>
      </c>
      <c r="AG537" t="str">
        <f>PLANURI!BW1156</f>
        <v/>
      </c>
    </row>
    <row r="538" spans="1:33" x14ac:dyDescent="0.2">
      <c r="A538" t="str">
        <f>PLANURI!AX1157</f>
        <v/>
      </c>
      <c r="B538">
        <f>PLANURI!AY1157</f>
        <v>8</v>
      </c>
      <c r="C538" t="str">
        <f>PLANURI!AZ1157</f>
        <v/>
      </c>
      <c r="D538" t="str">
        <f>PLANURI!BA1157</f>
        <v/>
      </c>
      <c r="E538" t="str">
        <f>PLANURI!BB1157</f>
        <v/>
      </c>
      <c r="F538" t="str">
        <f>PLANURI!BC1157</f>
        <v/>
      </c>
      <c r="G538" t="str">
        <f>PLANURI!BD1157</f>
        <v/>
      </c>
      <c r="H538">
        <f>PLANURI!BE1157</f>
        <v>0</v>
      </c>
      <c r="I538">
        <f>PLANURI!BF1157</f>
        <v>0</v>
      </c>
      <c r="J538">
        <f>PLANURI!BG1157</f>
        <v>0</v>
      </c>
      <c r="K538">
        <f>PLANURI!BH1157</f>
        <v>0</v>
      </c>
      <c r="L538">
        <f>PLANURI!BI1157</f>
        <v>0</v>
      </c>
      <c r="M538">
        <f>PLANURI!BJ1157</f>
        <v>0</v>
      </c>
      <c r="N538" t="e">
        <f>PLANURI!BK1157</f>
        <v>#VALUE!</v>
      </c>
      <c r="O538">
        <f>PLANURI!BL1157</f>
        <v>0</v>
      </c>
      <c r="P538" t="e">
        <f>PLANURI!BM1157</f>
        <v>#VALUE!</v>
      </c>
      <c r="Q538" t="str">
        <f>PLANURI!BN1157</f>
        <v/>
      </c>
      <c r="R538">
        <f>PLANURI!BO1157</f>
        <v>0</v>
      </c>
      <c r="S538" t="e">
        <f>PLANURI!BP1157</f>
        <v>#VALUE!</v>
      </c>
      <c r="T538" t="str">
        <f>PLANURI!BQ1157</f>
        <v/>
      </c>
      <c r="U538" t="str">
        <f>PLANURI!BR1157</f>
        <v/>
      </c>
      <c r="V538" t="str">
        <f>PLANURI!BS1157</f>
        <v/>
      </c>
      <c r="W538" t="str">
        <f>PLANURI!BT1157</f>
        <v/>
      </c>
      <c r="X538" t="str">
        <f>PLANURI!BU1157</f>
        <v/>
      </c>
      <c r="Y538" t="str">
        <f>PLANURI!BV1157</f>
        <v/>
      </c>
      <c r="Z538" t="str">
        <f>PLANURI!A$4</f>
        <v xml:space="preserve">Facultatea Arhitectură şi Urbanism </v>
      </c>
      <c r="AA538" t="str">
        <f>PLANURI!H$6</f>
        <v>Ştiinţe umaniste şi arte</v>
      </c>
      <c r="AB538">
        <f>PLANURI!C$12</f>
        <v>10</v>
      </c>
      <c r="AC538" t="str">
        <f>PLANURI!H$9</f>
        <v>Arhitectură</v>
      </c>
      <c r="AD538">
        <f>PLANURI!A$12</f>
        <v>50</v>
      </c>
      <c r="AE538">
        <f>PLANURI!B$12</f>
        <v>60</v>
      </c>
      <c r="AF538">
        <f>PLANURI!D$12</f>
        <v>10</v>
      </c>
      <c r="AG538" t="str">
        <f>PLANURI!BW1157</f>
        <v/>
      </c>
    </row>
    <row r="539" spans="1:33" x14ac:dyDescent="0.2">
      <c r="A539" t="str">
        <f>PLANURI!AX1158</f>
        <v/>
      </c>
      <c r="B539">
        <f>PLANURI!AY1158</f>
        <v>9</v>
      </c>
      <c r="C539" t="str">
        <f>PLANURI!AZ1158</f>
        <v/>
      </c>
      <c r="D539" t="str">
        <f>PLANURI!BA1158</f>
        <v/>
      </c>
      <c r="E539" t="str">
        <f>PLANURI!BB1158</f>
        <v/>
      </c>
      <c r="F539" t="str">
        <f>PLANURI!BC1158</f>
        <v/>
      </c>
      <c r="G539" t="str">
        <f>PLANURI!BD1158</f>
        <v/>
      </c>
      <c r="H539">
        <f>PLANURI!BE1158</f>
        <v>0</v>
      </c>
      <c r="I539">
        <f>PLANURI!BF1158</f>
        <v>0</v>
      </c>
      <c r="J539">
        <f>PLANURI!BG1158</f>
        <v>0</v>
      </c>
      <c r="K539">
        <f>PLANURI!BH1158</f>
        <v>0</v>
      </c>
      <c r="L539">
        <f>PLANURI!BI1158</f>
        <v>0</v>
      </c>
      <c r="M539">
        <f>PLANURI!BJ1158</f>
        <v>0</v>
      </c>
      <c r="N539" t="e">
        <f>PLANURI!BK1158</f>
        <v>#VALUE!</v>
      </c>
      <c r="O539">
        <f>PLANURI!BL1158</f>
        <v>0</v>
      </c>
      <c r="P539" t="e">
        <f>PLANURI!BM1158</f>
        <v>#VALUE!</v>
      </c>
      <c r="Q539" t="str">
        <f>PLANURI!BN1158</f>
        <v/>
      </c>
      <c r="R539">
        <f>PLANURI!BO1158</f>
        <v>0</v>
      </c>
      <c r="S539" t="e">
        <f>PLANURI!BP1158</f>
        <v>#VALUE!</v>
      </c>
      <c r="T539" t="str">
        <f>PLANURI!BQ1158</f>
        <v/>
      </c>
      <c r="U539" t="str">
        <f>PLANURI!BR1158</f>
        <v/>
      </c>
      <c r="V539" t="str">
        <f>PLANURI!BS1158</f>
        <v/>
      </c>
      <c r="W539" t="str">
        <f>PLANURI!BT1158</f>
        <v/>
      </c>
      <c r="X539" t="str">
        <f>PLANURI!BU1158</f>
        <v/>
      </c>
      <c r="Y539" t="str">
        <f>PLANURI!BV1158</f>
        <v/>
      </c>
      <c r="Z539" t="str">
        <f>PLANURI!A$4</f>
        <v xml:space="preserve">Facultatea Arhitectură şi Urbanism </v>
      </c>
      <c r="AA539" t="str">
        <f>PLANURI!H$6</f>
        <v>Ştiinţe umaniste şi arte</v>
      </c>
      <c r="AB539">
        <f>PLANURI!C$12</f>
        <v>10</v>
      </c>
      <c r="AC539" t="str">
        <f>PLANURI!H$9</f>
        <v>Arhitectură</v>
      </c>
      <c r="AD539">
        <f>PLANURI!A$12</f>
        <v>50</v>
      </c>
      <c r="AE539">
        <f>PLANURI!B$12</f>
        <v>60</v>
      </c>
      <c r="AF539">
        <f>PLANURI!D$12</f>
        <v>10</v>
      </c>
      <c r="AG539" t="str">
        <f>PLANURI!BW1158</f>
        <v/>
      </c>
    </row>
    <row r="540" spans="1:33" x14ac:dyDescent="0.2">
      <c r="A540" t="str">
        <f>PLANURI!AX1159</f>
        <v/>
      </c>
      <c r="B540">
        <f>PLANURI!AY1159</f>
        <v>10</v>
      </c>
      <c r="C540" t="str">
        <f>PLANURI!AZ1159</f>
        <v/>
      </c>
      <c r="D540" t="str">
        <f>PLANURI!BA1159</f>
        <v/>
      </c>
      <c r="E540" t="str">
        <f>PLANURI!BB1159</f>
        <v/>
      </c>
      <c r="F540" t="str">
        <f>PLANURI!BC1159</f>
        <v/>
      </c>
      <c r="G540" t="str">
        <f>PLANURI!BD1159</f>
        <v/>
      </c>
      <c r="H540">
        <f>PLANURI!BE1159</f>
        <v>0</v>
      </c>
      <c r="I540">
        <f>PLANURI!BF1159</f>
        <v>0</v>
      </c>
      <c r="J540">
        <f>PLANURI!BG1159</f>
        <v>0</v>
      </c>
      <c r="K540">
        <f>PLANURI!BH1159</f>
        <v>0</v>
      </c>
      <c r="L540">
        <f>PLANURI!BI1159</f>
        <v>0</v>
      </c>
      <c r="M540">
        <f>PLANURI!BJ1159</f>
        <v>0</v>
      </c>
      <c r="N540" t="e">
        <f>PLANURI!BK1159</f>
        <v>#VALUE!</v>
      </c>
      <c r="O540">
        <f>PLANURI!BL1159</f>
        <v>0</v>
      </c>
      <c r="P540" t="e">
        <f>PLANURI!BM1159</f>
        <v>#VALUE!</v>
      </c>
      <c r="Q540" t="str">
        <f>PLANURI!BN1159</f>
        <v/>
      </c>
      <c r="R540">
        <f>PLANURI!BO1159</f>
        <v>0</v>
      </c>
      <c r="S540" t="e">
        <f>PLANURI!BP1159</f>
        <v>#VALUE!</v>
      </c>
      <c r="T540" t="str">
        <f>PLANURI!BQ1159</f>
        <v/>
      </c>
      <c r="U540" t="str">
        <f>PLANURI!BR1159</f>
        <v/>
      </c>
      <c r="V540" t="str">
        <f>PLANURI!BS1159</f>
        <v/>
      </c>
      <c r="W540" t="str">
        <f>PLANURI!BT1159</f>
        <v/>
      </c>
      <c r="X540" t="str">
        <f>PLANURI!BU1159</f>
        <v/>
      </c>
      <c r="Y540" t="str">
        <f>PLANURI!BV1159</f>
        <v/>
      </c>
      <c r="Z540" t="str">
        <f>PLANURI!A$4</f>
        <v xml:space="preserve">Facultatea Arhitectură şi Urbanism </v>
      </c>
      <c r="AA540" t="str">
        <f>PLANURI!H$6</f>
        <v>Ştiinţe umaniste şi arte</v>
      </c>
      <c r="AB540">
        <f>PLANURI!C$12</f>
        <v>10</v>
      </c>
      <c r="AC540" t="str">
        <f>PLANURI!H$9</f>
        <v>Arhitectură</v>
      </c>
      <c r="AD540">
        <f>PLANURI!A$12</f>
        <v>50</v>
      </c>
      <c r="AE540">
        <f>PLANURI!B$12</f>
        <v>60</v>
      </c>
      <c r="AF540">
        <f>PLANURI!D$12</f>
        <v>10</v>
      </c>
      <c r="AG540" t="str">
        <f>PLANURI!BW1159</f>
        <v/>
      </c>
    </row>
    <row r="541" spans="1:33" x14ac:dyDescent="0.2">
      <c r="A541" t="str">
        <f>PLANURI!AX1160</f>
        <v>Semestrul 8</v>
      </c>
      <c r="B541">
        <f>PLANURI!AY1160</f>
        <v>0</v>
      </c>
      <c r="C541">
        <f>PLANURI!AZ1160</f>
        <v>0</v>
      </c>
      <c r="D541">
        <f>PLANURI!BA1160</f>
        <v>0</v>
      </c>
      <c r="E541">
        <f>PLANURI!BB1160</f>
        <v>0</v>
      </c>
      <c r="F541">
        <f>PLANURI!BC1160</f>
        <v>0</v>
      </c>
      <c r="G541">
        <f>PLANURI!BD1160</f>
        <v>0</v>
      </c>
      <c r="H541">
        <f>PLANURI!BE1160</f>
        <v>0</v>
      </c>
      <c r="I541">
        <f>PLANURI!BF1160</f>
        <v>0</v>
      </c>
      <c r="J541">
        <f>PLANURI!BG1160</f>
        <v>0</v>
      </c>
      <c r="K541">
        <f>PLANURI!BH1160</f>
        <v>0</v>
      </c>
      <c r="L541">
        <f>PLANURI!BI1160</f>
        <v>0</v>
      </c>
      <c r="M541">
        <f>PLANURI!BJ1160</f>
        <v>0</v>
      </c>
      <c r="N541">
        <f>PLANURI!BK1160</f>
        <v>0</v>
      </c>
      <c r="O541">
        <f>PLANURI!BL1160</f>
        <v>0</v>
      </c>
      <c r="P541">
        <f>PLANURI!BM1160</f>
        <v>0</v>
      </c>
      <c r="Q541">
        <f>PLANURI!BN1160</f>
        <v>0</v>
      </c>
      <c r="R541">
        <f>PLANURI!BO1160</f>
        <v>0</v>
      </c>
      <c r="S541">
        <f>PLANURI!BP1160</f>
        <v>0</v>
      </c>
      <c r="T541">
        <f>PLANURI!BQ1160</f>
        <v>0</v>
      </c>
      <c r="U541">
        <f>PLANURI!BR1160</f>
        <v>0</v>
      </c>
      <c r="V541">
        <f>PLANURI!BS1160</f>
        <v>0</v>
      </c>
      <c r="W541">
        <f>PLANURI!BT1160</f>
        <v>0</v>
      </c>
      <c r="X541">
        <f>PLANURI!BU1160</f>
        <v>0</v>
      </c>
      <c r="Y541">
        <f>PLANURI!BV1160</f>
        <v>0</v>
      </c>
      <c r="Z541" t="str">
        <f>PLANURI!A$4</f>
        <v xml:space="preserve">Facultatea Arhitectură şi Urbanism </v>
      </c>
      <c r="AA541" t="str">
        <f>PLANURI!H$6</f>
        <v>Ştiinţe umaniste şi arte</v>
      </c>
      <c r="AB541">
        <f>PLANURI!C$12</f>
        <v>10</v>
      </c>
      <c r="AC541" t="str">
        <f>PLANURI!H$9</f>
        <v>Arhitectură</v>
      </c>
      <c r="AD541">
        <f>PLANURI!A$12</f>
        <v>50</v>
      </c>
      <c r="AE541">
        <f>PLANURI!B$12</f>
        <v>60</v>
      </c>
      <c r="AF541">
        <f>PLANURI!D$12</f>
        <v>10</v>
      </c>
      <c r="AG541" t="str">
        <f>PLANURI!BW1160</f>
        <v/>
      </c>
    </row>
    <row r="542" spans="1:33" x14ac:dyDescent="0.2">
      <c r="A542" t="str">
        <f>PLANURI!AX1161</f>
        <v/>
      </c>
      <c r="B542">
        <f>PLANURI!AY1161</f>
        <v>1</v>
      </c>
      <c r="C542" t="str">
        <f>PLANURI!AZ1161</f>
        <v/>
      </c>
      <c r="D542" t="str">
        <f>PLANURI!BA1161</f>
        <v/>
      </c>
      <c r="E542" t="str">
        <f>PLANURI!BB1161</f>
        <v/>
      </c>
      <c r="F542" t="str">
        <f>PLANURI!BC1161</f>
        <v/>
      </c>
      <c r="G542" t="str">
        <f>PLANURI!BD1161</f>
        <v/>
      </c>
      <c r="H542">
        <f>PLANURI!BE1161</f>
        <v>0</v>
      </c>
      <c r="I542">
        <f>PLANURI!BF1161</f>
        <v>0</v>
      </c>
      <c r="J542">
        <f>PLANURI!BG1161</f>
        <v>0</v>
      </c>
      <c r="K542">
        <f>PLANURI!BH1161</f>
        <v>0</v>
      </c>
      <c r="L542">
        <f>PLANURI!BI1161</f>
        <v>0</v>
      </c>
      <c r="M542">
        <f>PLANURI!BJ1161</f>
        <v>0</v>
      </c>
      <c r="N542" t="e">
        <f>PLANURI!BK1161</f>
        <v>#VALUE!</v>
      </c>
      <c r="O542">
        <f>PLANURI!BL1161</f>
        <v>0</v>
      </c>
      <c r="P542" t="e">
        <f>PLANURI!BM1161</f>
        <v>#VALUE!</v>
      </c>
      <c r="Q542" t="str">
        <f>PLANURI!BN1161</f>
        <v/>
      </c>
      <c r="R542">
        <f>PLANURI!BO1161</f>
        <v>0</v>
      </c>
      <c r="S542" t="e">
        <f>PLANURI!BP1161</f>
        <v>#VALUE!</v>
      </c>
      <c r="T542" t="str">
        <f>PLANURI!BQ1161</f>
        <v/>
      </c>
      <c r="U542" t="str">
        <f>PLANURI!BR1161</f>
        <v/>
      </c>
      <c r="V542" t="str">
        <f>PLANURI!BS1161</f>
        <v/>
      </c>
      <c r="W542" t="str">
        <f>PLANURI!BT1161</f>
        <v/>
      </c>
      <c r="X542" t="str">
        <f>PLANURI!BU1161</f>
        <v/>
      </c>
      <c r="Y542" t="str">
        <f>PLANURI!BV1161</f>
        <v/>
      </c>
      <c r="Z542" t="str">
        <f>PLANURI!A$4</f>
        <v xml:space="preserve">Facultatea Arhitectură şi Urbanism </v>
      </c>
      <c r="AA542" t="str">
        <f>PLANURI!H$6</f>
        <v>Ştiinţe umaniste şi arte</v>
      </c>
      <c r="AB542">
        <f>PLANURI!C$12</f>
        <v>10</v>
      </c>
      <c r="AC542" t="str">
        <f>PLANURI!H$9</f>
        <v>Arhitectură</v>
      </c>
      <c r="AD542">
        <f>PLANURI!A$12</f>
        <v>50</v>
      </c>
      <c r="AE542">
        <f>PLANURI!B$12</f>
        <v>60</v>
      </c>
      <c r="AF542">
        <f>PLANURI!D$12</f>
        <v>10</v>
      </c>
      <c r="AG542" t="str">
        <f>PLANURI!BW1161</f>
        <v/>
      </c>
    </row>
    <row r="543" spans="1:33" x14ac:dyDescent="0.2">
      <c r="A543" t="str">
        <f>PLANURI!AX1162</f>
        <v/>
      </c>
      <c r="B543">
        <f>PLANURI!AY1162</f>
        <v>2</v>
      </c>
      <c r="C543" t="str">
        <f>PLANURI!AZ1162</f>
        <v/>
      </c>
      <c r="D543" t="str">
        <f>PLANURI!BA1162</f>
        <v/>
      </c>
      <c r="E543" t="str">
        <f>PLANURI!BB1162</f>
        <v/>
      </c>
      <c r="F543" t="str">
        <f>PLANURI!BC1162</f>
        <v/>
      </c>
      <c r="G543" t="str">
        <f>PLANURI!BD1162</f>
        <v/>
      </c>
      <c r="H543">
        <f>PLANURI!BE1162</f>
        <v>0</v>
      </c>
      <c r="I543">
        <f>PLANURI!BF1162</f>
        <v>0</v>
      </c>
      <c r="J543">
        <f>PLANURI!BG1162</f>
        <v>0</v>
      </c>
      <c r="K543">
        <f>PLANURI!BH1162</f>
        <v>0</v>
      </c>
      <c r="L543">
        <f>PLANURI!BI1162</f>
        <v>0</v>
      </c>
      <c r="M543">
        <f>PLANURI!BJ1162</f>
        <v>0</v>
      </c>
      <c r="N543" t="e">
        <f>PLANURI!BK1162</f>
        <v>#VALUE!</v>
      </c>
      <c r="O543">
        <f>PLANURI!BL1162</f>
        <v>0</v>
      </c>
      <c r="P543" t="e">
        <f>PLANURI!BM1162</f>
        <v>#VALUE!</v>
      </c>
      <c r="Q543" t="str">
        <f>PLANURI!BN1162</f>
        <v/>
      </c>
      <c r="R543">
        <f>PLANURI!BO1162</f>
        <v>0</v>
      </c>
      <c r="S543" t="e">
        <f>PLANURI!BP1162</f>
        <v>#VALUE!</v>
      </c>
      <c r="T543" t="str">
        <f>PLANURI!BQ1162</f>
        <v/>
      </c>
      <c r="U543" t="str">
        <f>PLANURI!BR1162</f>
        <v/>
      </c>
      <c r="V543" t="str">
        <f>PLANURI!BS1162</f>
        <v/>
      </c>
      <c r="W543" t="str">
        <f>PLANURI!BT1162</f>
        <v/>
      </c>
      <c r="X543" t="str">
        <f>PLANURI!BU1162</f>
        <v/>
      </c>
      <c r="Y543" t="str">
        <f>PLANURI!BV1162</f>
        <v/>
      </c>
      <c r="Z543" t="str">
        <f>PLANURI!A$4</f>
        <v xml:space="preserve">Facultatea Arhitectură şi Urbanism </v>
      </c>
      <c r="AA543" t="str">
        <f>PLANURI!H$6</f>
        <v>Ştiinţe umaniste şi arte</v>
      </c>
      <c r="AB543">
        <f>PLANURI!C$12</f>
        <v>10</v>
      </c>
      <c r="AC543" t="str">
        <f>PLANURI!H$9</f>
        <v>Arhitectură</v>
      </c>
      <c r="AD543">
        <f>PLANURI!A$12</f>
        <v>50</v>
      </c>
      <c r="AE543">
        <f>PLANURI!B$12</f>
        <v>60</v>
      </c>
      <c r="AF543">
        <f>PLANURI!D$12</f>
        <v>10</v>
      </c>
      <c r="AG543" t="str">
        <f>PLANURI!BW1162</f>
        <v/>
      </c>
    </row>
    <row r="544" spans="1:33" x14ac:dyDescent="0.2">
      <c r="A544" t="str">
        <f>PLANURI!AX1163</f>
        <v/>
      </c>
      <c r="B544">
        <f>PLANURI!AY1163</f>
        <v>3</v>
      </c>
      <c r="C544" t="str">
        <f>PLANURI!AZ1163</f>
        <v/>
      </c>
      <c r="D544" t="str">
        <f>PLANURI!BA1163</f>
        <v/>
      </c>
      <c r="E544" t="str">
        <f>PLANURI!BB1163</f>
        <v/>
      </c>
      <c r="F544" t="str">
        <f>PLANURI!BC1163</f>
        <v/>
      </c>
      <c r="G544" t="str">
        <f>PLANURI!BD1163</f>
        <v/>
      </c>
      <c r="H544">
        <f>PLANURI!BE1163</f>
        <v>0</v>
      </c>
      <c r="I544">
        <f>PLANURI!BF1163</f>
        <v>0</v>
      </c>
      <c r="J544">
        <f>PLANURI!BG1163</f>
        <v>0</v>
      </c>
      <c r="K544">
        <f>PLANURI!BH1163</f>
        <v>0</v>
      </c>
      <c r="L544">
        <f>PLANURI!BI1163</f>
        <v>0</v>
      </c>
      <c r="M544">
        <f>PLANURI!BJ1163</f>
        <v>0</v>
      </c>
      <c r="N544" t="e">
        <f>PLANURI!BK1163</f>
        <v>#VALUE!</v>
      </c>
      <c r="O544">
        <f>PLANURI!BL1163</f>
        <v>0</v>
      </c>
      <c r="P544" t="e">
        <f>PLANURI!BM1163</f>
        <v>#VALUE!</v>
      </c>
      <c r="Q544" t="str">
        <f>PLANURI!BN1163</f>
        <v/>
      </c>
      <c r="R544">
        <f>PLANURI!BO1163</f>
        <v>0</v>
      </c>
      <c r="S544" t="e">
        <f>PLANURI!BP1163</f>
        <v>#VALUE!</v>
      </c>
      <c r="T544" t="str">
        <f>PLANURI!BQ1163</f>
        <v/>
      </c>
      <c r="U544" t="str">
        <f>PLANURI!BR1163</f>
        <v/>
      </c>
      <c r="V544" t="str">
        <f>PLANURI!BS1163</f>
        <v/>
      </c>
      <c r="W544" t="str">
        <f>PLANURI!BT1163</f>
        <v/>
      </c>
      <c r="X544" t="str">
        <f>PLANURI!BU1163</f>
        <v/>
      </c>
      <c r="Y544" t="str">
        <f>PLANURI!BV1163</f>
        <v/>
      </c>
      <c r="Z544" t="str">
        <f>PLANURI!A$4</f>
        <v xml:space="preserve">Facultatea Arhitectură şi Urbanism </v>
      </c>
      <c r="AA544" t="str">
        <f>PLANURI!H$6</f>
        <v>Ştiinţe umaniste şi arte</v>
      </c>
      <c r="AB544">
        <f>PLANURI!C$12</f>
        <v>10</v>
      </c>
      <c r="AC544" t="str">
        <f>PLANURI!H$9</f>
        <v>Arhitectură</v>
      </c>
      <c r="AD544">
        <f>PLANURI!A$12</f>
        <v>50</v>
      </c>
      <c r="AE544">
        <f>PLANURI!B$12</f>
        <v>60</v>
      </c>
      <c r="AF544">
        <f>PLANURI!D$12</f>
        <v>10</v>
      </c>
      <c r="AG544" t="str">
        <f>PLANURI!BW1163</f>
        <v/>
      </c>
    </row>
    <row r="545" spans="1:33" x14ac:dyDescent="0.2">
      <c r="A545" t="str">
        <f>PLANURI!AX1164</f>
        <v/>
      </c>
      <c r="B545">
        <f>PLANURI!AY1164</f>
        <v>4</v>
      </c>
      <c r="C545" t="str">
        <f>PLANURI!AZ1164</f>
        <v/>
      </c>
      <c r="D545" t="str">
        <f>PLANURI!BA1164</f>
        <v/>
      </c>
      <c r="E545" t="str">
        <f>PLANURI!BB1164</f>
        <v/>
      </c>
      <c r="F545" t="str">
        <f>PLANURI!BC1164</f>
        <v/>
      </c>
      <c r="G545" t="str">
        <f>PLANURI!BD1164</f>
        <v/>
      </c>
      <c r="H545">
        <f>PLANURI!BE1164</f>
        <v>0</v>
      </c>
      <c r="I545">
        <f>PLANURI!BF1164</f>
        <v>0</v>
      </c>
      <c r="J545">
        <f>PLANURI!BG1164</f>
        <v>0</v>
      </c>
      <c r="K545">
        <f>PLANURI!BH1164</f>
        <v>0</v>
      </c>
      <c r="L545">
        <f>PLANURI!BI1164</f>
        <v>0</v>
      </c>
      <c r="M545">
        <f>PLANURI!BJ1164</f>
        <v>0</v>
      </c>
      <c r="N545" t="e">
        <f>PLANURI!BK1164</f>
        <v>#VALUE!</v>
      </c>
      <c r="O545">
        <f>PLANURI!BL1164</f>
        <v>0</v>
      </c>
      <c r="P545" t="e">
        <f>PLANURI!BM1164</f>
        <v>#VALUE!</v>
      </c>
      <c r="Q545" t="str">
        <f>PLANURI!BN1164</f>
        <v/>
      </c>
      <c r="R545">
        <f>PLANURI!BO1164</f>
        <v>0</v>
      </c>
      <c r="S545" t="e">
        <f>PLANURI!BP1164</f>
        <v>#VALUE!</v>
      </c>
      <c r="T545" t="str">
        <f>PLANURI!BQ1164</f>
        <v/>
      </c>
      <c r="U545" t="str">
        <f>PLANURI!BR1164</f>
        <v/>
      </c>
      <c r="V545" t="str">
        <f>PLANURI!BS1164</f>
        <v/>
      </c>
      <c r="W545" t="str">
        <f>PLANURI!BT1164</f>
        <v/>
      </c>
      <c r="X545" t="str">
        <f>PLANURI!BU1164</f>
        <v/>
      </c>
      <c r="Y545" t="str">
        <f>PLANURI!BV1164</f>
        <v/>
      </c>
      <c r="Z545" t="str">
        <f>PLANURI!A$4</f>
        <v xml:space="preserve">Facultatea Arhitectură şi Urbanism </v>
      </c>
      <c r="AA545" t="str">
        <f>PLANURI!H$6</f>
        <v>Ştiinţe umaniste şi arte</v>
      </c>
      <c r="AB545">
        <f>PLANURI!C$12</f>
        <v>10</v>
      </c>
      <c r="AC545" t="str">
        <f>PLANURI!H$9</f>
        <v>Arhitectură</v>
      </c>
      <c r="AD545">
        <f>PLANURI!A$12</f>
        <v>50</v>
      </c>
      <c r="AE545">
        <f>PLANURI!B$12</f>
        <v>60</v>
      </c>
      <c r="AF545">
        <f>PLANURI!D$12</f>
        <v>10</v>
      </c>
      <c r="AG545" t="str">
        <f>PLANURI!BW1164</f>
        <v/>
      </c>
    </row>
    <row r="546" spans="1:33" x14ac:dyDescent="0.2">
      <c r="A546" t="str">
        <f>PLANURI!AX1165</f>
        <v/>
      </c>
      <c r="B546">
        <f>PLANURI!AY1165</f>
        <v>5</v>
      </c>
      <c r="C546" t="str">
        <f>PLANURI!AZ1165</f>
        <v/>
      </c>
      <c r="D546" t="str">
        <f>PLANURI!BA1165</f>
        <v/>
      </c>
      <c r="E546" t="str">
        <f>PLANURI!BB1165</f>
        <v/>
      </c>
      <c r="F546" t="str">
        <f>PLANURI!BC1165</f>
        <v/>
      </c>
      <c r="G546" t="str">
        <f>PLANURI!BD1165</f>
        <v/>
      </c>
      <c r="H546">
        <f>PLANURI!BE1165</f>
        <v>0</v>
      </c>
      <c r="I546">
        <f>PLANURI!BF1165</f>
        <v>0</v>
      </c>
      <c r="J546">
        <f>PLANURI!BG1165</f>
        <v>0</v>
      </c>
      <c r="K546">
        <f>PLANURI!BH1165</f>
        <v>0</v>
      </c>
      <c r="L546">
        <f>PLANURI!BI1165</f>
        <v>0</v>
      </c>
      <c r="M546">
        <f>PLANURI!BJ1165</f>
        <v>0</v>
      </c>
      <c r="N546" t="e">
        <f>PLANURI!BK1165</f>
        <v>#VALUE!</v>
      </c>
      <c r="O546">
        <f>PLANURI!BL1165</f>
        <v>0</v>
      </c>
      <c r="P546" t="e">
        <f>PLANURI!BM1165</f>
        <v>#VALUE!</v>
      </c>
      <c r="Q546" t="str">
        <f>PLANURI!BN1165</f>
        <v/>
      </c>
      <c r="R546">
        <f>PLANURI!BO1165</f>
        <v>0</v>
      </c>
      <c r="S546" t="e">
        <f>PLANURI!BP1165</f>
        <v>#VALUE!</v>
      </c>
      <c r="T546" t="str">
        <f>PLANURI!BQ1165</f>
        <v/>
      </c>
      <c r="U546" t="str">
        <f>PLANURI!BR1165</f>
        <v/>
      </c>
      <c r="V546" t="str">
        <f>PLANURI!BS1165</f>
        <v/>
      </c>
      <c r="W546" t="str">
        <f>PLANURI!BT1165</f>
        <v/>
      </c>
      <c r="X546" t="str">
        <f>PLANURI!BU1165</f>
        <v/>
      </c>
      <c r="Y546" t="str">
        <f>PLANURI!BV1165</f>
        <v/>
      </c>
      <c r="Z546" t="str">
        <f>PLANURI!A$4</f>
        <v xml:space="preserve">Facultatea Arhitectură şi Urbanism </v>
      </c>
      <c r="AA546" t="str">
        <f>PLANURI!H$6</f>
        <v>Ştiinţe umaniste şi arte</v>
      </c>
      <c r="AB546">
        <f>PLANURI!C$12</f>
        <v>10</v>
      </c>
      <c r="AC546" t="str">
        <f>PLANURI!H$9</f>
        <v>Arhitectură</v>
      </c>
      <c r="AD546">
        <f>PLANURI!A$12</f>
        <v>50</v>
      </c>
      <c r="AE546">
        <f>PLANURI!B$12</f>
        <v>60</v>
      </c>
      <c r="AF546">
        <f>PLANURI!D$12</f>
        <v>10</v>
      </c>
      <c r="AG546" t="str">
        <f>PLANURI!BW1165</f>
        <v/>
      </c>
    </row>
    <row r="547" spans="1:33" x14ac:dyDescent="0.2">
      <c r="A547" t="str">
        <f>PLANURI!AX1166</f>
        <v/>
      </c>
      <c r="B547">
        <f>PLANURI!AY1166</f>
        <v>6</v>
      </c>
      <c r="C547" t="str">
        <f>PLANURI!AZ1166</f>
        <v/>
      </c>
      <c r="D547" t="str">
        <f>PLANURI!BA1166</f>
        <v/>
      </c>
      <c r="E547" t="str">
        <f>PLANURI!BB1166</f>
        <v/>
      </c>
      <c r="F547" t="str">
        <f>PLANURI!BC1166</f>
        <v/>
      </c>
      <c r="G547" t="str">
        <f>PLANURI!BD1166</f>
        <v/>
      </c>
      <c r="H547">
        <f>PLANURI!BE1166</f>
        <v>0</v>
      </c>
      <c r="I547">
        <f>PLANURI!BF1166</f>
        <v>0</v>
      </c>
      <c r="J547">
        <f>PLANURI!BG1166</f>
        <v>0</v>
      </c>
      <c r="K547">
        <f>PLANURI!BH1166</f>
        <v>0</v>
      </c>
      <c r="L547">
        <f>PLANURI!BI1166</f>
        <v>0</v>
      </c>
      <c r="M547">
        <f>PLANURI!BJ1166</f>
        <v>0</v>
      </c>
      <c r="N547" t="e">
        <f>PLANURI!BK1166</f>
        <v>#VALUE!</v>
      </c>
      <c r="O547">
        <f>PLANURI!BL1166</f>
        <v>0</v>
      </c>
      <c r="P547" t="e">
        <f>PLANURI!BM1166</f>
        <v>#VALUE!</v>
      </c>
      <c r="Q547" t="str">
        <f>PLANURI!BN1166</f>
        <v/>
      </c>
      <c r="R547">
        <f>PLANURI!BO1166</f>
        <v>0</v>
      </c>
      <c r="S547" t="e">
        <f>PLANURI!BP1166</f>
        <v>#VALUE!</v>
      </c>
      <c r="T547" t="str">
        <f>PLANURI!BQ1166</f>
        <v/>
      </c>
      <c r="U547" t="str">
        <f>PLANURI!BR1166</f>
        <v/>
      </c>
      <c r="V547" t="str">
        <f>PLANURI!BS1166</f>
        <v/>
      </c>
      <c r="W547" t="str">
        <f>PLANURI!BT1166</f>
        <v/>
      </c>
      <c r="X547" t="str">
        <f>PLANURI!BU1166</f>
        <v/>
      </c>
      <c r="Y547" t="str">
        <f>PLANURI!BV1166</f>
        <v/>
      </c>
      <c r="Z547" t="str">
        <f>PLANURI!A$4</f>
        <v xml:space="preserve">Facultatea Arhitectură şi Urbanism </v>
      </c>
      <c r="AA547" t="str">
        <f>PLANURI!H$6</f>
        <v>Ştiinţe umaniste şi arte</v>
      </c>
      <c r="AB547">
        <f>PLANURI!C$12</f>
        <v>10</v>
      </c>
      <c r="AC547" t="str">
        <f>PLANURI!H$9</f>
        <v>Arhitectură</v>
      </c>
      <c r="AD547">
        <f>PLANURI!A$12</f>
        <v>50</v>
      </c>
      <c r="AE547">
        <f>PLANURI!B$12</f>
        <v>60</v>
      </c>
      <c r="AF547">
        <f>PLANURI!D$12</f>
        <v>10</v>
      </c>
      <c r="AG547" t="str">
        <f>PLANURI!BW1166</f>
        <v/>
      </c>
    </row>
    <row r="548" spans="1:33" x14ac:dyDescent="0.2">
      <c r="A548" t="str">
        <f>PLANURI!AX1167</f>
        <v/>
      </c>
      <c r="B548">
        <f>PLANURI!AY1167</f>
        <v>7</v>
      </c>
      <c r="C548" t="str">
        <f>PLANURI!AZ1167</f>
        <v/>
      </c>
      <c r="D548" t="str">
        <f>PLANURI!BA1167</f>
        <v/>
      </c>
      <c r="E548" t="str">
        <f>PLANURI!BB1167</f>
        <v/>
      </c>
      <c r="F548" t="str">
        <f>PLANURI!BC1167</f>
        <v/>
      </c>
      <c r="G548" t="str">
        <f>PLANURI!BD1167</f>
        <v/>
      </c>
      <c r="H548">
        <f>PLANURI!BE1167</f>
        <v>0</v>
      </c>
      <c r="I548">
        <f>PLANURI!BF1167</f>
        <v>0</v>
      </c>
      <c r="J548">
        <f>PLANURI!BG1167</f>
        <v>0</v>
      </c>
      <c r="K548">
        <f>PLANURI!BH1167</f>
        <v>0</v>
      </c>
      <c r="L548">
        <f>PLANURI!BI1167</f>
        <v>0</v>
      </c>
      <c r="M548">
        <f>PLANURI!BJ1167</f>
        <v>0</v>
      </c>
      <c r="N548" t="e">
        <f>PLANURI!BK1167</f>
        <v>#VALUE!</v>
      </c>
      <c r="O548">
        <f>PLANURI!BL1167</f>
        <v>0</v>
      </c>
      <c r="P548" t="e">
        <f>PLANURI!BM1167</f>
        <v>#VALUE!</v>
      </c>
      <c r="Q548" t="str">
        <f>PLANURI!BN1167</f>
        <v/>
      </c>
      <c r="R548">
        <f>PLANURI!BO1167</f>
        <v>0</v>
      </c>
      <c r="S548" t="e">
        <f>PLANURI!BP1167</f>
        <v>#VALUE!</v>
      </c>
      <c r="T548" t="str">
        <f>PLANURI!BQ1167</f>
        <v/>
      </c>
      <c r="U548" t="str">
        <f>PLANURI!BR1167</f>
        <v/>
      </c>
      <c r="V548" t="str">
        <f>PLANURI!BS1167</f>
        <v/>
      </c>
      <c r="W548" t="str">
        <f>PLANURI!BT1167</f>
        <v/>
      </c>
      <c r="X548" t="str">
        <f>PLANURI!BU1167</f>
        <v/>
      </c>
      <c r="Y548" t="str">
        <f>PLANURI!BV1167</f>
        <v/>
      </c>
      <c r="Z548" t="str">
        <f>PLANURI!A$4</f>
        <v xml:space="preserve">Facultatea Arhitectură şi Urbanism </v>
      </c>
      <c r="AA548" t="str">
        <f>PLANURI!H$6</f>
        <v>Ştiinţe umaniste şi arte</v>
      </c>
      <c r="AB548">
        <f>PLANURI!C$12</f>
        <v>10</v>
      </c>
      <c r="AC548" t="str">
        <f>PLANURI!H$9</f>
        <v>Arhitectură</v>
      </c>
      <c r="AD548">
        <f>PLANURI!A$12</f>
        <v>50</v>
      </c>
      <c r="AE548">
        <f>PLANURI!B$12</f>
        <v>60</v>
      </c>
      <c r="AF548">
        <f>PLANURI!D$12</f>
        <v>10</v>
      </c>
      <c r="AG548" t="str">
        <f>PLANURI!BW1167</f>
        <v/>
      </c>
    </row>
    <row r="549" spans="1:33" x14ac:dyDescent="0.2">
      <c r="A549" t="str">
        <f>PLANURI!AX1168</f>
        <v/>
      </c>
      <c r="B549">
        <f>PLANURI!AY1168</f>
        <v>8</v>
      </c>
      <c r="C549" t="str">
        <f>PLANURI!AZ1168</f>
        <v/>
      </c>
      <c r="D549" t="str">
        <f>PLANURI!BA1168</f>
        <v/>
      </c>
      <c r="E549" t="str">
        <f>PLANURI!BB1168</f>
        <v/>
      </c>
      <c r="F549" t="str">
        <f>PLANURI!BC1168</f>
        <v/>
      </c>
      <c r="G549" t="str">
        <f>PLANURI!BD1168</f>
        <v/>
      </c>
      <c r="H549">
        <f>PLANURI!BE1168</f>
        <v>0</v>
      </c>
      <c r="I549">
        <f>PLANURI!BF1168</f>
        <v>0</v>
      </c>
      <c r="J549">
        <f>PLANURI!BG1168</f>
        <v>0</v>
      </c>
      <c r="K549">
        <f>PLANURI!BH1168</f>
        <v>0</v>
      </c>
      <c r="L549">
        <f>PLANURI!BI1168</f>
        <v>0</v>
      </c>
      <c r="M549">
        <f>PLANURI!BJ1168</f>
        <v>0</v>
      </c>
      <c r="N549" t="e">
        <f>PLANURI!BK1168</f>
        <v>#VALUE!</v>
      </c>
      <c r="O549">
        <f>PLANURI!BL1168</f>
        <v>0</v>
      </c>
      <c r="P549" t="e">
        <f>PLANURI!BM1168</f>
        <v>#VALUE!</v>
      </c>
      <c r="Q549" t="str">
        <f>PLANURI!BN1168</f>
        <v/>
      </c>
      <c r="R549">
        <f>PLANURI!BO1168</f>
        <v>0</v>
      </c>
      <c r="S549" t="e">
        <f>PLANURI!BP1168</f>
        <v>#VALUE!</v>
      </c>
      <c r="T549" t="str">
        <f>PLANURI!BQ1168</f>
        <v/>
      </c>
      <c r="U549" t="str">
        <f>PLANURI!BR1168</f>
        <v/>
      </c>
      <c r="V549" t="str">
        <f>PLANURI!BS1168</f>
        <v/>
      </c>
      <c r="W549" t="str">
        <f>PLANURI!BT1168</f>
        <v/>
      </c>
      <c r="X549" t="str">
        <f>PLANURI!BU1168</f>
        <v/>
      </c>
      <c r="Y549" t="str">
        <f>PLANURI!BV1168</f>
        <v/>
      </c>
      <c r="Z549" t="str">
        <f>PLANURI!A$4</f>
        <v xml:space="preserve">Facultatea Arhitectură şi Urbanism </v>
      </c>
      <c r="AA549" t="str">
        <f>PLANURI!H$6</f>
        <v>Ştiinţe umaniste şi arte</v>
      </c>
      <c r="AB549">
        <f>PLANURI!C$12</f>
        <v>10</v>
      </c>
      <c r="AC549" t="str">
        <f>PLANURI!H$9</f>
        <v>Arhitectură</v>
      </c>
      <c r="AD549">
        <f>PLANURI!A$12</f>
        <v>50</v>
      </c>
      <c r="AE549">
        <f>PLANURI!B$12</f>
        <v>60</v>
      </c>
      <c r="AF549">
        <f>PLANURI!D$12</f>
        <v>10</v>
      </c>
      <c r="AG549" t="str">
        <f>PLANURI!BW1168</f>
        <v/>
      </c>
    </row>
    <row r="550" spans="1:33" x14ac:dyDescent="0.2">
      <c r="A550" t="str">
        <f>PLANURI!AX1169</f>
        <v>L061.24.08.D9</v>
      </c>
      <c r="B550">
        <f>PLANURI!AY1169</f>
        <v>9</v>
      </c>
      <c r="C550" t="str">
        <f>PLANURI!AZ1169</f>
        <v>Practică 4</v>
      </c>
      <c r="D550">
        <f>PLANURI!BA1169</f>
        <v>4</v>
      </c>
      <c r="E550" t="str">
        <f>PLANURI!BB1169</f>
        <v>8</v>
      </c>
      <c r="F550" t="str">
        <f>PLANURI!BC1169</f>
        <v>E</v>
      </c>
      <c r="G550" t="str">
        <f>PLANURI!BD1169</f>
        <v>DI</v>
      </c>
      <c r="H550">
        <f>PLANURI!BE1169</f>
        <v>0</v>
      </c>
      <c r="I550">
        <f>PLANURI!BF1169</f>
        <v>0</v>
      </c>
      <c r="J550">
        <f>PLANURI!BG1169</f>
        <v>0</v>
      </c>
      <c r="K550">
        <f>PLANURI!BH1169</f>
        <v>0</v>
      </c>
      <c r="L550">
        <f>PLANURI!BI1169</f>
        <v>0</v>
      </c>
      <c r="M550">
        <f>PLANURI!BJ1169</f>
        <v>0</v>
      </c>
      <c r="N550">
        <f>PLANURI!BK1169</f>
        <v>3.6</v>
      </c>
      <c r="O550">
        <f>PLANURI!BL1169</f>
        <v>0</v>
      </c>
      <c r="P550">
        <f>PLANURI!BM1169</f>
        <v>3.6</v>
      </c>
      <c r="Q550">
        <f>PLANURI!BN1169</f>
        <v>50</v>
      </c>
      <c r="R550">
        <f>PLANURI!BO1169</f>
        <v>0</v>
      </c>
      <c r="S550">
        <f>PLANURI!BP1169</f>
        <v>50</v>
      </c>
      <c r="T550">
        <f>PLANURI!BQ1169</f>
        <v>1.8</v>
      </c>
      <c r="U550">
        <f>PLANURI!BR1169</f>
        <v>25</v>
      </c>
      <c r="V550">
        <f>PLANURI!BS1169</f>
        <v>1</v>
      </c>
      <c r="W550" t="str">
        <f>PLANURI!BT1169</f>
        <v>DF</v>
      </c>
      <c r="X550">
        <f>PLANURI!BU1169</f>
        <v>5.4</v>
      </c>
      <c r="Y550">
        <f>PLANURI!BV1169</f>
        <v>75</v>
      </c>
      <c r="Z550" t="str">
        <f>PLANURI!A$4</f>
        <v xml:space="preserve">Facultatea Arhitectură şi Urbanism </v>
      </c>
      <c r="AA550" t="str">
        <f>PLANURI!H$6</f>
        <v>Ştiinţe umaniste şi arte</v>
      </c>
      <c r="AB550">
        <f>PLANURI!C$12</f>
        <v>10</v>
      </c>
      <c r="AC550" t="str">
        <f>PLANURI!H$9</f>
        <v>Arhitectură</v>
      </c>
      <c r="AD550">
        <f>PLANURI!A$12</f>
        <v>50</v>
      </c>
      <c r="AE550">
        <f>PLANURI!B$12</f>
        <v>60</v>
      </c>
      <c r="AF550">
        <f>PLANURI!D$12</f>
        <v>10</v>
      </c>
      <c r="AG550" t="str">
        <f>PLANURI!BW1169</f>
        <v>2027</v>
      </c>
    </row>
    <row r="551" spans="1:33" x14ac:dyDescent="0.2">
      <c r="A551" t="str">
        <f>PLANURI!AX1170</f>
        <v/>
      </c>
      <c r="B551">
        <f>PLANURI!AY1170</f>
        <v>10</v>
      </c>
      <c r="C551" t="str">
        <f>PLANURI!AZ1170</f>
        <v/>
      </c>
      <c r="D551" t="str">
        <f>PLANURI!BA1170</f>
        <v/>
      </c>
      <c r="E551" t="str">
        <f>PLANURI!BB1170</f>
        <v/>
      </c>
      <c r="F551" t="str">
        <f>PLANURI!BC1170</f>
        <v/>
      </c>
      <c r="G551" t="str">
        <f>PLANURI!BD1170</f>
        <v/>
      </c>
      <c r="H551">
        <f>PLANURI!BE1170</f>
        <v>0</v>
      </c>
      <c r="I551">
        <f>PLANURI!BF1170</f>
        <v>0</v>
      </c>
      <c r="J551">
        <f>PLANURI!BG1170</f>
        <v>0</v>
      </c>
      <c r="K551">
        <f>PLANURI!BH1170</f>
        <v>0</v>
      </c>
      <c r="L551">
        <f>PLANURI!BI1170</f>
        <v>0</v>
      </c>
      <c r="M551">
        <f>PLANURI!BJ1170</f>
        <v>0</v>
      </c>
      <c r="N551" t="e">
        <f>PLANURI!BK1170</f>
        <v>#VALUE!</v>
      </c>
      <c r="O551">
        <f>PLANURI!BL1170</f>
        <v>0</v>
      </c>
      <c r="P551" t="e">
        <f>PLANURI!BM1170</f>
        <v>#VALUE!</v>
      </c>
      <c r="Q551" t="str">
        <f>PLANURI!BN1170</f>
        <v/>
      </c>
      <c r="R551">
        <f>PLANURI!BO1170</f>
        <v>0</v>
      </c>
      <c r="S551" t="e">
        <f>PLANURI!BP1170</f>
        <v>#VALUE!</v>
      </c>
      <c r="T551" t="str">
        <f>PLANURI!BQ1170</f>
        <v/>
      </c>
      <c r="U551" t="str">
        <f>PLANURI!BR1170</f>
        <v/>
      </c>
      <c r="V551" t="str">
        <f>PLANURI!BS1170</f>
        <v/>
      </c>
      <c r="W551" t="str">
        <f>PLANURI!BT1170</f>
        <v/>
      </c>
      <c r="X551" t="str">
        <f>PLANURI!BU1170</f>
        <v/>
      </c>
      <c r="Y551" t="str">
        <f>PLANURI!BV1170</f>
        <v/>
      </c>
      <c r="Z551" t="str">
        <f>PLANURI!A$4</f>
        <v xml:space="preserve">Facultatea Arhitectură şi Urbanism </v>
      </c>
      <c r="AA551" t="str">
        <f>PLANURI!H$6</f>
        <v>Ştiinţe umaniste şi arte</v>
      </c>
      <c r="AB551">
        <f>PLANURI!C$12</f>
        <v>10</v>
      </c>
      <c r="AC551" t="str">
        <f>PLANURI!H$9</f>
        <v>Arhitectură</v>
      </c>
      <c r="AD551">
        <f>PLANURI!A$12</f>
        <v>50</v>
      </c>
      <c r="AE551">
        <f>PLANURI!B$12</f>
        <v>60</v>
      </c>
      <c r="AF551">
        <f>PLANURI!D$12</f>
        <v>10</v>
      </c>
      <c r="AG551" t="str">
        <f>PLANURI!BW1170</f>
        <v/>
      </c>
    </row>
    <row r="552" spans="1:33" x14ac:dyDescent="0.2">
      <c r="A552" t="str">
        <f>PLANURI!AX1171</f>
        <v>Semestrul 9</v>
      </c>
      <c r="B552">
        <f>PLANURI!AY1171</f>
        <v>0</v>
      </c>
      <c r="C552">
        <f>PLANURI!AZ1171</f>
        <v>0</v>
      </c>
      <c r="D552">
        <f>PLANURI!BA1171</f>
        <v>0</v>
      </c>
      <c r="E552">
        <f>PLANURI!BB1171</f>
        <v>0</v>
      </c>
      <c r="F552">
        <f>PLANURI!BC1171</f>
        <v>0</v>
      </c>
      <c r="G552">
        <f>PLANURI!BD1171</f>
        <v>0</v>
      </c>
      <c r="H552">
        <f>PLANURI!BE1171</f>
        <v>0</v>
      </c>
      <c r="I552">
        <f>PLANURI!BF1171</f>
        <v>0</v>
      </c>
      <c r="J552">
        <f>PLANURI!BG1171</f>
        <v>0</v>
      </c>
      <c r="K552">
        <f>PLANURI!BH1171</f>
        <v>0</v>
      </c>
      <c r="L552">
        <f>PLANURI!BI1171</f>
        <v>0</v>
      </c>
      <c r="M552">
        <f>PLANURI!BJ1171</f>
        <v>0</v>
      </c>
      <c r="N552">
        <f>PLANURI!BK1171</f>
        <v>0</v>
      </c>
      <c r="O552">
        <f>PLANURI!BL1171</f>
        <v>0</v>
      </c>
      <c r="P552">
        <f>PLANURI!BM1171</f>
        <v>0</v>
      </c>
      <c r="Q552">
        <f>PLANURI!BN1171</f>
        <v>0</v>
      </c>
      <c r="R552">
        <f>PLANURI!BO1171</f>
        <v>0</v>
      </c>
      <c r="S552">
        <f>PLANURI!BP1171</f>
        <v>0</v>
      </c>
      <c r="T552">
        <f>PLANURI!BQ1171</f>
        <v>0</v>
      </c>
      <c r="U552">
        <f>PLANURI!BR1171</f>
        <v>0</v>
      </c>
      <c r="V552">
        <f>PLANURI!BS1171</f>
        <v>0</v>
      </c>
      <c r="W552">
        <f>PLANURI!BT1171</f>
        <v>0</v>
      </c>
      <c r="X552">
        <f>PLANURI!BU1171</f>
        <v>0</v>
      </c>
      <c r="Y552">
        <f>PLANURI!BV1171</f>
        <v>0</v>
      </c>
      <c r="Z552" t="str">
        <f>PLANURI!A$4</f>
        <v xml:space="preserve">Facultatea Arhitectură şi Urbanism </v>
      </c>
      <c r="AA552" t="str">
        <f>PLANURI!H$6</f>
        <v>Ştiinţe umaniste şi arte</v>
      </c>
      <c r="AB552">
        <f>PLANURI!C$12</f>
        <v>10</v>
      </c>
      <c r="AC552" t="str">
        <f>PLANURI!H$9</f>
        <v>Arhitectură</v>
      </c>
      <c r="AD552">
        <f>PLANURI!A$12</f>
        <v>50</v>
      </c>
      <c r="AE552">
        <f>PLANURI!B$12</f>
        <v>60</v>
      </c>
      <c r="AF552">
        <f>PLANURI!D$12</f>
        <v>10</v>
      </c>
      <c r="AG552" t="str">
        <f>PLANURI!BW1171</f>
        <v/>
      </c>
    </row>
    <row r="553" spans="1:33" x14ac:dyDescent="0.2">
      <c r="A553" t="str">
        <f>PLANURI!AX1172</f>
        <v/>
      </c>
      <c r="B553">
        <f>PLANURI!AY1172</f>
        <v>1</v>
      </c>
      <c r="C553" t="str">
        <f>PLANURI!AZ1172</f>
        <v/>
      </c>
      <c r="D553" t="str">
        <f>PLANURI!BA1172</f>
        <v/>
      </c>
      <c r="E553" t="str">
        <f>PLANURI!BB1172</f>
        <v/>
      </c>
      <c r="F553" t="str">
        <f>PLANURI!BC1172</f>
        <v/>
      </c>
      <c r="G553" t="str">
        <f>PLANURI!BD1172</f>
        <v/>
      </c>
      <c r="H553">
        <f>PLANURI!BE1172</f>
        <v>0</v>
      </c>
      <c r="I553">
        <f>PLANURI!BF1172</f>
        <v>0</v>
      </c>
      <c r="J553">
        <f>PLANURI!BG1172</f>
        <v>0</v>
      </c>
      <c r="K553">
        <f>PLANURI!BH1172</f>
        <v>0</v>
      </c>
      <c r="L553">
        <f>PLANURI!BI1172</f>
        <v>0</v>
      </c>
      <c r="M553">
        <f>PLANURI!BJ1172</f>
        <v>0</v>
      </c>
      <c r="N553" t="e">
        <f>PLANURI!BK1172</f>
        <v>#VALUE!</v>
      </c>
      <c r="O553">
        <f>PLANURI!BL1172</f>
        <v>0</v>
      </c>
      <c r="P553" t="e">
        <f>PLANURI!BM1172</f>
        <v>#VALUE!</v>
      </c>
      <c r="Q553" t="str">
        <f>PLANURI!BN1172</f>
        <v/>
      </c>
      <c r="R553">
        <f>PLANURI!BO1172</f>
        <v>0</v>
      </c>
      <c r="S553" t="e">
        <f>PLANURI!BP1172</f>
        <v>#VALUE!</v>
      </c>
      <c r="T553" t="str">
        <f>PLANURI!BQ1172</f>
        <v/>
      </c>
      <c r="U553" t="str">
        <f>PLANURI!BR1172</f>
        <v/>
      </c>
      <c r="V553" t="str">
        <f>PLANURI!BS1172</f>
        <v/>
      </c>
      <c r="W553" t="str">
        <f>PLANURI!BT1172</f>
        <v/>
      </c>
      <c r="X553" t="str">
        <f>PLANURI!BU1172</f>
        <v/>
      </c>
      <c r="Y553" t="str">
        <f>PLANURI!BV1172</f>
        <v/>
      </c>
      <c r="Z553" t="str">
        <f>PLANURI!A$4</f>
        <v xml:space="preserve">Facultatea Arhitectură şi Urbanism </v>
      </c>
      <c r="AA553" t="str">
        <f>PLANURI!H$6</f>
        <v>Ştiinţe umaniste şi arte</v>
      </c>
      <c r="AB553">
        <f>PLANURI!C$12</f>
        <v>10</v>
      </c>
      <c r="AC553" t="str">
        <f>PLANURI!H$9</f>
        <v>Arhitectură</v>
      </c>
      <c r="AD553">
        <f>PLANURI!A$12</f>
        <v>50</v>
      </c>
      <c r="AE553">
        <f>PLANURI!B$12</f>
        <v>60</v>
      </c>
      <c r="AF553">
        <f>PLANURI!D$12</f>
        <v>10</v>
      </c>
      <c r="AG553" t="str">
        <f>PLANURI!BW1172</f>
        <v/>
      </c>
    </row>
    <row r="554" spans="1:33" x14ac:dyDescent="0.2">
      <c r="A554" t="str">
        <f>PLANURI!AX1173</f>
        <v/>
      </c>
      <c r="B554">
        <f>PLANURI!AY1173</f>
        <v>2</v>
      </c>
      <c r="C554" t="str">
        <f>PLANURI!AZ1173</f>
        <v/>
      </c>
      <c r="D554" t="str">
        <f>PLANURI!BA1173</f>
        <v/>
      </c>
      <c r="E554" t="str">
        <f>PLANURI!BB1173</f>
        <v/>
      </c>
      <c r="F554" t="str">
        <f>PLANURI!BC1173</f>
        <v/>
      </c>
      <c r="G554" t="str">
        <f>PLANURI!BD1173</f>
        <v/>
      </c>
      <c r="H554">
        <f>PLANURI!BE1173</f>
        <v>0</v>
      </c>
      <c r="I554">
        <f>PLANURI!BF1173</f>
        <v>0</v>
      </c>
      <c r="J554">
        <f>PLANURI!BG1173</f>
        <v>0</v>
      </c>
      <c r="K554">
        <f>PLANURI!BH1173</f>
        <v>0</v>
      </c>
      <c r="L554">
        <f>PLANURI!BI1173</f>
        <v>0</v>
      </c>
      <c r="M554">
        <f>PLANURI!BJ1173</f>
        <v>0</v>
      </c>
      <c r="N554" t="e">
        <f>PLANURI!BK1173</f>
        <v>#VALUE!</v>
      </c>
      <c r="O554">
        <f>PLANURI!BL1173</f>
        <v>0</v>
      </c>
      <c r="P554" t="e">
        <f>PLANURI!BM1173</f>
        <v>#VALUE!</v>
      </c>
      <c r="Q554" t="str">
        <f>PLANURI!BN1173</f>
        <v/>
      </c>
      <c r="R554">
        <f>PLANURI!BO1173</f>
        <v>0</v>
      </c>
      <c r="S554" t="e">
        <f>PLANURI!BP1173</f>
        <v>#VALUE!</v>
      </c>
      <c r="T554" t="str">
        <f>PLANURI!BQ1173</f>
        <v/>
      </c>
      <c r="U554" t="str">
        <f>PLANURI!BR1173</f>
        <v/>
      </c>
      <c r="V554" t="str">
        <f>PLANURI!BS1173</f>
        <v/>
      </c>
      <c r="W554" t="str">
        <f>PLANURI!BT1173</f>
        <v/>
      </c>
      <c r="X554" t="str">
        <f>PLANURI!BU1173</f>
        <v/>
      </c>
      <c r="Y554" t="str">
        <f>PLANURI!BV1173</f>
        <v/>
      </c>
      <c r="Z554" t="str">
        <f>PLANURI!A$4</f>
        <v xml:space="preserve">Facultatea Arhitectură şi Urbanism </v>
      </c>
      <c r="AA554" t="str">
        <f>PLANURI!H$6</f>
        <v>Ştiinţe umaniste şi arte</v>
      </c>
      <c r="AB554">
        <f>PLANURI!C$12</f>
        <v>10</v>
      </c>
      <c r="AC554" t="str">
        <f>PLANURI!H$9</f>
        <v>Arhitectură</v>
      </c>
      <c r="AD554">
        <f>PLANURI!A$12</f>
        <v>50</v>
      </c>
      <c r="AE554">
        <f>PLANURI!B$12</f>
        <v>60</v>
      </c>
      <c r="AF554">
        <f>PLANURI!D$12</f>
        <v>10</v>
      </c>
      <c r="AG554" t="str">
        <f>PLANURI!BW1173</f>
        <v/>
      </c>
    </row>
    <row r="555" spans="1:33" x14ac:dyDescent="0.2">
      <c r="A555" t="str">
        <f>PLANURI!AX1174</f>
        <v/>
      </c>
      <c r="B555">
        <f>PLANURI!AY1174</f>
        <v>3</v>
      </c>
      <c r="C555" t="str">
        <f>PLANURI!AZ1174</f>
        <v/>
      </c>
      <c r="D555" t="str">
        <f>PLANURI!BA1174</f>
        <v/>
      </c>
      <c r="E555" t="str">
        <f>PLANURI!BB1174</f>
        <v/>
      </c>
      <c r="F555" t="str">
        <f>PLANURI!BC1174</f>
        <v/>
      </c>
      <c r="G555" t="str">
        <f>PLANURI!BD1174</f>
        <v/>
      </c>
      <c r="H555">
        <f>PLANURI!BE1174</f>
        <v>0</v>
      </c>
      <c r="I555">
        <f>PLANURI!BF1174</f>
        <v>0</v>
      </c>
      <c r="J555">
        <f>PLANURI!BG1174</f>
        <v>0</v>
      </c>
      <c r="K555">
        <f>PLANURI!BH1174</f>
        <v>0</v>
      </c>
      <c r="L555">
        <f>PLANURI!BI1174</f>
        <v>0</v>
      </c>
      <c r="M555">
        <f>PLANURI!BJ1174</f>
        <v>0</v>
      </c>
      <c r="N555" t="e">
        <f>PLANURI!BK1174</f>
        <v>#VALUE!</v>
      </c>
      <c r="O555">
        <f>PLANURI!BL1174</f>
        <v>0</v>
      </c>
      <c r="P555" t="e">
        <f>PLANURI!BM1174</f>
        <v>#VALUE!</v>
      </c>
      <c r="Q555" t="str">
        <f>PLANURI!BN1174</f>
        <v/>
      </c>
      <c r="R555">
        <f>PLANURI!BO1174</f>
        <v>0</v>
      </c>
      <c r="S555" t="e">
        <f>PLANURI!BP1174</f>
        <v>#VALUE!</v>
      </c>
      <c r="T555" t="str">
        <f>PLANURI!BQ1174</f>
        <v/>
      </c>
      <c r="U555" t="str">
        <f>PLANURI!BR1174</f>
        <v/>
      </c>
      <c r="V555" t="str">
        <f>PLANURI!BS1174</f>
        <v/>
      </c>
      <c r="W555" t="str">
        <f>PLANURI!BT1174</f>
        <v/>
      </c>
      <c r="X555" t="str">
        <f>PLANURI!BU1174</f>
        <v/>
      </c>
      <c r="Y555" t="str">
        <f>PLANURI!BV1174</f>
        <v/>
      </c>
      <c r="Z555" t="str">
        <f>PLANURI!A$4</f>
        <v xml:space="preserve">Facultatea Arhitectură şi Urbanism </v>
      </c>
      <c r="AA555" t="str">
        <f>PLANURI!H$6</f>
        <v>Ştiinţe umaniste şi arte</v>
      </c>
      <c r="AB555">
        <f>PLANURI!C$12</f>
        <v>10</v>
      </c>
      <c r="AC555" t="str">
        <f>PLANURI!H$9</f>
        <v>Arhitectură</v>
      </c>
      <c r="AD555">
        <f>PLANURI!A$12</f>
        <v>50</v>
      </c>
      <c r="AE555">
        <f>PLANURI!B$12</f>
        <v>60</v>
      </c>
      <c r="AF555">
        <f>PLANURI!D$12</f>
        <v>10</v>
      </c>
      <c r="AG555" t="str">
        <f>PLANURI!BW1174</f>
        <v/>
      </c>
    </row>
    <row r="556" spans="1:33" x14ac:dyDescent="0.2">
      <c r="A556" t="str">
        <f>PLANURI!AX1175</f>
        <v/>
      </c>
      <c r="B556">
        <f>PLANURI!AY1175</f>
        <v>4</v>
      </c>
      <c r="C556" t="str">
        <f>PLANURI!AZ1175</f>
        <v/>
      </c>
      <c r="D556" t="str">
        <f>PLANURI!BA1175</f>
        <v/>
      </c>
      <c r="E556" t="str">
        <f>PLANURI!BB1175</f>
        <v/>
      </c>
      <c r="F556" t="str">
        <f>PLANURI!BC1175</f>
        <v/>
      </c>
      <c r="G556" t="str">
        <f>PLANURI!BD1175</f>
        <v/>
      </c>
      <c r="H556">
        <f>PLANURI!BE1175</f>
        <v>0</v>
      </c>
      <c r="I556">
        <f>PLANURI!BF1175</f>
        <v>0</v>
      </c>
      <c r="J556">
        <f>PLANURI!BG1175</f>
        <v>0</v>
      </c>
      <c r="K556">
        <f>PLANURI!BH1175</f>
        <v>0</v>
      </c>
      <c r="L556">
        <f>PLANURI!BI1175</f>
        <v>0</v>
      </c>
      <c r="M556">
        <f>PLANURI!BJ1175</f>
        <v>0</v>
      </c>
      <c r="N556" t="e">
        <f>PLANURI!BK1175</f>
        <v>#VALUE!</v>
      </c>
      <c r="O556">
        <f>PLANURI!BL1175</f>
        <v>0</v>
      </c>
      <c r="P556" t="e">
        <f>PLANURI!BM1175</f>
        <v>#VALUE!</v>
      </c>
      <c r="Q556" t="str">
        <f>PLANURI!BN1175</f>
        <v/>
      </c>
      <c r="R556">
        <f>PLANURI!BO1175</f>
        <v>0</v>
      </c>
      <c r="S556" t="e">
        <f>PLANURI!BP1175</f>
        <v>#VALUE!</v>
      </c>
      <c r="T556" t="str">
        <f>PLANURI!BQ1175</f>
        <v/>
      </c>
      <c r="U556" t="str">
        <f>PLANURI!BR1175</f>
        <v/>
      </c>
      <c r="V556" t="str">
        <f>PLANURI!BS1175</f>
        <v/>
      </c>
      <c r="W556" t="str">
        <f>PLANURI!BT1175</f>
        <v/>
      </c>
      <c r="X556" t="str">
        <f>PLANURI!BU1175</f>
        <v/>
      </c>
      <c r="Y556" t="str">
        <f>PLANURI!BV1175</f>
        <v/>
      </c>
      <c r="Z556" t="str">
        <f>PLANURI!A$4</f>
        <v xml:space="preserve">Facultatea Arhitectură şi Urbanism </v>
      </c>
      <c r="AA556" t="str">
        <f>PLANURI!H$6</f>
        <v>Ştiinţe umaniste şi arte</v>
      </c>
      <c r="AB556">
        <f>PLANURI!C$12</f>
        <v>10</v>
      </c>
      <c r="AC556" t="str">
        <f>PLANURI!H$9</f>
        <v>Arhitectură</v>
      </c>
      <c r="AD556">
        <f>PLANURI!A$12</f>
        <v>50</v>
      </c>
      <c r="AE556">
        <f>PLANURI!B$12</f>
        <v>60</v>
      </c>
      <c r="AF556">
        <f>PLANURI!D$12</f>
        <v>10</v>
      </c>
      <c r="AG556" t="str">
        <f>PLANURI!BW1175</f>
        <v/>
      </c>
    </row>
    <row r="557" spans="1:33" x14ac:dyDescent="0.2">
      <c r="A557" t="str">
        <f>PLANURI!AX1176</f>
        <v/>
      </c>
      <c r="B557">
        <f>PLANURI!AY1176</f>
        <v>5</v>
      </c>
      <c r="C557" t="str">
        <f>PLANURI!AZ1176</f>
        <v/>
      </c>
      <c r="D557" t="str">
        <f>PLANURI!BA1176</f>
        <v/>
      </c>
      <c r="E557" t="str">
        <f>PLANURI!BB1176</f>
        <v/>
      </c>
      <c r="F557" t="str">
        <f>PLANURI!BC1176</f>
        <v/>
      </c>
      <c r="G557" t="str">
        <f>PLANURI!BD1176</f>
        <v/>
      </c>
      <c r="H557">
        <f>PLANURI!BE1176</f>
        <v>0</v>
      </c>
      <c r="I557">
        <f>PLANURI!BF1176</f>
        <v>0</v>
      </c>
      <c r="J557">
        <f>PLANURI!BG1176</f>
        <v>0</v>
      </c>
      <c r="K557">
        <f>PLANURI!BH1176</f>
        <v>0</v>
      </c>
      <c r="L557">
        <f>PLANURI!BI1176</f>
        <v>0</v>
      </c>
      <c r="M557">
        <f>PLANURI!BJ1176</f>
        <v>0</v>
      </c>
      <c r="N557" t="e">
        <f>PLANURI!BK1176</f>
        <v>#VALUE!</v>
      </c>
      <c r="O557">
        <f>PLANURI!BL1176</f>
        <v>0</v>
      </c>
      <c r="P557" t="e">
        <f>PLANURI!BM1176</f>
        <v>#VALUE!</v>
      </c>
      <c r="Q557" t="str">
        <f>PLANURI!BN1176</f>
        <v/>
      </c>
      <c r="R557">
        <f>PLANURI!BO1176</f>
        <v>0</v>
      </c>
      <c r="S557" t="e">
        <f>PLANURI!BP1176</f>
        <v>#VALUE!</v>
      </c>
      <c r="T557" t="str">
        <f>PLANURI!BQ1176</f>
        <v/>
      </c>
      <c r="U557" t="str">
        <f>PLANURI!BR1176</f>
        <v/>
      </c>
      <c r="V557" t="str">
        <f>PLANURI!BS1176</f>
        <v/>
      </c>
      <c r="W557" t="str">
        <f>PLANURI!BT1176</f>
        <v/>
      </c>
      <c r="X557" t="str">
        <f>PLANURI!BU1176</f>
        <v/>
      </c>
      <c r="Y557" t="str">
        <f>PLANURI!BV1176</f>
        <v/>
      </c>
      <c r="Z557" t="str">
        <f>PLANURI!A$4</f>
        <v xml:space="preserve">Facultatea Arhitectură şi Urbanism </v>
      </c>
      <c r="AA557" t="str">
        <f>PLANURI!H$6</f>
        <v>Ştiinţe umaniste şi arte</v>
      </c>
      <c r="AB557">
        <f>PLANURI!C$12</f>
        <v>10</v>
      </c>
      <c r="AC557" t="str">
        <f>PLANURI!H$9</f>
        <v>Arhitectură</v>
      </c>
      <c r="AD557">
        <f>PLANURI!A$12</f>
        <v>50</v>
      </c>
      <c r="AE557">
        <f>PLANURI!B$12</f>
        <v>60</v>
      </c>
      <c r="AF557">
        <f>PLANURI!D$12</f>
        <v>10</v>
      </c>
      <c r="AG557" t="str">
        <f>PLANURI!BW1176</f>
        <v/>
      </c>
    </row>
    <row r="558" spans="1:33" x14ac:dyDescent="0.2">
      <c r="A558" t="str">
        <f>PLANURI!AX1177</f>
        <v/>
      </c>
      <c r="B558">
        <f>PLANURI!AY1177</f>
        <v>6</v>
      </c>
      <c r="C558" t="str">
        <f>PLANURI!AZ1177</f>
        <v/>
      </c>
      <c r="D558" t="str">
        <f>PLANURI!BA1177</f>
        <v/>
      </c>
      <c r="E558" t="str">
        <f>PLANURI!BB1177</f>
        <v/>
      </c>
      <c r="F558" t="str">
        <f>PLANURI!BC1177</f>
        <v/>
      </c>
      <c r="G558" t="str">
        <f>PLANURI!BD1177</f>
        <v/>
      </c>
      <c r="H558">
        <f>PLANURI!BE1177</f>
        <v>0</v>
      </c>
      <c r="I558">
        <f>PLANURI!BF1177</f>
        <v>0</v>
      </c>
      <c r="J558">
        <f>PLANURI!BG1177</f>
        <v>0</v>
      </c>
      <c r="K558">
        <f>PLANURI!BH1177</f>
        <v>0</v>
      </c>
      <c r="L558">
        <f>PLANURI!BI1177</f>
        <v>0</v>
      </c>
      <c r="M558">
        <f>PLANURI!BJ1177</f>
        <v>0</v>
      </c>
      <c r="N558" t="e">
        <f>PLANURI!BK1177</f>
        <v>#VALUE!</v>
      </c>
      <c r="O558">
        <f>PLANURI!BL1177</f>
        <v>0</v>
      </c>
      <c r="P558" t="e">
        <f>PLANURI!BM1177</f>
        <v>#VALUE!</v>
      </c>
      <c r="Q558" t="str">
        <f>PLANURI!BN1177</f>
        <v/>
      </c>
      <c r="R558">
        <f>PLANURI!BO1177</f>
        <v>0</v>
      </c>
      <c r="S558" t="e">
        <f>PLANURI!BP1177</f>
        <v>#VALUE!</v>
      </c>
      <c r="T558" t="str">
        <f>PLANURI!BQ1177</f>
        <v/>
      </c>
      <c r="U558" t="str">
        <f>PLANURI!BR1177</f>
        <v/>
      </c>
      <c r="V558" t="str">
        <f>PLANURI!BS1177</f>
        <v/>
      </c>
      <c r="W558" t="str">
        <f>PLANURI!BT1177</f>
        <v/>
      </c>
      <c r="X558" t="str">
        <f>PLANURI!BU1177</f>
        <v/>
      </c>
      <c r="Y558" t="str">
        <f>PLANURI!BV1177</f>
        <v/>
      </c>
      <c r="Z558" t="str">
        <f>PLANURI!A$4</f>
        <v xml:space="preserve">Facultatea Arhitectură şi Urbanism </v>
      </c>
      <c r="AA558" t="str">
        <f>PLANURI!H$6</f>
        <v>Ştiinţe umaniste şi arte</v>
      </c>
      <c r="AB558">
        <f>PLANURI!C$12</f>
        <v>10</v>
      </c>
      <c r="AC558" t="str">
        <f>PLANURI!H$9</f>
        <v>Arhitectură</v>
      </c>
      <c r="AD558">
        <f>PLANURI!A$12</f>
        <v>50</v>
      </c>
      <c r="AE558">
        <f>PLANURI!B$12</f>
        <v>60</v>
      </c>
      <c r="AF558">
        <f>PLANURI!D$12</f>
        <v>10</v>
      </c>
      <c r="AG558" t="str">
        <f>PLANURI!BW1177</f>
        <v/>
      </c>
    </row>
    <row r="559" spans="1:33" x14ac:dyDescent="0.2">
      <c r="A559" t="str">
        <f>PLANURI!AX1178</f>
        <v/>
      </c>
      <c r="B559">
        <f>PLANURI!AY1178</f>
        <v>7</v>
      </c>
      <c r="C559" t="str">
        <f>PLANURI!AZ1178</f>
        <v/>
      </c>
      <c r="D559" t="str">
        <f>PLANURI!BA1178</f>
        <v/>
      </c>
      <c r="E559" t="str">
        <f>PLANURI!BB1178</f>
        <v/>
      </c>
      <c r="F559" t="str">
        <f>PLANURI!BC1178</f>
        <v/>
      </c>
      <c r="G559" t="str">
        <f>PLANURI!BD1178</f>
        <v/>
      </c>
      <c r="H559">
        <f>PLANURI!BE1178</f>
        <v>0</v>
      </c>
      <c r="I559">
        <f>PLANURI!BF1178</f>
        <v>0</v>
      </c>
      <c r="J559">
        <f>PLANURI!BG1178</f>
        <v>0</v>
      </c>
      <c r="K559">
        <f>PLANURI!BH1178</f>
        <v>0</v>
      </c>
      <c r="L559">
        <f>PLANURI!BI1178</f>
        <v>0</v>
      </c>
      <c r="M559">
        <f>PLANURI!BJ1178</f>
        <v>0</v>
      </c>
      <c r="N559" t="e">
        <f>PLANURI!BK1178</f>
        <v>#VALUE!</v>
      </c>
      <c r="O559">
        <f>PLANURI!BL1178</f>
        <v>0</v>
      </c>
      <c r="P559" t="e">
        <f>PLANURI!BM1178</f>
        <v>#VALUE!</v>
      </c>
      <c r="Q559" t="str">
        <f>PLANURI!BN1178</f>
        <v/>
      </c>
      <c r="R559">
        <f>PLANURI!BO1178</f>
        <v>0</v>
      </c>
      <c r="S559" t="e">
        <f>PLANURI!BP1178</f>
        <v>#VALUE!</v>
      </c>
      <c r="T559" t="str">
        <f>PLANURI!BQ1178</f>
        <v/>
      </c>
      <c r="U559" t="str">
        <f>PLANURI!BR1178</f>
        <v/>
      </c>
      <c r="V559" t="str">
        <f>PLANURI!BS1178</f>
        <v/>
      </c>
      <c r="W559" t="str">
        <f>PLANURI!BT1178</f>
        <v/>
      </c>
      <c r="X559" t="str">
        <f>PLANURI!BU1178</f>
        <v/>
      </c>
      <c r="Y559" t="str">
        <f>PLANURI!BV1178</f>
        <v/>
      </c>
      <c r="Z559" t="str">
        <f>PLANURI!A$4</f>
        <v xml:space="preserve">Facultatea Arhitectură şi Urbanism </v>
      </c>
      <c r="AA559" t="str">
        <f>PLANURI!H$6</f>
        <v>Ştiinţe umaniste şi arte</v>
      </c>
      <c r="AB559">
        <f>PLANURI!C$12</f>
        <v>10</v>
      </c>
      <c r="AC559" t="str">
        <f>PLANURI!H$9</f>
        <v>Arhitectură</v>
      </c>
      <c r="AD559">
        <f>PLANURI!A$12</f>
        <v>50</v>
      </c>
      <c r="AE559">
        <f>PLANURI!B$12</f>
        <v>60</v>
      </c>
      <c r="AF559">
        <f>PLANURI!D$12</f>
        <v>10</v>
      </c>
      <c r="AG559" t="str">
        <f>PLANURI!BW1178</f>
        <v/>
      </c>
    </row>
    <row r="560" spans="1:33" x14ac:dyDescent="0.2">
      <c r="A560" t="str">
        <f>PLANURI!AX1179</f>
        <v/>
      </c>
      <c r="B560">
        <f>PLANURI!AY1179</f>
        <v>8</v>
      </c>
      <c r="C560" t="str">
        <f>PLANURI!AZ1179</f>
        <v/>
      </c>
      <c r="D560" t="str">
        <f>PLANURI!BA1179</f>
        <v/>
      </c>
      <c r="E560" t="str">
        <f>PLANURI!BB1179</f>
        <v/>
      </c>
      <c r="F560" t="str">
        <f>PLANURI!BC1179</f>
        <v/>
      </c>
      <c r="G560" t="str">
        <f>PLANURI!BD1179</f>
        <v/>
      </c>
      <c r="H560">
        <f>PLANURI!BE1179</f>
        <v>0</v>
      </c>
      <c r="I560">
        <f>PLANURI!BF1179</f>
        <v>0</v>
      </c>
      <c r="J560">
        <f>PLANURI!BG1179</f>
        <v>0</v>
      </c>
      <c r="K560">
        <f>PLANURI!BH1179</f>
        <v>0</v>
      </c>
      <c r="L560">
        <f>PLANURI!BI1179</f>
        <v>0</v>
      </c>
      <c r="M560">
        <f>PLANURI!BJ1179</f>
        <v>0</v>
      </c>
      <c r="N560" t="e">
        <f>PLANURI!BK1179</f>
        <v>#VALUE!</v>
      </c>
      <c r="O560">
        <f>PLANURI!BL1179</f>
        <v>0</v>
      </c>
      <c r="P560" t="e">
        <f>PLANURI!BM1179</f>
        <v>#VALUE!</v>
      </c>
      <c r="Q560" t="str">
        <f>PLANURI!BN1179</f>
        <v/>
      </c>
      <c r="R560">
        <f>PLANURI!BO1179</f>
        <v>0</v>
      </c>
      <c r="S560" t="e">
        <f>PLANURI!BP1179</f>
        <v>#VALUE!</v>
      </c>
      <c r="T560" t="str">
        <f>PLANURI!BQ1179</f>
        <v/>
      </c>
      <c r="U560" t="str">
        <f>PLANURI!BR1179</f>
        <v/>
      </c>
      <c r="V560" t="str">
        <f>PLANURI!BS1179</f>
        <v/>
      </c>
      <c r="W560" t="str">
        <f>PLANURI!BT1179</f>
        <v/>
      </c>
      <c r="X560" t="str">
        <f>PLANURI!BU1179</f>
        <v/>
      </c>
      <c r="Y560" t="str">
        <f>PLANURI!BV1179</f>
        <v/>
      </c>
      <c r="Z560" t="str">
        <f>PLANURI!A$4</f>
        <v xml:space="preserve">Facultatea Arhitectură şi Urbanism </v>
      </c>
      <c r="AA560" t="str">
        <f>PLANURI!H$6</f>
        <v>Ştiinţe umaniste şi arte</v>
      </c>
      <c r="AB560">
        <f>PLANURI!C$12</f>
        <v>10</v>
      </c>
      <c r="AC560" t="str">
        <f>PLANURI!H$9</f>
        <v>Arhitectură</v>
      </c>
      <c r="AD560">
        <f>PLANURI!A$12</f>
        <v>50</v>
      </c>
      <c r="AE560">
        <f>PLANURI!B$12</f>
        <v>60</v>
      </c>
      <c r="AF560">
        <f>PLANURI!D$12</f>
        <v>10</v>
      </c>
      <c r="AG560" t="str">
        <f>PLANURI!BW1179</f>
        <v/>
      </c>
    </row>
    <row r="561" spans="1:33" x14ac:dyDescent="0.2">
      <c r="A561" t="str">
        <f>PLANURI!AX1180</f>
        <v/>
      </c>
      <c r="B561">
        <f>PLANURI!AY1180</f>
        <v>9</v>
      </c>
      <c r="C561" t="str">
        <f>PLANURI!AZ1180</f>
        <v/>
      </c>
      <c r="D561" t="str">
        <f>PLANURI!BA1180</f>
        <v/>
      </c>
      <c r="E561" t="str">
        <f>PLANURI!BB1180</f>
        <v/>
      </c>
      <c r="F561" t="str">
        <f>PLANURI!BC1180</f>
        <v/>
      </c>
      <c r="G561" t="str">
        <f>PLANURI!BD1180</f>
        <v/>
      </c>
      <c r="H561">
        <f>PLANURI!BE1180</f>
        <v>0</v>
      </c>
      <c r="I561">
        <f>PLANURI!BF1180</f>
        <v>0</v>
      </c>
      <c r="J561">
        <f>PLANURI!BG1180</f>
        <v>0</v>
      </c>
      <c r="K561">
        <f>PLANURI!BH1180</f>
        <v>0</v>
      </c>
      <c r="L561">
        <f>PLANURI!BI1180</f>
        <v>0</v>
      </c>
      <c r="M561">
        <f>PLANURI!BJ1180</f>
        <v>0</v>
      </c>
      <c r="N561" t="e">
        <f>PLANURI!BK1180</f>
        <v>#VALUE!</v>
      </c>
      <c r="O561">
        <f>PLANURI!BL1180</f>
        <v>0</v>
      </c>
      <c r="P561" t="e">
        <f>PLANURI!BM1180</f>
        <v>#VALUE!</v>
      </c>
      <c r="Q561" t="str">
        <f>PLANURI!BN1180</f>
        <v/>
      </c>
      <c r="R561">
        <f>PLANURI!BO1180</f>
        <v>0</v>
      </c>
      <c r="S561" t="e">
        <f>PLANURI!BP1180</f>
        <v>#VALUE!</v>
      </c>
      <c r="T561" t="str">
        <f>PLANURI!BQ1180</f>
        <v/>
      </c>
      <c r="U561" t="str">
        <f>PLANURI!BR1180</f>
        <v/>
      </c>
      <c r="V561" t="str">
        <f>PLANURI!BS1180</f>
        <v/>
      </c>
      <c r="W561" t="str">
        <f>PLANURI!BT1180</f>
        <v/>
      </c>
      <c r="X561" t="str">
        <f>PLANURI!BU1180</f>
        <v/>
      </c>
      <c r="Y561" t="str">
        <f>PLANURI!BV1180</f>
        <v/>
      </c>
      <c r="Z561" t="str">
        <f>PLANURI!A$4</f>
        <v xml:space="preserve">Facultatea Arhitectură şi Urbanism </v>
      </c>
      <c r="AA561" t="str">
        <f>PLANURI!H$6</f>
        <v>Ştiinţe umaniste şi arte</v>
      </c>
      <c r="AB561">
        <f>PLANURI!C$12</f>
        <v>10</v>
      </c>
      <c r="AC561" t="str">
        <f>PLANURI!H$9</f>
        <v>Arhitectură</v>
      </c>
      <c r="AD561">
        <f>PLANURI!A$12</f>
        <v>50</v>
      </c>
      <c r="AE561">
        <f>PLANURI!B$12</f>
        <v>60</v>
      </c>
      <c r="AF561">
        <f>PLANURI!D$12</f>
        <v>10</v>
      </c>
      <c r="AG561" t="str">
        <f>PLANURI!BW1180</f>
        <v/>
      </c>
    </row>
    <row r="562" spans="1:33" x14ac:dyDescent="0.2">
      <c r="A562" t="str">
        <f>PLANURI!AX1181</f>
        <v/>
      </c>
      <c r="B562">
        <f>PLANURI!AY1181</f>
        <v>10</v>
      </c>
      <c r="C562" t="str">
        <f>PLANURI!AZ1181</f>
        <v/>
      </c>
      <c r="D562" t="str">
        <f>PLANURI!BA1181</f>
        <v/>
      </c>
      <c r="E562" t="str">
        <f>PLANURI!BB1181</f>
        <v/>
      </c>
      <c r="F562" t="str">
        <f>PLANURI!BC1181</f>
        <v/>
      </c>
      <c r="G562" t="str">
        <f>PLANURI!BD1181</f>
        <v/>
      </c>
      <c r="H562">
        <f>PLANURI!BE1181</f>
        <v>0</v>
      </c>
      <c r="I562">
        <f>PLANURI!BF1181</f>
        <v>0</v>
      </c>
      <c r="J562">
        <f>PLANURI!BG1181</f>
        <v>0</v>
      </c>
      <c r="K562">
        <f>PLANURI!BH1181</f>
        <v>0</v>
      </c>
      <c r="L562">
        <f>PLANURI!BI1181</f>
        <v>0</v>
      </c>
      <c r="M562">
        <f>PLANURI!BJ1181</f>
        <v>0</v>
      </c>
      <c r="N562" t="e">
        <f>PLANURI!BK1181</f>
        <v>#VALUE!</v>
      </c>
      <c r="O562">
        <f>PLANURI!BL1181</f>
        <v>0</v>
      </c>
      <c r="P562" t="e">
        <f>PLANURI!BM1181</f>
        <v>#VALUE!</v>
      </c>
      <c r="Q562" t="str">
        <f>PLANURI!BN1181</f>
        <v/>
      </c>
      <c r="R562">
        <f>PLANURI!BO1181</f>
        <v>0</v>
      </c>
      <c r="S562" t="e">
        <f>PLANURI!BP1181</f>
        <v>#VALUE!</v>
      </c>
      <c r="T562" t="str">
        <f>PLANURI!BQ1181</f>
        <v/>
      </c>
      <c r="U562" t="str">
        <f>PLANURI!BR1181</f>
        <v/>
      </c>
      <c r="V562" t="str">
        <f>PLANURI!BS1181</f>
        <v/>
      </c>
      <c r="W562" t="str">
        <f>PLANURI!BT1181</f>
        <v/>
      </c>
      <c r="X562" t="str">
        <f>PLANURI!BU1181</f>
        <v/>
      </c>
      <c r="Y562" t="str">
        <f>PLANURI!BV1181</f>
        <v/>
      </c>
      <c r="Z562" t="str">
        <f>PLANURI!A$4</f>
        <v xml:space="preserve">Facultatea Arhitectură şi Urbanism </v>
      </c>
      <c r="AA562" t="str">
        <f>PLANURI!H$6</f>
        <v>Ştiinţe umaniste şi arte</v>
      </c>
      <c r="AB562">
        <f>PLANURI!C$12</f>
        <v>10</v>
      </c>
      <c r="AC562" t="str">
        <f>PLANURI!H$9</f>
        <v>Arhitectură</v>
      </c>
      <c r="AD562">
        <f>PLANURI!A$12</f>
        <v>50</v>
      </c>
      <c r="AE562">
        <f>PLANURI!B$12</f>
        <v>60</v>
      </c>
      <c r="AF562">
        <f>PLANURI!D$12</f>
        <v>10</v>
      </c>
      <c r="AG562" t="str">
        <f>PLANURI!BW1181</f>
        <v/>
      </c>
    </row>
    <row r="563" spans="1:33" x14ac:dyDescent="0.2">
      <c r="A563" t="str">
        <f>PLANURI!AX1182</f>
        <v>Semestrul 10</v>
      </c>
      <c r="B563">
        <f>PLANURI!AY1182</f>
        <v>0</v>
      </c>
      <c r="C563">
        <f>PLANURI!AZ1182</f>
        <v>0</v>
      </c>
      <c r="D563">
        <f>PLANURI!BA1182</f>
        <v>0</v>
      </c>
      <c r="E563">
        <f>PLANURI!BB1182</f>
        <v>0</v>
      </c>
      <c r="F563">
        <f>PLANURI!BC1182</f>
        <v>0</v>
      </c>
      <c r="G563">
        <f>PLANURI!BD1182</f>
        <v>0</v>
      </c>
      <c r="H563">
        <f>PLANURI!BE1182</f>
        <v>0</v>
      </c>
      <c r="I563">
        <f>PLANURI!BF1182</f>
        <v>0</v>
      </c>
      <c r="J563">
        <f>PLANURI!BG1182</f>
        <v>0</v>
      </c>
      <c r="K563">
        <f>PLANURI!BH1182</f>
        <v>0</v>
      </c>
      <c r="L563">
        <f>PLANURI!BI1182</f>
        <v>0</v>
      </c>
      <c r="M563">
        <f>PLANURI!BJ1182</f>
        <v>0</v>
      </c>
      <c r="N563">
        <f>PLANURI!BK1182</f>
        <v>0</v>
      </c>
      <c r="O563">
        <f>PLANURI!BL1182</f>
        <v>0</v>
      </c>
      <c r="P563">
        <f>PLANURI!BM1182</f>
        <v>0</v>
      </c>
      <c r="Q563">
        <f>PLANURI!BN1182</f>
        <v>0</v>
      </c>
      <c r="R563">
        <f>PLANURI!BO1182</f>
        <v>0</v>
      </c>
      <c r="S563">
        <f>PLANURI!BP1182</f>
        <v>0</v>
      </c>
      <c r="T563">
        <f>PLANURI!BQ1182</f>
        <v>0</v>
      </c>
      <c r="U563">
        <f>PLANURI!BR1182</f>
        <v>0</v>
      </c>
      <c r="V563">
        <f>PLANURI!BS1182</f>
        <v>0</v>
      </c>
      <c r="W563">
        <f>PLANURI!BT1182</f>
        <v>0</v>
      </c>
      <c r="X563">
        <f>PLANURI!BU1182</f>
        <v>0</v>
      </c>
      <c r="Y563">
        <f>PLANURI!BV1182</f>
        <v>0</v>
      </c>
      <c r="Z563" t="str">
        <f>PLANURI!A$4</f>
        <v xml:space="preserve">Facultatea Arhitectură şi Urbanism </v>
      </c>
      <c r="AA563" t="str">
        <f>PLANURI!H$6</f>
        <v>Ştiinţe umaniste şi arte</v>
      </c>
      <c r="AB563">
        <f>PLANURI!C$12</f>
        <v>10</v>
      </c>
      <c r="AC563" t="str">
        <f>PLANURI!H$9</f>
        <v>Arhitectură</v>
      </c>
      <c r="AD563">
        <f>PLANURI!A$12</f>
        <v>50</v>
      </c>
      <c r="AE563">
        <f>PLANURI!B$12</f>
        <v>60</v>
      </c>
      <c r="AF563">
        <f>PLANURI!D$12</f>
        <v>10</v>
      </c>
      <c r="AG563" t="str">
        <f>PLANURI!BW1182</f>
        <v/>
      </c>
    </row>
    <row r="564" spans="1:33" x14ac:dyDescent="0.2">
      <c r="A564" t="str">
        <f>PLANURI!AX1183</f>
        <v/>
      </c>
      <c r="B564">
        <f>PLANURI!AY1183</f>
        <v>1</v>
      </c>
      <c r="C564" t="str">
        <f>PLANURI!AZ1183</f>
        <v/>
      </c>
      <c r="D564" t="str">
        <f>PLANURI!BA1183</f>
        <v/>
      </c>
      <c r="E564" t="str">
        <f>PLANURI!BB1183</f>
        <v/>
      </c>
      <c r="F564" t="str">
        <f>PLANURI!BC1183</f>
        <v/>
      </c>
      <c r="G564" t="str">
        <f>PLANURI!BD1183</f>
        <v/>
      </c>
      <c r="H564">
        <f>PLANURI!BE1183</f>
        <v>0</v>
      </c>
      <c r="I564">
        <f>PLANURI!BF1183</f>
        <v>0</v>
      </c>
      <c r="J564">
        <f>PLANURI!BG1183</f>
        <v>0</v>
      </c>
      <c r="K564">
        <f>PLANURI!BH1183</f>
        <v>0</v>
      </c>
      <c r="L564">
        <f>PLANURI!BI1183</f>
        <v>0</v>
      </c>
      <c r="M564">
        <f>PLANURI!BJ1183</f>
        <v>0</v>
      </c>
      <c r="N564" t="e">
        <f>PLANURI!BK1183</f>
        <v>#VALUE!</v>
      </c>
      <c r="O564">
        <f>PLANURI!BL1183</f>
        <v>0</v>
      </c>
      <c r="P564" t="e">
        <f>PLANURI!BM1183</f>
        <v>#VALUE!</v>
      </c>
      <c r="Q564" t="str">
        <f>PLANURI!BN1183</f>
        <v/>
      </c>
      <c r="R564">
        <f>PLANURI!BO1183</f>
        <v>0</v>
      </c>
      <c r="S564" t="e">
        <f>PLANURI!BP1183</f>
        <v>#VALUE!</v>
      </c>
      <c r="T564" t="str">
        <f>PLANURI!BQ1183</f>
        <v/>
      </c>
      <c r="U564" t="str">
        <f>PLANURI!BR1183</f>
        <v/>
      </c>
      <c r="V564" t="str">
        <f>PLANURI!BS1183</f>
        <v/>
      </c>
      <c r="W564" t="str">
        <f>PLANURI!BT1183</f>
        <v/>
      </c>
      <c r="X564" t="str">
        <f>PLANURI!BU1183</f>
        <v/>
      </c>
      <c r="Y564" t="str">
        <f>PLANURI!BV1183</f>
        <v/>
      </c>
      <c r="Z564" t="str">
        <f>PLANURI!A$4</f>
        <v xml:space="preserve">Facultatea Arhitectură şi Urbanism </v>
      </c>
      <c r="AA564" t="str">
        <f>PLANURI!H$6</f>
        <v>Ştiinţe umaniste şi arte</v>
      </c>
      <c r="AB564">
        <f>PLANURI!C$12</f>
        <v>10</v>
      </c>
      <c r="AC564" t="str">
        <f>PLANURI!H$9</f>
        <v>Arhitectură</v>
      </c>
      <c r="AD564">
        <f>PLANURI!A$12</f>
        <v>50</v>
      </c>
      <c r="AE564">
        <f>PLANURI!B$12</f>
        <v>60</v>
      </c>
      <c r="AF564">
        <f>PLANURI!D$12</f>
        <v>10</v>
      </c>
      <c r="AG564" t="str">
        <f>PLANURI!BW1183</f>
        <v/>
      </c>
    </row>
    <row r="565" spans="1:33" x14ac:dyDescent="0.2">
      <c r="A565" t="str">
        <f>PLANURI!AX1184</f>
        <v/>
      </c>
      <c r="B565">
        <f>PLANURI!AY1184</f>
        <v>2</v>
      </c>
      <c r="C565" t="str">
        <f>PLANURI!AZ1184</f>
        <v/>
      </c>
      <c r="D565" t="str">
        <f>PLANURI!BA1184</f>
        <v/>
      </c>
      <c r="E565" t="str">
        <f>PLANURI!BB1184</f>
        <v/>
      </c>
      <c r="F565" t="str">
        <f>PLANURI!BC1184</f>
        <v/>
      </c>
      <c r="G565" t="str">
        <f>PLANURI!BD1184</f>
        <v/>
      </c>
      <c r="H565">
        <f>PLANURI!BE1184</f>
        <v>0</v>
      </c>
      <c r="I565">
        <f>PLANURI!BF1184</f>
        <v>0</v>
      </c>
      <c r="J565">
        <f>PLANURI!BG1184</f>
        <v>0</v>
      </c>
      <c r="K565">
        <f>PLANURI!BH1184</f>
        <v>0</v>
      </c>
      <c r="L565">
        <f>PLANURI!BI1184</f>
        <v>0</v>
      </c>
      <c r="M565">
        <f>PLANURI!BJ1184</f>
        <v>0</v>
      </c>
      <c r="N565" t="e">
        <f>PLANURI!BK1184</f>
        <v>#VALUE!</v>
      </c>
      <c r="O565">
        <f>PLANURI!BL1184</f>
        <v>0</v>
      </c>
      <c r="P565" t="e">
        <f>PLANURI!BM1184</f>
        <v>#VALUE!</v>
      </c>
      <c r="Q565" t="str">
        <f>PLANURI!BN1184</f>
        <v/>
      </c>
      <c r="R565">
        <f>PLANURI!BO1184</f>
        <v>0</v>
      </c>
      <c r="S565" t="e">
        <f>PLANURI!BP1184</f>
        <v>#VALUE!</v>
      </c>
      <c r="T565" t="str">
        <f>PLANURI!BQ1184</f>
        <v/>
      </c>
      <c r="U565" t="str">
        <f>PLANURI!BR1184</f>
        <v/>
      </c>
      <c r="V565" t="str">
        <f>PLANURI!BS1184</f>
        <v/>
      </c>
      <c r="W565" t="str">
        <f>PLANURI!BT1184</f>
        <v/>
      </c>
      <c r="X565" t="str">
        <f>PLANURI!BU1184</f>
        <v/>
      </c>
      <c r="Y565" t="str">
        <f>PLANURI!BV1184</f>
        <v/>
      </c>
      <c r="Z565" t="str">
        <f>PLANURI!A$4</f>
        <v xml:space="preserve">Facultatea Arhitectură şi Urbanism </v>
      </c>
      <c r="AA565" t="str">
        <f>PLANURI!H$6</f>
        <v>Ştiinţe umaniste şi arte</v>
      </c>
      <c r="AB565">
        <f>PLANURI!C$12</f>
        <v>10</v>
      </c>
      <c r="AC565" t="str">
        <f>PLANURI!H$9</f>
        <v>Arhitectură</v>
      </c>
      <c r="AD565">
        <f>PLANURI!A$12</f>
        <v>50</v>
      </c>
      <c r="AE565">
        <f>PLANURI!B$12</f>
        <v>60</v>
      </c>
      <c r="AF565">
        <f>PLANURI!D$12</f>
        <v>10</v>
      </c>
      <c r="AG565" t="str">
        <f>PLANURI!BW1184</f>
        <v/>
      </c>
    </row>
    <row r="566" spans="1:33" x14ac:dyDescent="0.2">
      <c r="A566" t="str">
        <f>PLANURI!AX1185</f>
        <v/>
      </c>
      <c r="B566">
        <f>PLANURI!AY1185</f>
        <v>3</v>
      </c>
      <c r="C566" t="str">
        <f>PLANURI!AZ1185</f>
        <v/>
      </c>
      <c r="D566" t="str">
        <f>PLANURI!BA1185</f>
        <v/>
      </c>
      <c r="E566" t="str">
        <f>PLANURI!BB1185</f>
        <v/>
      </c>
      <c r="F566" t="str">
        <f>PLANURI!BC1185</f>
        <v/>
      </c>
      <c r="G566" t="str">
        <f>PLANURI!BD1185</f>
        <v/>
      </c>
      <c r="H566">
        <f>PLANURI!BE1185</f>
        <v>0</v>
      </c>
      <c r="I566">
        <f>PLANURI!BF1185</f>
        <v>0</v>
      </c>
      <c r="J566">
        <f>PLANURI!BG1185</f>
        <v>0</v>
      </c>
      <c r="K566">
        <f>PLANURI!BH1185</f>
        <v>0</v>
      </c>
      <c r="L566">
        <f>PLANURI!BI1185</f>
        <v>0</v>
      </c>
      <c r="M566">
        <f>PLANURI!BJ1185</f>
        <v>0</v>
      </c>
      <c r="N566" t="e">
        <f>PLANURI!BK1185</f>
        <v>#VALUE!</v>
      </c>
      <c r="O566">
        <f>PLANURI!BL1185</f>
        <v>0</v>
      </c>
      <c r="P566" t="e">
        <f>PLANURI!BM1185</f>
        <v>#VALUE!</v>
      </c>
      <c r="Q566" t="str">
        <f>PLANURI!BN1185</f>
        <v/>
      </c>
      <c r="R566">
        <f>PLANURI!BO1185</f>
        <v>0</v>
      </c>
      <c r="S566" t="e">
        <f>PLANURI!BP1185</f>
        <v>#VALUE!</v>
      </c>
      <c r="T566" t="str">
        <f>PLANURI!BQ1185</f>
        <v/>
      </c>
      <c r="U566" t="str">
        <f>PLANURI!BR1185</f>
        <v/>
      </c>
      <c r="V566" t="str">
        <f>PLANURI!BS1185</f>
        <v/>
      </c>
      <c r="W566" t="str">
        <f>PLANURI!BT1185</f>
        <v/>
      </c>
      <c r="X566" t="str">
        <f>PLANURI!BU1185</f>
        <v/>
      </c>
      <c r="Y566" t="str">
        <f>PLANURI!BV1185</f>
        <v/>
      </c>
      <c r="Z566" t="str">
        <f>PLANURI!A$4</f>
        <v xml:space="preserve">Facultatea Arhitectură şi Urbanism </v>
      </c>
      <c r="AA566" t="str">
        <f>PLANURI!H$6</f>
        <v>Ştiinţe umaniste şi arte</v>
      </c>
      <c r="AB566">
        <f>PLANURI!C$12</f>
        <v>10</v>
      </c>
      <c r="AC566" t="str">
        <f>PLANURI!H$9</f>
        <v>Arhitectură</v>
      </c>
      <c r="AD566">
        <f>PLANURI!A$12</f>
        <v>50</v>
      </c>
      <c r="AE566">
        <f>PLANURI!B$12</f>
        <v>60</v>
      </c>
      <c r="AF566">
        <f>PLANURI!D$12</f>
        <v>10</v>
      </c>
      <c r="AG566" t="str">
        <f>PLANURI!BW1185</f>
        <v/>
      </c>
    </row>
    <row r="567" spans="1:33" x14ac:dyDescent="0.2">
      <c r="A567" t="str">
        <f>PLANURI!AX1186</f>
        <v/>
      </c>
      <c r="B567">
        <f>PLANURI!AY1186</f>
        <v>4</v>
      </c>
      <c r="C567" t="str">
        <f>PLANURI!AZ1186</f>
        <v/>
      </c>
      <c r="D567" t="str">
        <f>PLANURI!BA1186</f>
        <v/>
      </c>
      <c r="E567" t="str">
        <f>PLANURI!BB1186</f>
        <v/>
      </c>
      <c r="F567" t="str">
        <f>PLANURI!BC1186</f>
        <v/>
      </c>
      <c r="G567" t="str">
        <f>PLANURI!BD1186</f>
        <v/>
      </c>
      <c r="H567">
        <f>PLANURI!BE1186</f>
        <v>0</v>
      </c>
      <c r="I567">
        <f>PLANURI!BF1186</f>
        <v>0</v>
      </c>
      <c r="J567">
        <f>PLANURI!BG1186</f>
        <v>0</v>
      </c>
      <c r="K567">
        <f>PLANURI!BH1186</f>
        <v>0</v>
      </c>
      <c r="L567">
        <f>PLANURI!BI1186</f>
        <v>0</v>
      </c>
      <c r="M567">
        <f>PLANURI!BJ1186</f>
        <v>0</v>
      </c>
      <c r="N567" t="e">
        <f>PLANURI!BK1186</f>
        <v>#VALUE!</v>
      </c>
      <c r="O567">
        <f>PLANURI!BL1186</f>
        <v>0</v>
      </c>
      <c r="P567" t="e">
        <f>PLANURI!BM1186</f>
        <v>#VALUE!</v>
      </c>
      <c r="Q567" t="str">
        <f>PLANURI!BN1186</f>
        <v/>
      </c>
      <c r="R567">
        <f>PLANURI!BO1186</f>
        <v>0</v>
      </c>
      <c r="S567" t="e">
        <f>PLANURI!BP1186</f>
        <v>#VALUE!</v>
      </c>
      <c r="T567" t="str">
        <f>PLANURI!BQ1186</f>
        <v/>
      </c>
      <c r="U567" t="str">
        <f>PLANURI!BR1186</f>
        <v/>
      </c>
      <c r="V567" t="str">
        <f>PLANURI!BS1186</f>
        <v/>
      </c>
      <c r="W567" t="str">
        <f>PLANURI!BT1186</f>
        <v/>
      </c>
      <c r="X567" t="str">
        <f>PLANURI!BU1186</f>
        <v/>
      </c>
      <c r="Y567" t="str">
        <f>PLANURI!BV1186</f>
        <v/>
      </c>
      <c r="Z567" t="str">
        <f>PLANURI!A$4</f>
        <v xml:space="preserve">Facultatea Arhitectură şi Urbanism </v>
      </c>
      <c r="AA567" t="str">
        <f>PLANURI!H$6</f>
        <v>Ştiinţe umaniste şi arte</v>
      </c>
      <c r="AB567">
        <f>PLANURI!C$12</f>
        <v>10</v>
      </c>
      <c r="AC567" t="str">
        <f>PLANURI!H$9</f>
        <v>Arhitectură</v>
      </c>
      <c r="AD567">
        <f>PLANURI!A$12</f>
        <v>50</v>
      </c>
      <c r="AE567">
        <f>PLANURI!B$12</f>
        <v>60</v>
      </c>
      <c r="AF567">
        <f>PLANURI!D$12</f>
        <v>10</v>
      </c>
      <c r="AG567" t="str">
        <f>PLANURI!BW1186</f>
        <v/>
      </c>
    </row>
    <row r="568" spans="1:33" x14ac:dyDescent="0.2">
      <c r="A568" t="str">
        <f>PLANURI!AX1187</f>
        <v/>
      </c>
      <c r="B568">
        <f>PLANURI!AY1187</f>
        <v>5</v>
      </c>
      <c r="C568" t="str">
        <f>PLANURI!AZ1187</f>
        <v/>
      </c>
      <c r="D568" t="str">
        <f>PLANURI!BA1187</f>
        <v/>
      </c>
      <c r="E568" t="str">
        <f>PLANURI!BB1187</f>
        <v/>
      </c>
      <c r="F568" t="str">
        <f>PLANURI!BC1187</f>
        <v/>
      </c>
      <c r="G568" t="str">
        <f>PLANURI!BD1187</f>
        <v/>
      </c>
      <c r="H568">
        <f>PLANURI!BE1187</f>
        <v>0</v>
      </c>
      <c r="I568">
        <f>PLANURI!BF1187</f>
        <v>0</v>
      </c>
      <c r="J568">
        <f>PLANURI!BG1187</f>
        <v>0</v>
      </c>
      <c r="K568">
        <f>PLANURI!BH1187</f>
        <v>0</v>
      </c>
      <c r="L568">
        <f>PLANURI!BI1187</f>
        <v>0</v>
      </c>
      <c r="M568">
        <f>PLANURI!BJ1187</f>
        <v>0</v>
      </c>
      <c r="N568" t="e">
        <f>PLANURI!BK1187</f>
        <v>#VALUE!</v>
      </c>
      <c r="O568">
        <f>PLANURI!BL1187</f>
        <v>0</v>
      </c>
      <c r="P568" t="e">
        <f>PLANURI!BM1187</f>
        <v>#VALUE!</v>
      </c>
      <c r="Q568" t="str">
        <f>PLANURI!BN1187</f>
        <v/>
      </c>
      <c r="R568">
        <f>PLANURI!BO1187</f>
        <v>0</v>
      </c>
      <c r="S568" t="e">
        <f>PLANURI!BP1187</f>
        <v>#VALUE!</v>
      </c>
      <c r="T568" t="str">
        <f>PLANURI!BQ1187</f>
        <v/>
      </c>
      <c r="U568" t="str">
        <f>PLANURI!BR1187</f>
        <v/>
      </c>
      <c r="V568" t="str">
        <f>PLANURI!BS1187</f>
        <v/>
      </c>
      <c r="W568" t="str">
        <f>PLANURI!BT1187</f>
        <v/>
      </c>
      <c r="X568" t="str">
        <f>PLANURI!BU1187</f>
        <v/>
      </c>
      <c r="Y568" t="str">
        <f>PLANURI!BV1187</f>
        <v/>
      </c>
      <c r="Z568" t="str">
        <f>PLANURI!A$4</f>
        <v xml:space="preserve">Facultatea Arhitectură şi Urbanism </v>
      </c>
      <c r="AA568" t="str">
        <f>PLANURI!H$6</f>
        <v>Ştiinţe umaniste şi arte</v>
      </c>
      <c r="AB568">
        <f>PLANURI!C$12</f>
        <v>10</v>
      </c>
      <c r="AC568" t="str">
        <f>PLANURI!H$9</f>
        <v>Arhitectură</v>
      </c>
      <c r="AD568">
        <f>PLANURI!A$12</f>
        <v>50</v>
      </c>
      <c r="AE568">
        <f>PLANURI!B$12</f>
        <v>60</v>
      </c>
      <c r="AF568">
        <f>PLANURI!D$12</f>
        <v>10</v>
      </c>
      <c r="AG568" t="str">
        <f>PLANURI!BW1187</f>
        <v/>
      </c>
    </row>
    <row r="569" spans="1:33" x14ac:dyDescent="0.2">
      <c r="A569" t="str">
        <f>PLANURI!AX1188</f>
        <v/>
      </c>
      <c r="B569">
        <f>PLANURI!AY1188</f>
        <v>6</v>
      </c>
      <c r="C569" t="str">
        <f>PLANURI!AZ1188</f>
        <v/>
      </c>
      <c r="D569" t="str">
        <f>PLANURI!BA1188</f>
        <v/>
      </c>
      <c r="E569" t="str">
        <f>PLANURI!BB1188</f>
        <v/>
      </c>
      <c r="F569" t="str">
        <f>PLANURI!BC1188</f>
        <v/>
      </c>
      <c r="G569" t="str">
        <f>PLANURI!BD1188</f>
        <v/>
      </c>
      <c r="H569">
        <f>PLANURI!BE1188</f>
        <v>0</v>
      </c>
      <c r="I569">
        <f>PLANURI!BF1188</f>
        <v>0</v>
      </c>
      <c r="J569">
        <f>PLANURI!BG1188</f>
        <v>0</v>
      </c>
      <c r="K569">
        <f>PLANURI!BH1188</f>
        <v>0</v>
      </c>
      <c r="L569">
        <f>PLANURI!BI1188</f>
        <v>0</v>
      </c>
      <c r="M569">
        <f>PLANURI!BJ1188</f>
        <v>0</v>
      </c>
      <c r="N569" t="e">
        <f>PLANURI!BK1188</f>
        <v>#VALUE!</v>
      </c>
      <c r="O569">
        <f>PLANURI!BL1188</f>
        <v>0</v>
      </c>
      <c r="P569" t="e">
        <f>PLANURI!BM1188</f>
        <v>#VALUE!</v>
      </c>
      <c r="Q569" t="str">
        <f>PLANURI!BN1188</f>
        <v/>
      </c>
      <c r="R569">
        <f>PLANURI!BO1188</f>
        <v>0</v>
      </c>
      <c r="S569" t="e">
        <f>PLANURI!BP1188</f>
        <v>#VALUE!</v>
      </c>
      <c r="T569" t="str">
        <f>PLANURI!BQ1188</f>
        <v/>
      </c>
      <c r="U569" t="str">
        <f>PLANURI!BR1188</f>
        <v/>
      </c>
      <c r="V569" t="str">
        <f>PLANURI!BS1188</f>
        <v/>
      </c>
      <c r="W569" t="str">
        <f>PLANURI!BT1188</f>
        <v/>
      </c>
      <c r="X569" t="str">
        <f>PLANURI!BU1188</f>
        <v/>
      </c>
      <c r="Y569" t="str">
        <f>PLANURI!BV1188</f>
        <v/>
      </c>
      <c r="Z569" t="str">
        <f>PLANURI!A$4</f>
        <v xml:space="preserve">Facultatea Arhitectură şi Urbanism </v>
      </c>
      <c r="AA569" t="str">
        <f>PLANURI!H$6</f>
        <v>Ştiinţe umaniste şi arte</v>
      </c>
      <c r="AB569">
        <f>PLANURI!C$12</f>
        <v>10</v>
      </c>
      <c r="AC569" t="str">
        <f>PLANURI!H$9</f>
        <v>Arhitectură</v>
      </c>
      <c r="AD569">
        <f>PLANURI!A$12</f>
        <v>50</v>
      </c>
      <c r="AE569">
        <f>PLANURI!B$12</f>
        <v>60</v>
      </c>
      <c r="AF569">
        <f>PLANURI!D$12</f>
        <v>10</v>
      </c>
      <c r="AG569" t="str">
        <f>PLANURI!BW1188</f>
        <v/>
      </c>
    </row>
    <row r="570" spans="1:33" x14ac:dyDescent="0.2">
      <c r="A570" t="str">
        <f>PLANURI!AX1189</f>
        <v/>
      </c>
      <c r="B570">
        <f>PLANURI!AY1189</f>
        <v>7</v>
      </c>
      <c r="C570" t="str">
        <f>PLANURI!AZ1189</f>
        <v/>
      </c>
      <c r="D570" t="str">
        <f>PLANURI!BA1189</f>
        <v/>
      </c>
      <c r="E570" t="str">
        <f>PLANURI!BB1189</f>
        <v/>
      </c>
      <c r="F570" t="str">
        <f>PLANURI!BC1189</f>
        <v/>
      </c>
      <c r="G570" t="str">
        <f>PLANURI!BD1189</f>
        <v/>
      </c>
      <c r="H570">
        <f>PLANURI!BE1189</f>
        <v>0</v>
      </c>
      <c r="I570">
        <f>PLANURI!BF1189</f>
        <v>0</v>
      </c>
      <c r="J570">
        <f>PLANURI!BG1189</f>
        <v>0</v>
      </c>
      <c r="K570">
        <f>PLANURI!BH1189</f>
        <v>0</v>
      </c>
      <c r="L570">
        <f>PLANURI!BI1189</f>
        <v>0</v>
      </c>
      <c r="M570">
        <f>PLANURI!BJ1189</f>
        <v>0</v>
      </c>
      <c r="N570" t="e">
        <f>PLANURI!BK1189</f>
        <v>#VALUE!</v>
      </c>
      <c r="O570">
        <f>PLANURI!BL1189</f>
        <v>0</v>
      </c>
      <c r="P570" t="e">
        <f>PLANURI!BM1189</f>
        <v>#VALUE!</v>
      </c>
      <c r="Q570" t="str">
        <f>PLANURI!BN1189</f>
        <v/>
      </c>
      <c r="R570">
        <f>PLANURI!BO1189</f>
        <v>0</v>
      </c>
      <c r="S570" t="e">
        <f>PLANURI!BP1189</f>
        <v>#VALUE!</v>
      </c>
      <c r="T570" t="str">
        <f>PLANURI!BQ1189</f>
        <v/>
      </c>
      <c r="U570" t="str">
        <f>PLANURI!BR1189</f>
        <v/>
      </c>
      <c r="V570" t="str">
        <f>PLANURI!BS1189</f>
        <v/>
      </c>
      <c r="W570" t="str">
        <f>PLANURI!BT1189</f>
        <v/>
      </c>
      <c r="X570" t="str">
        <f>PLANURI!BU1189</f>
        <v/>
      </c>
      <c r="Y570" t="str">
        <f>PLANURI!BV1189</f>
        <v/>
      </c>
      <c r="Z570" t="str">
        <f>PLANURI!A$4</f>
        <v xml:space="preserve">Facultatea Arhitectură şi Urbanism </v>
      </c>
      <c r="AA570" t="str">
        <f>PLANURI!H$6</f>
        <v>Ştiinţe umaniste şi arte</v>
      </c>
      <c r="AB570">
        <f>PLANURI!C$12</f>
        <v>10</v>
      </c>
      <c r="AC570" t="str">
        <f>PLANURI!H$9</f>
        <v>Arhitectură</v>
      </c>
      <c r="AD570">
        <f>PLANURI!A$12</f>
        <v>50</v>
      </c>
      <c r="AE570">
        <f>PLANURI!B$12</f>
        <v>60</v>
      </c>
      <c r="AF570">
        <f>PLANURI!D$12</f>
        <v>10</v>
      </c>
      <c r="AG570" t="str">
        <f>PLANURI!BW1189</f>
        <v/>
      </c>
    </row>
    <row r="571" spans="1:33" x14ac:dyDescent="0.2">
      <c r="A571" t="str">
        <f>PLANURI!AX1190</f>
        <v/>
      </c>
      <c r="B571">
        <f>PLANURI!AY1190</f>
        <v>8</v>
      </c>
      <c r="C571" t="str">
        <f>PLANURI!AZ1190</f>
        <v/>
      </c>
      <c r="D571" t="str">
        <f>PLANURI!BA1190</f>
        <v/>
      </c>
      <c r="E571" t="str">
        <f>PLANURI!BB1190</f>
        <v/>
      </c>
      <c r="F571" t="str">
        <f>PLANURI!BC1190</f>
        <v/>
      </c>
      <c r="G571" t="str">
        <f>PLANURI!BD1190</f>
        <v/>
      </c>
      <c r="H571">
        <f>PLANURI!BE1190</f>
        <v>0</v>
      </c>
      <c r="I571">
        <f>PLANURI!BF1190</f>
        <v>0</v>
      </c>
      <c r="J571">
        <f>PLANURI!BG1190</f>
        <v>0</v>
      </c>
      <c r="K571">
        <f>PLANURI!BH1190</f>
        <v>0</v>
      </c>
      <c r="L571">
        <f>PLANURI!BI1190</f>
        <v>0</v>
      </c>
      <c r="M571">
        <f>PLANURI!BJ1190</f>
        <v>0</v>
      </c>
      <c r="N571" t="e">
        <f>PLANURI!BK1190</f>
        <v>#VALUE!</v>
      </c>
      <c r="O571">
        <f>PLANURI!BL1190</f>
        <v>0</v>
      </c>
      <c r="P571" t="e">
        <f>PLANURI!BM1190</f>
        <v>#VALUE!</v>
      </c>
      <c r="Q571" t="str">
        <f>PLANURI!BN1190</f>
        <v/>
      </c>
      <c r="R571">
        <f>PLANURI!BO1190</f>
        <v>0</v>
      </c>
      <c r="S571" t="e">
        <f>PLANURI!BP1190</f>
        <v>#VALUE!</v>
      </c>
      <c r="T571" t="str">
        <f>PLANURI!BQ1190</f>
        <v/>
      </c>
      <c r="U571" t="str">
        <f>PLANURI!BR1190</f>
        <v/>
      </c>
      <c r="V571" t="str">
        <f>PLANURI!BS1190</f>
        <v/>
      </c>
      <c r="W571" t="str">
        <f>PLANURI!BT1190</f>
        <v/>
      </c>
      <c r="X571" t="str">
        <f>PLANURI!BU1190</f>
        <v/>
      </c>
      <c r="Y571" t="str">
        <f>PLANURI!BV1190</f>
        <v/>
      </c>
      <c r="Z571" t="str">
        <f>PLANURI!A$4</f>
        <v xml:space="preserve">Facultatea Arhitectură şi Urbanism </v>
      </c>
      <c r="AA571" t="str">
        <f>PLANURI!H$6</f>
        <v>Ştiinţe umaniste şi arte</v>
      </c>
      <c r="AB571">
        <f>PLANURI!C$12</f>
        <v>10</v>
      </c>
      <c r="AC571" t="str">
        <f>PLANURI!H$9</f>
        <v>Arhitectură</v>
      </c>
      <c r="AD571">
        <f>PLANURI!A$12</f>
        <v>50</v>
      </c>
      <c r="AE571">
        <f>PLANURI!B$12</f>
        <v>60</v>
      </c>
      <c r="AF571">
        <f>PLANURI!D$12</f>
        <v>10</v>
      </c>
      <c r="AG571" t="str">
        <f>PLANURI!BW1190</f>
        <v/>
      </c>
    </row>
    <row r="572" spans="1:33" x14ac:dyDescent="0.2">
      <c r="A572" t="str">
        <f>PLANURI!AX1191</f>
        <v>L061.24.10.S9</v>
      </c>
      <c r="B572">
        <f>PLANURI!AY1191</f>
        <v>9</v>
      </c>
      <c r="C572" t="str">
        <f>PLANURI!AZ1191</f>
        <v>Practică 5</v>
      </c>
      <c r="D572">
        <f>PLANURI!BA1191</f>
        <v>5</v>
      </c>
      <c r="E572" t="str">
        <f>PLANURI!BB1191</f>
        <v>10</v>
      </c>
      <c r="F572" t="str">
        <f>PLANURI!BC1191</f>
        <v>E</v>
      </c>
      <c r="G572" t="str">
        <f>PLANURI!BD1191</f>
        <v>DI</v>
      </c>
      <c r="H572">
        <f>PLANURI!BE1191</f>
        <v>0</v>
      </c>
      <c r="I572">
        <f>PLANURI!BF1191</f>
        <v>0</v>
      </c>
      <c r="J572">
        <f>PLANURI!BG1191</f>
        <v>0</v>
      </c>
      <c r="K572">
        <f>PLANURI!BH1191</f>
        <v>0</v>
      </c>
      <c r="L572">
        <f>PLANURI!BI1191</f>
        <v>0</v>
      </c>
      <c r="M572">
        <f>PLANURI!BJ1191</f>
        <v>0</v>
      </c>
      <c r="N572">
        <f>PLANURI!BK1191</f>
        <v>0</v>
      </c>
      <c r="O572">
        <f>PLANURI!BL1191</f>
        <v>0</v>
      </c>
      <c r="P572">
        <f>PLANURI!BM1191</f>
        <v>0</v>
      </c>
      <c r="Q572">
        <f>PLANURI!BN1191</f>
        <v>0</v>
      </c>
      <c r="R572">
        <f>PLANURI!BO1191</f>
        <v>0</v>
      </c>
      <c r="S572">
        <f>PLANURI!BP1191</f>
        <v>0</v>
      </c>
      <c r="T572">
        <f>PLANURI!BQ1191</f>
        <v>1.8</v>
      </c>
      <c r="U572">
        <f>PLANURI!BR1191</f>
        <v>25</v>
      </c>
      <c r="V572">
        <f>PLANURI!BS1191</f>
        <v>1</v>
      </c>
      <c r="W572" t="str">
        <f>PLANURI!BT1191</f>
        <v>DS</v>
      </c>
      <c r="X572">
        <f>PLANURI!BU1191</f>
        <v>1.8</v>
      </c>
      <c r="Y572">
        <f>PLANURI!BV1191</f>
        <v>25</v>
      </c>
      <c r="Z572" t="str">
        <f>PLANURI!A$4</f>
        <v xml:space="preserve">Facultatea Arhitectură şi Urbanism </v>
      </c>
      <c r="AA572" t="str">
        <f>PLANURI!H$6</f>
        <v>Ştiinţe umaniste şi arte</v>
      </c>
      <c r="AB572">
        <f>PLANURI!C$12</f>
        <v>10</v>
      </c>
      <c r="AC572" t="str">
        <f>PLANURI!H$9</f>
        <v>Arhitectură</v>
      </c>
      <c r="AD572">
        <f>PLANURI!A$12</f>
        <v>50</v>
      </c>
      <c r="AE572">
        <f>PLANURI!B$12</f>
        <v>60</v>
      </c>
      <c r="AF572">
        <f>PLANURI!D$12</f>
        <v>10</v>
      </c>
      <c r="AG572" t="str">
        <f>PLANURI!BW1191</f>
        <v>2028</v>
      </c>
    </row>
    <row r="573" spans="1:33" x14ac:dyDescent="0.2">
      <c r="A573" t="str">
        <f>PLANURI!AX1192</f>
        <v/>
      </c>
      <c r="B573">
        <f>PLANURI!AY1192</f>
        <v>10</v>
      </c>
      <c r="C573" t="str">
        <f>PLANURI!AZ1192</f>
        <v/>
      </c>
      <c r="D573" t="str">
        <f>PLANURI!BA1192</f>
        <v/>
      </c>
      <c r="E573" t="str">
        <f>PLANURI!BB1192</f>
        <v/>
      </c>
      <c r="F573" t="str">
        <f>PLANURI!BC1192</f>
        <v/>
      </c>
      <c r="G573" t="str">
        <f>PLANURI!BD1192</f>
        <v/>
      </c>
      <c r="H573">
        <f>PLANURI!BE1192</f>
        <v>0</v>
      </c>
      <c r="I573">
        <f>PLANURI!BF1192</f>
        <v>0</v>
      </c>
      <c r="J573">
        <f>PLANURI!BG1192</f>
        <v>0</v>
      </c>
      <c r="K573">
        <f>PLANURI!BH1192</f>
        <v>0</v>
      </c>
      <c r="L573">
        <f>PLANURI!BI1192</f>
        <v>0</v>
      </c>
      <c r="M573">
        <f>PLANURI!BJ1192</f>
        <v>0</v>
      </c>
      <c r="N573" t="e">
        <f>PLANURI!BK1192</f>
        <v>#VALUE!</v>
      </c>
      <c r="O573">
        <f>PLANURI!BL1192</f>
        <v>0</v>
      </c>
      <c r="P573" t="e">
        <f>PLANURI!BM1192</f>
        <v>#VALUE!</v>
      </c>
      <c r="Q573" t="str">
        <f>PLANURI!BN1192</f>
        <v/>
      </c>
      <c r="R573">
        <f>PLANURI!BO1192</f>
        <v>0</v>
      </c>
      <c r="S573" t="e">
        <f>PLANURI!BP1192</f>
        <v>#VALUE!</v>
      </c>
      <c r="T573" t="str">
        <f>PLANURI!BQ1192</f>
        <v/>
      </c>
      <c r="U573" t="str">
        <f>PLANURI!BR1192</f>
        <v/>
      </c>
      <c r="V573" t="str">
        <f>PLANURI!BS1192</f>
        <v/>
      </c>
      <c r="W573" t="str">
        <f>PLANURI!BT1192</f>
        <v/>
      </c>
      <c r="X573" t="str">
        <f>PLANURI!BU1192</f>
        <v/>
      </c>
      <c r="Y573" t="str">
        <f>PLANURI!BV1192</f>
        <v/>
      </c>
      <c r="Z573" t="str">
        <f>PLANURI!A$4</f>
        <v xml:space="preserve">Facultatea Arhitectură şi Urbanism </v>
      </c>
      <c r="AA573" t="str">
        <f>PLANURI!H$6</f>
        <v>Ştiinţe umaniste şi arte</v>
      </c>
      <c r="AB573">
        <f>PLANURI!C$12</f>
        <v>10</v>
      </c>
      <c r="AC573" t="str">
        <f>PLANURI!H$9</f>
        <v>Arhitectură</v>
      </c>
      <c r="AD573">
        <f>PLANURI!A$12</f>
        <v>50</v>
      </c>
      <c r="AE573">
        <f>PLANURI!B$12</f>
        <v>60</v>
      </c>
      <c r="AF573">
        <f>PLANURI!D$12</f>
        <v>10</v>
      </c>
      <c r="AG573" t="str">
        <f>PLANURI!BW1192</f>
        <v/>
      </c>
    </row>
    <row r="574" spans="1:33" x14ac:dyDescent="0.2">
      <c r="A574" t="str">
        <f>PLANURI!AX1193</f>
        <v>Semestrul 11</v>
      </c>
      <c r="B574">
        <f>PLANURI!AY1193</f>
        <v>0</v>
      </c>
      <c r="C574">
        <f>PLANURI!AZ1193</f>
        <v>0</v>
      </c>
      <c r="D574">
        <f>PLANURI!BA1193</f>
        <v>0</v>
      </c>
      <c r="E574">
        <f>PLANURI!BB1193</f>
        <v>0</v>
      </c>
      <c r="F574">
        <f>PLANURI!BC1193</f>
        <v>0</v>
      </c>
      <c r="G574">
        <f>PLANURI!BD1193</f>
        <v>0</v>
      </c>
      <c r="H574">
        <f>PLANURI!BE1193</f>
        <v>0</v>
      </c>
      <c r="I574">
        <f>PLANURI!BF1193</f>
        <v>0</v>
      </c>
      <c r="J574">
        <f>PLANURI!BG1193</f>
        <v>0</v>
      </c>
      <c r="K574">
        <f>PLANURI!BH1193</f>
        <v>0</v>
      </c>
      <c r="L574">
        <f>PLANURI!BI1193</f>
        <v>0</v>
      </c>
      <c r="M574">
        <f>PLANURI!BJ1193</f>
        <v>0</v>
      </c>
      <c r="N574">
        <f>PLANURI!BK1193</f>
        <v>0</v>
      </c>
      <c r="O574">
        <f>PLANURI!BL1193</f>
        <v>0</v>
      </c>
      <c r="P574">
        <f>PLANURI!BM1193</f>
        <v>0</v>
      </c>
      <c r="Q574">
        <f>PLANURI!BN1193</f>
        <v>0</v>
      </c>
      <c r="R574">
        <f>PLANURI!BO1193</f>
        <v>0</v>
      </c>
      <c r="S574">
        <f>PLANURI!BP1193</f>
        <v>0</v>
      </c>
      <c r="T574">
        <f>PLANURI!BQ1193</f>
        <v>0</v>
      </c>
      <c r="U574">
        <f>PLANURI!BR1193</f>
        <v>0</v>
      </c>
      <c r="V574">
        <f>PLANURI!BS1193</f>
        <v>0</v>
      </c>
      <c r="W574">
        <f>PLANURI!BT1193</f>
        <v>0</v>
      </c>
      <c r="X574">
        <f>PLANURI!BU1193</f>
        <v>0</v>
      </c>
      <c r="Y574">
        <f>PLANURI!BV1193</f>
        <v>0</v>
      </c>
      <c r="Z574" t="str">
        <f>PLANURI!A$4</f>
        <v xml:space="preserve">Facultatea Arhitectură şi Urbanism </v>
      </c>
      <c r="AA574" t="str">
        <f>PLANURI!H$6</f>
        <v>Ştiinţe umaniste şi arte</v>
      </c>
      <c r="AB574">
        <f>PLANURI!C$12</f>
        <v>10</v>
      </c>
      <c r="AC574" t="str">
        <f>PLANURI!H$9</f>
        <v>Arhitectură</v>
      </c>
      <c r="AD574">
        <f>PLANURI!A$12</f>
        <v>50</v>
      </c>
      <c r="AE574">
        <f>PLANURI!B$12</f>
        <v>60</v>
      </c>
      <c r="AF574">
        <f>PLANURI!D$12</f>
        <v>10</v>
      </c>
      <c r="AG574" t="str">
        <f>PLANURI!BW1193</f>
        <v/>
      </c>
    </row>
    <row r="575" spans="1:33" x14ac:dyDescent="0.2">
      <c r="A575" t="str">
        <f>PLANURI!AX1194</f>
        <v/>
      </c>
      <c r="B575">
        <f>PLANURI!AY1194</f>
        <v>1</v>
      </c>
      <c r="C575" t="str">
        <f>PLANURI!AZ1194</f>
        <v/>
      </c>
      <c r="D575" t="str">
        <f>PLANURI!BA1194</f>
        <v/>
      </c>
      <c r="E575" t="str">
        <f>PLANURI!BB1194</f>
        <v/>
      </c>
      <c r="F575" t="str">
        <f>PLANURI!BC1194</f>
        <v/>
      </c>
      <c r="G575" t="str">
        <f>PLANURI!BD1194</f>
        <v/>
      </c>
      <c r="H575">
        <f>PLANURI!BE1194</f>
        <v>0</v>
      </c>
      <c r="I575">
        <f>PLANURI!BF1194</f>
        <v>0</v>
      </c>
      <c r="J575">
        <f>PLANURI!BG1194</f>
        <v>0</v>
      </c>
      <c r="K575">
        <f>PLANURI!BH1194</f>
        <v>0</v>
      </c>
      <c r="L575">
        <f>PLANURI!BI1194</f>
        <v>0</v>
      </c>
      <c r="M575">
        <f>PLANURI!BJ1194</f>
        <v>0</v>
      </c>
      <c r="N575" t="e">
        <f>PLANURI!BK1194</f>
        <v>#VALUE!</v>
      </c>
      <c r="O575">
        <f>PLANURI!BL1194</f>
        <v>0</v>
      </c>
      <c r="P575" t="e">
        <f>PLANURI!BM1194</f>
        <v>#VALUE!</v>
      </c>
      <c r="Q575" t="str">
        <f>PLANURI!BN1194</f>
        <v/>
      </c>
      <c r="R575">
        <f>PLANURI!BO1194</f>
        <v>0</v>
      </c>
      <c r="S575" t="e">
        <f>PLANURI!BP1194</f>
        <v>#VALUE!</v>
      </c>
      <c r="T575" t="str">
        <f>PLANURI!BQ1194</f>
        <v/>
      </c>
      <c r="U575" t="str">
        <f>PLANURI!BR1194</f>
        <v/>
      </c>
      <c r="V575" t="str">
        <f>PLANURI!BS1194</f>
        <v/>
      </c>
      <c r="W575" t="str">
        <f>PLANURI!BT1194</f>
        <v/>
      </c>
      <c r="X575" t="str">
        <f>PLANURI!BU1194</f>
        <v/>
      </c>
      <c r="Y575" t="str">
        <f>PLANURI!BV1194</f>
        <v/>
      </c>
      <c r="Z575" t="str">
        <f>PLANURI!A$4</f>
        <v xml:space="preserve">Facultatea Arhitectură şi Urbanism </v>
      </c>
      <c r="AA575" t="str">
        <f>PLANURI!H$6</f>
        <v>Ştiinţe umaniste şi arte</v>
      </c>
      <c r="AB575">
        <f>PLANURI!C$12</f>
        <v>10</v>
      </c>
      <c r="AC575" t="str">
        <f>PLANURI!H$9</f>
        <v>Arhitectură</v>
      </c>
      <c r="AD575">
        <f>PLANURI!A$12</f>
        <v>50</v>
      </c>
      <c r="AE575">
        <f>PLANURI!B$12</f>
        <v>60</v>
      </c>
      <c r="AF575">
        <f>PLANURI!D$12</f>
        <v>10</v>
      </c>
      <c r="AG575" t="str">
        <f>PLANURI!BW1194</f>
        <v/>
      </c>
    </row>
    <row r="576" spans="1:33" x14ac:dyDescent="0.2">
      <c r="A576" t="str">
        <f>PLANURI!AX1195</f>
        <v>L061.24.11.S2</v>
      </c>
      <c r="B576">
        <f>PLANURI!AY1195</f>
        <v>2</v>
      </c>
      <c r="C576" t="str">
        <f>PLANURI!AZ1195</f>
        <v>Practică 6</v>
      </c>
      <c r="D576">
        <f>PLANURI!BA1195</f>
        <v>6</v>
      </c>
      <c r="E576" t="str">
        <f>PLANURI!BB1195</f>
        <v>11</v>
      </c>
      <c r="F576" t="str">
        <f>PLANURI!BC1195</f>
        <v>C</v>
      </c>
      <c r="G576" t="str">
        <f>PLANURI!BD1195</f>
        <v>DI</v>
      </c>
      <c r="H576">
        <f>PLANURI!BE1195</f>
        <v>0</v>
      </c>
      <c r="I576">
        <f>PLANURI!BF1195</f>
        <v>0</v>
      </c>
      <c r="J576">
        <f>PLANURI!BG1195</f>
        <v>0</v>
      </c>
      <c r="K576">
        <f>PLANURI!BH1195</f>
        <v>0</v>
      </c>
      <c r="L576">
        <f>PLANURI!BI1195</f>
        <v>0</v>
      </c>
      <c r="M576">
        <f>PLANURI!BJ1195</f>
        <v>0</v>
      </c>
      <c r="N576">
        <f>PLANURI!BK1195</f>
        <v>0</v>
      </c>
      <c r="O576">
        <f>PLANURI!BL1195</f>
        <v>0</v>
      </c>
      <c r="P576">
        <f>PLANURI!BM1195</f>
        <v>0</v>
      </c>
      <c r="Q576">
        <f>PLANURI!BN1195</f>
        <v>0</v>
      </c>
      <c r="R576">
        <f>PLANURI!BO1195</f>
        <v>0</v>
      </c>
      <c r="S576">
        <f>PLANURI!BP1195</f>
        <v>0</v>
      </c>
      <c r="T576">
        <f>PLANURI!BQ1195</f>
        <v>0</v>
      </c>
      <c r="U576">
        <f>PLANURI!BR1195</f>
        <v>0</v>
      </c>
      <c r="V576">
        <f>PLANURI!BS1195</f>
        <v>16</v>
      </c>
      <c r="W576" t="str">
        <f>PLANURI!BT1195</f>
        <v>DS</v>
      </c>
      <c r="X576">
        <f>PLANURI!BU1195</f>
        <v>0</v>
      </c>
      <c r="Y576">
        <f>PLANURI!BV1195</f>
        <v>0</v>
      </c>
      <c r="Z576" t="str">
        <f>PLANURI!A$4</f>
        <v xml:space="preserve">Facultatea Arhitectură şi Urbanism </v>
      </c>
      <c r="AA576" t="str">
        <f>PLANURI!H$6</f>
        <v>Ştiinţe umaniste şi arte</v>
      </c>
      <c r="AB576">
        <f>PLANURI!C$12</f>
        <v>10</v>
      </c>
      <c r="AC576" t="str">
        <f>PLANURI!H$9</f>
        <v>Arhitectură</v>
      </c>
      <c r="AD576">
        <f>PLANURI!A$12</f>
        <v>50</v>
      </c>
      <c r="AE576">
        <f>PLANURI!B$12</f>
        <v>60</v>
      </c>
      <c r="AF576">
        <f>PLANURI!D$12</f>
        <v>10</v>
      </c>
      <c r="AG576" t="str">
        <f>PLANURI!BW1195</f>
        <v>2029</v>
      </c>
    </row>
    <row r="577" spans="1:33" x14ac:dyDescent="0.2">
      <c r="A577" t="str">
        <f>PLANURI!AX1196</f>
        <v/>
      </c>
      <c r="B577">
        <f>PLANURI!AY1196</f>
        <v>3</v>
      </c>
      <c r="C577" t="str">
        <f>PLANURI!AZ1196</f>
        <v/>
      </c>
      <c r="D577" t="str">
        <f>PLANURI!BA1196</f>
        <v/>
      </c>
      <c r="E577" t="str">
        <f>PLANURI!BB1196</f>
        <v/>
      </c>
      <c r="F577" t="str">
        <f>PLANURI!BC1196</f>
        <v/>
      </c>
      <c r="G577" t="str">
        <f>PLANURI!BD1196</f>
        <v/>
      </c>
      <c r="H577">
        <f>PLANURI!BE1196</f>
        <v>0</v>
      </c>
      <c r="I577">
        <f>PLANURI!BF1196</f>
        <v>0</v>
      </c>
      <c r="J577">
        <f>PLANURI!BG1196</f>
        <v>0</v>
      </c>
      <c r="K577">
        <f>PLANURI!BH1196</f>
        <v>0</v>
      </c>
      <c r="L577">
        <f>PLANURI!BI1196</f>
        <v>0</v>
      </c>
      <c r="M577">
        <f>PLANURI!BJ1196</f>
        <v>0</v>
      </c>
      <c r="N577" t="e">
        <f>PLANURI!BK1196</f>
        <v>#VALUE!</v>
      </c>
      <c r="O577">
        <f>PLANURI!BL1196</f>
        <v>0</v>
      </c>
      <c r="P577" t="e">
        <f>PLANURI!BM1196</f>
        <v>#VALUE!</v>
      </c>
      <c r="Q577" t="str">
        <f>PLANURI!BN1196</f>
        <v/>
      </c>
      <c r="R577">
        <f>PLANURI!BO1196</f>
        <v>0</v>
      </c>
      <c r="S577" t="e">
        <f>PLANURI!BP1196</f>
        <v>#VALUE!</v>
      </c>
      <c r="T577" t="str">
        <f>PLANURI!BQ1196</f>
        <v/>
      </c>
      <c r="U577" t="str">
        <f>PLANURI!BR1196</f>
        <v/>
      </c>
      <c r="V577" t="str">
        <f>PLANURI!BS1196</f>
        <v/>
      </c>
      <c r="W577" t="str">
        <f>PLANURI!BT1196</f>
        <v/>
      </c>
      <c r="X577" t="str">
        <f>PLANURI!BU1196</f>
        <v/>
      </c>
      <c r="Y577" t="str">
        <f>PLANURI!BV1196</f>
        <v/>
      </c>
      <c r="Z577" t="str">
        <f>PLANURI!A$4</f>
        <v xml:space="preserve">Facultatea Arhitectură şi Urbanism </v>
      </c>
      <c r="AA577" t="str">
        <f>PLANURI!H$6</f>
        <v>Ştiinţe umaniste şi arte</v>
      </c>
      <c r="AB577">
        <f>PLANURI!C$12</f>
        <v>10</v>
      </c>
      <c r="AC577" t="str">
        <f>PLANURI!H$9</f>
        <v>Arhitectură</v>
      </c>
      <c r="AD577">
        <f>PLANURI!A$12</f>
        <v>50</v>
      </c>
      <c r="AE577">
        <f>PLANURI!B$12</f>
        <v>60</v>
      </c>
      <c r="AF577">
        <f>PLANURI!D$12</f>
        <v>10</v>
      </c>
      <c r="AG577" t="str">
        <f>PLANURI!BW1196</f>
        <v/>
      </c>
    </row>
    <row r="578" spans="1:33" x14ac:dyDescent="0.2">
      <c r="A578" t="str">
        <f>PLANURI!AX1197</f>
        <v/>
      </c>
      <c r="B578">
        <f>PLANURI!AY1197</f>
        <v>4</v>
      </c>
      <c r="C578" t="str">
        <f>PLANURI!AZ1197</f>
        <v/>
      </c>
      <c r="D578" t="str">
        <f>PLANURI!BA1197</f>
        <v/>
      </c>
      <c r="E578" t="str">
        <f>PLANURI!BB1197</f>
        <v/>
      </c>
      <c r="F578" t="str">
        <f>PLANURI!BC1197</f>
        <v/>
      </c>
      <c r="G578" t="str">
        <f>PLANURI!BD1197</f>
        <v/>
      </c>
      <c r="H578">
        <f>PLANURI!BE1197</f>
        <v>0</v>
      </c>
      <c r="I578">
        <f>PLANURI!BF1197</f>
        <v>0</v>
      </c>
      <c r="J578">
        <f>PLANURI!BG1197</f>
        <v>0</v>
      </c>
      <c r="K578">
        <f>PLANURI!BH1197</f>
        <v>0</v>
      </c>
      <c r="L578">
        <f>PLANURI!BI1197</f>
        <v>0</v>
      </c>
      <c r="M578">
        <f>PLANURI!BJ1197</f>
        <v>0</v>
      </c>
      <c r="N578" t="e">
        <f>PLANURI!BK1197</f>
        <v>#VALUE!</v>
      </c>
      <c r="O578">
        <f>PLANURI!BL1197</f>
        <v>0</v>
      </c>
      <c r="P578" t="e">
        <f>PLANURI!BM1197</f>
        <v>#VALUE!</v>
      </c>
      <c r="Q578" t="str">
        <f>PLANURI!BN1197</f>
        <v/>
      </c>
      <c r="R578">
        <f>PLANURI!BO1197</f>
        <v>0</v>
      </c>
      <c r="S578" t="e">
        <f>PLANURI!BP1197</f>
        <v>#VALUE!</v>
      </c>
      <c r="T578" t="str">
        <f>PLANURI!BQ1197</f>
        <v/>
      </c>
      <c r="U578" t="str">
        <f>PLANURI!BR1197</f>
        <v/>
      </c>
      <c r="V578" t="str">
        <f>PLANURI!BS1197</f>
        <v/>
      </c>
      <c r="W578" t="str">
        <f>PLANURI!BT1197</f>
        <v/>
      </c>
      <c r="X578" t="str">
        <f>PLANURI!BU1197</f>
        <v/>
      </c>
      <c r="Y578" t="str">
        <f>PLANURI!BV1197</f>
        <v/>
      </c>
      <c r="Z578" t="str">
        <f>PLANURI!A$4</f>
        <v xml:space="preserve">Facultatea Arhitectură şi Urbanism </v>
      </c>
      <c r="AA578" t="str">
        <f>PLANURI!H$6</f>
        <v>Ştiinţe umaniste şi arte</v>
      </c>
      <c r="AB578">
        <f>PLANURI!C$12</f>
        <v>10</v>
      </c>
      <c r="AC578" t="str">
        <f>PLANURI!H$9</f>
        <v>Arhitectură</v>
      </c>
      <c r="AD578">
        <f>PLANURI!A$12</f>
        <v>50</v>
      </c>
      <c r="AE578">
        <f>PLANURI!B$12</f>
        <v>60</v>
      </c>
      <c r="AF578">
        <f>PLANURI!D$12</f>
        <v>10</v>
      </c>
      <c r="AG578" t="str">
        <f>PLANURI!BW1197</f>
        <v/>
      </c>
    </row>
    <row r="579" spans="1:33" x14ac:dyDescent="0.2">
      <c r="A579" t="str">
        <f>PLANURI!AX1198</f>
        <v/>
      </c>
      <c r="B579">
        <f>PLANURI!AY1198</f>
        <v>5</v>
      </c>
      <c r="C579" t="str">
        <f>PLANURI!AZ1198</f>
        <v/>
      </c>
      <c r="D579" t="str">
        <f>PLANURI!BA1198</f>
        <v/>
      </c>
      <c r="E579" t="str">
        <f>PLANURI!BB1198</f>
        <v/>
      </c>
      <c r="F579" t="str">
        <f>PLANURI!BC1198</f>
        <v/>
      </c>
      <c r="G579" t="str">
        <f>PLANURI!BD1198</f>
        <v/>
      </c>
      <c r="H579">
        <f>PLANURI!BE1198</f>
        <v>0</v>
      </c>
      <c r="I579">
        <f>PLANURI!BF1198</f>
        <v>0</v>
      </c>
      <c r="J579">
        <f>PLANURI!BG1198</f>
        <v>0</v>
      </c>
      <c r="K579">
        <f>PLANURI!BH1198</f>
        <v>0</v>
      </c>
      <c r="L579">
        <f>PLANURI!BI1198</f>
        <v>0</v>
      </c>
      <c r="M579">
        <f>PLANURI!BJ1198</f>
        <v>0</v>
      </c>
      <c r="N579" t="e">
        <f>PLANURI!BK1198</f>
        <v>#VALUE!</v>
      </c>
      <c r="O579">
        <f>PLANURI!BL1198</f>
        <v>0</v>
      </c>
      <c r="P579" t="e">
        <f>PLANURI!BM1198</f>
        <v>#VALUE!</v>
      </c>
      <c r="Q579" t="str">
        <f>PLANURI!BN1198</f>
        <v/>
      </c>
      <c r="R579">
        <f>PLANURI!BO1198</f>
        <v>0</v>
      </c>
      <c r="S579" t="e">
        <f>PLANURI!BP1198</f>
        <v>#VALUE!</v>
      </c>
      <c r="T579" t="str">
        <f>PLANURI!BQ1198</f>
        <v/>
      </c>
      <c r="U579" t="str">
        <f>PLANURI!BR1198</f>
        <v/>
      </c>
      <c r="V579" t="str">
        <f>PLANURI!BS1198</f>
        <v/>
      </c>
      <c r="W579" t="str">
        <f>PLANURI!BT1198</f>
        <v/>
      </c>
      <c r="X579" t="str">
        <f>PLANURI!BU1198</f>
        <v/>
      </c>
      <c r="Y579" t="str">
        <f>PLANURI!BV1198</f>
        <v/>
      </c>
      <c r="Z579" t="str">
        <f>PLANURI!A$4</f>
        <v xml:space="preserve">Facultatea Arhitectură şi Urbanism </v>
      </c>
      <c r="AA579" t="str">
        <f>PLANURI!H$6</f>
        <v>Ştiinţe umaniste şi arte</v>
      </c>
      <c r="AB579">
        <f>PLANURI!C$12</f>
        <v>10</v>
      </c>
      <c r="AC579" t="str">
        <f>PLANURI!H$9</f>
        <v>Arhitectură</v>
      </c>
      <c r="AD579">
        <f>PLANURI!A$12</f>
        <v>50</v>
      </c>
      <c r="AE579">
        <f>PLANURI!B$12</f>
        <v>60</v>
      </c>
      <c r="AF579">
        <f>PLANURI!D$12</f>
        <v>10</v>
      </c>
      <c r="AG579" t="str">
        <f>PLANURI!BW1198</f>
        <v/>
      </c>
    </row>
    <row r="580" spans="1:33" x14ac:dyDescent="0.2">
      <c r="A580" t="str">
        <f>PLANURI!AX1199</f>
        <v/>
      </c>
      <c r="B580">
        <f>PLANURI!AY1199</f>
        <v>6</v>
      </c>
      <c r="C580" t="str">
        <f>PLANURI!AZ1199</f>
        <v/>
      </c>
      <c r="D580" t="str">
        <f>PLANURI!BA1199</f>
        <v/>
      </c>
      <c r="E580" t="str">
        <f>PLANURI!BB1199</f>
        <v/>
      </c>
      <c r="F580" t="str">
        <f>PLANURI!BC1199</f>
        <v/>
      </c>
      <c r="G580" t="str">
        <f>PLANURI!BD1199</f>
        <v/>
      </c>
      <c r="H580">
        <f>PLANURI!BE1199</f>
        <v>0</v>
      </c>
      <c r="I580">
        <f>PLANURI!BF1199</f>
        <v>0</v>
      </c>
      <c r="J580">
        <f>PLANURI!BG1199</f>
        <v>0</v>
      </c>
      <c r="K580">
        <f>PLANURI!BH1199</f>
        <v>0</v>
      </c>
      <c r="L580">
        <f>PLANURI!BI1199</f>
        <v>0</v>
      </c>
      <c r="M580">
        <f>PLANURI!BJ1199</f>
        <v>0</v>
      </c>
      <c r="N580" t="e">
        <f>PLANURI!BK1199</f>
        <v>#VALUE!</v>
      </c>
      <c r="O580">
        <f>PLANURI!BL1199</f>
        <v>0</v>
      </c>
      <c r="P580" t="e">
        <f>PLANURI!BM1199</f>
        <v>#VALUE!</v>
      </c>
      <c r="Q580" t="str">
        <f>PLANURI!BN1199</f>
        <v/>
      </c>
      <c r="R580">
        <f>PLANURI!BO1199</f>
        <v>0</v>
      </c>
      <c r="S580" t="e">
        <f>PLANURI!BP1199</f>
        <v>#VALUE!</v>
      </c>
      <c r="T580" t="str">
        <f>PLANURI!BQ1199</f>
        <v/>
      </c>
      <c r="U580" t="str">
        <f>PLANURI!BR1199</f>
        <v/>
      </c>
      <c r="V580" t="str">
        <f>PLANURI!BS1199</f>
        <v/>
      </c>
      <c r="W580" t="str">
        <f>PLANURI!BT1199</f>
        <v/>
      </c>
      <c r="X580" t="str">
        <f>PLANURI!BU1199</f>
        <v/>
      </c>
      <c r="Y580" t="str">
        <f>PLANURI!BV1199</f>
        <v/>
      </c>
      <c r="Z580" t="str">
        <f>PLANURI!A$4</f>
        <v xml:space="preserve">Facultatea Arhitectură şi Urbanism </v>
      </c>
      <c r="AA580" t="str">
        <f>PLANURI!H$6</f>
        <v>Ştiinţe umaniste şi arte</v>
      </c>
      <c r="AB580">
        <f>PLANURI!C$12</f>
        <v>10</v>
      </c>
      <c r="AC580" t="str">
        <f>PLANURI!H$9</f>
        <v>Arhitectură</v>
      </c>
      <c r="AD580">
        <f>PLANURI!A$12</f>
        <v>50</v>
      </c>
      <c r="AE580">
        <f>PLANURI!B$12</f>
        <v>60</v>
      </c>
      <c r="AF580">
        <f>PLANURI!D$12</f>
        <v>10</v>
      </c>
      <c r="AG580" t="str">
        <f>PLANURI!BW1199</f>
        <v/>
      </c>
    </row>
    <row r="581" spans="1:33" x14ac:dyDescent="0.2">
      <c r="A581" t="str">
        <f>PLANURI!AX1200</f>
        <v/>
      </c>
      <c r="B581">
        <f>PLANURI!AY1200</f>
        <v>7</v>
      </c>
      <c r="C581" t="str">
        <f>PLANURI!AZ1200</f>
        <v/>
      </c>
      <c r="D581" t="str">
        <f>PLANURI!BA1200</f>
        <v/>
      </c>
      <c r="E581" t="str">
        <f>PLANURI!BB1200</f>
        <v/>
      </c>
      <c r="F581" t="str">
        <f>PLANURI!BC1200</f>
        <v/>
      </c>
      <c r="G581" t="str">
        <f>PLANURI!BD1200</f>
        <v/>
      </c>
      <c r="H581">
        <f>PLANURI!BE1200</f>
        <v>0</v>
      </c>
      <c r="I581">
        <f>PLANURI!BF1200</f>
        <v>0</v>
      </c>
      <c r="J581">
        <f>PLANURI!BG1200</f>
        <v>0</v>
      </c>
      <c r="K581">
        <f>PLANURI!BH1200</f>
        <v>0</v>
      </c>
      <c r="L581">
        <f>PLANURI!BI1200</f>
        <v>0</v>
      </c>
      <c r="M581">
        <f>PLANURI!BJ1200</f>
        <v>0</v>
      </c>
      <c r="N581" t="e">
        <f>PLANURI!BK1200</f>
        <v>#VALUE!</v>
      </c>
      <c r="O581">
        <f>PLANURI!BL1200</f>
        <v>0</v>
      </c>
      <c r="P581" t="e">
        <f>PLANURI!BM1200</f>
        <v>#VALUE!</v>
      </c>
      <c r="Q581" t="str">
        <f>PLANURI!BN1200</f>
        <v/>
      </c>
      <c r="R581">
        <f>PLANURI!BO1200</f>
        <v>0</v>
      </c>
      <c r="S581" t="e">
        <f>PLANURI!BP1200</f>
        <v>#VALUE!</v>
      </c>
      <c r="T581" t="str">
        <f>PLANURI!BQ1200</f>
        <v/>
      </c>
      <c r="U581" t="str">
        <f>PLANURI!BR1200</f>
        <v/>
      </c>
      <c r="V581" t="str">
        <f>PLANURI!BS1200</f>
        <v/>
      </c>
      <c r="W581" t="str">
        <f>PLANURI!BT1200</f>
        <v/>
      </c>
      <c r="X581" t="str">
        <f>PLANURI!BU1200</f>
        <v/>
      </c>
      <c r="Y581" t="str">
        <f>PLANURI!BV1200</f>
        <v/>
      </c>
      <c r="Z581" t="str">
        <f>PLANURI!A$4</f>
        <v xml:space="preserve">Facultatea Arhitectură şi Urbanism </v>
      </c>
      <c r="AA581" t="str">
        <f>PLANURI!H$6</f>
        <v>Ştiinţe umaniste şi arte</v>
      </c>
      <c r="AB581">
        <f>PLANURI!C$12</f>
        <v>10</v>
      </c>
      <c r="AC581" t="str">
        <f>PLANURI!H$9</f>
        <v>Arhitectură</v>
      </c>
      <c r="AD581">
        <f>PLANURI!A$12</f>
        <v>50</v>
      </c>
      <c r="AE581">
        <f>PLANURI!B$12</f>
        <v>60</v>
      </c>
      <c r="AF581">
        <f>PLANURI!D$12</f>
        <v>10</v>
      </c>
      <c r="AG581" t="str">
        <f>PLANURI!BW1200</f>
        <v/>
      </c>
    </row>
    <row r="582" spans="1:33" x14ac:dyDescent="0.2">
      <c r="A582" t="str">
        <f>PLANURI!AX1201</f>
        <v/>
      </c>
      <c r="B582">
        <f>PLANURI!AY1201</f>
        <v>8</v>
      </c>
      <c r="C582" t="str">
        <f>PLANURI!AZ1201</f>
        <v/>
      </c>
      <c r="D582" t="str">
        <f>PLANURI!BA1201</f>
        <v/>
      </c>
      <c r="E582" t="str">
        <f>PLANURI!BB1201</f>
        <v/>
      </c>
      <c r="F582" t="str">
        <f>PLANURI!BC1201</f>
        <v/>
      </c>
      <c r="G582" t="str">
        <f>PLANURI!BD1201</f>
        <v/>
      </c>
      <c r="H582">
        <f>PLANURI!BE1201</f>
        <v>0</v>
      </c>
      <c r="I582">
        <f>PLANURI!BF1201</f>
        <v>0</v>
      </c>
      <c r="J582">
        <f>PLANURI!BG1201</f>
        <v>0</v>
      </c>
      <c r="K582">
        <f>PLANURI!BH1201</f>
        <v>0</v>
      </c>
      <c r="L582">
        <f>PLANURI!BI1201</f>
        <v>0</v>
      </c>
      <c r="M582">
        <f>PLANURI!BJ1201</f>
        <v>0</v>
      </c>
      <c r="N582" t="e">
        <f>PLANURI!BK1201</f>
        <v>#VALUE!</v>
      </c>
      <c r="O582">
        <f>PLANURI!BL1201</f>
        <v>0</v>
      </c>
      <c r="P582" t="e">
        <f>PLANURI!BM1201</f>
        <v>#VALUE!</v>
      </c>
      <c r="Q582" t="str">
        <f>PLANURI!BN1201</f>
        <v/>
      </c>
      <c r="R582">
        <f>PLANURI!BO1201</f>
        <v>0</v>
      </c>
      <c r="S582" t="e">
        <f>PLANURI!BP1201</f>
        <v>#VALUE!</v>
      </c>
      <c r="T582" t="str">
        <f>PLANURI!BQ1201</f>
        <v/>
      </c>
      <c r="U582" t="str">
        <f>PLANURI!BR1201</f>
        <v/>
      </c>
      <c r="V582" t="str">
        <f>PLANURI!BS1201</f>
        <v/>
      </c>
      <c r="W582" t="str">
        <f>PLANURI!BT1201</f>
        <v/>
      </c>
      <c r="X582" t="str">
        <f>PLANURI!BU1201</f>
        <v/>
      </c>
      <c r="Y582" t="str">
        <f>PLANURI!BV1201</f>
        <v/>
      </c>
      <c r="Z582" t="str">
        <f>PLANURI!A$4</f>
        <v xml:space="preserve">Facultatea Arhitectură şi Urbanism </v>
      </c>
      <c r="AA582" t="str">
        <f>PLANURI!H$6</f>
        <v>Ştiinţe umaniste şi arte</v>
      </c>
      <c r="AB582">
        <f>PLANURI!C$12</f>
        <v>10</v>
      </c>
      <c r="AC582" t="str">
        <f>PLANURI!H$9</f>
        <v>Arhitectură</v>
      </c>
      <c r="AD582">
        <f>PLANURI!A$12</f>
        <v>50</v>
      </c>
      <c r="AE582">
        <f>PLANURI!B$12</f>
        <v>60</v>
      </c>
      <c r="AF582">
        <f>PLANURI!D$12</f>
        <v>10</v>
      </c>
      <c r="AG582" t="str">
        <f>PLANURI!BW1201</f>
        <v/>
      </c>
    </row>
    <row r="583" spans="1:33" x14ac:dyDescent="0.2">
      <c r="A583" t="str">
        <f>PLANURI!AX1202</f>
        <v/>
      </c>
      <c r="B583">
        <f>PLANURI!AY1202</f>
        <v>9</v>
      </c>
      <c r="C583" t="str">
        <f>PLANURI!AZ1202</f>
        <v/>
      </c>
      <c r="D583" t="str">
        <f>PLANURI!BA1202</f>
        <v/>
      </c>
      <c r="E583" t="str">
        <f>PLANURI!BB1202</f>
        <v/>
      </c>
      <c r="F583" t="str">
        <f>PLANURI!BC1202</f>
        <v/>
      </c>
      <c r="G583" t="str">
        <f>PLANURI!BD1202</f>
        <v/>
      </c>
      <c r="H583">
        <f>PLANURI!BE1202</f>
        <v>0</v>
      </c>
      <c r="I583">
        <f>PLANURI!BF1202</f>
        <v>0</v>
      </c>
      <c r="J583">
        <f>PLANURI!BG1202</f>
        <v>0</v>
      </c>
      <c r="K583">
        <f>PLANURI!BH1202</f>
        <v>0</v>
      </c>
      <c r="L583">
        <f>PLANURI!BI1202</f>
        <v>0</v>
      </c>
      <c r="M583">
        <f>PLANURI!BJ1202</f>
        <v>0</v>
      </c>
      <c r="N583" t="e">
        <f>PLANURI!BK1202</f>
        <v>#VALUE!</v>
      </c>
      <c r="O583">
        <f>PLANURI!BL1202</f>
        <v>0</v>
      </c>
      <c r="P583" t="e">
        <f>PLANURI!BM1202</f>
        <v>#VALUE!</v>
      </c>
      <c r="Q583" t="str">
        <f>PLANURI!BN1202</f>
        <v/>
      </c>
      <c r="R583">
        <f>PLANURI!BO1202</f>
        <v>0</v>
      </c>
      <c r="S583" t="e">
        <f>PLANURI!BP1202</f>
        <v>#VALUE!</v>
      </c>
      <c r="T583" t="str">
        <f>PLANURI!BQ1202</f>
        <v/>
      </c>
      <c r="U583" t="str">
        <f>PLANURI!BR1202</f>
        <v/>
      </c>
      <c r="V583" t="str">
        <f>PLANURI!BS1202</f>
        <v/>
      </c>
      <c r="W583" t="str">
        <f>PLANURI!BT1202</f>
        <v/>
      </c>
      <c r="X583" t="str">
        <f>PLANURI!BU1202</f>
        <v/>
      </c>
      <c r="Y583" t="str">
        <f>PLANURI!BV1202</f>
        <v/>
      </c>
      <c r="Z583" t="str">
        <f>PLANURI!A$4</f>
        <v xml:space="preserve">Facultatea Arhitectură şi Urbanism </v>
      </c>
      <c r="AA583" t="str">
        <f>PLANURI!H$6</f>
        <v>Ştiinţe umaniste şi arte</v>
      </c>
      <c r="AB583">
        <f>PLANURI!C$12</f>
        <v>10</v>
      </c>
      <c r="AC583" t="str">
        <f>PLANURI!H$9</f>
        <v>Arhitectură</v>
      </c>
      <c r="AD583">
        <f>PLANURI!A$12</f>
        <v>50</v>
      </c>
      <c r="AE583">
        <f>PLANURI!B$12</f>
        <v>60</v>
      </c>
      <c r="AF583">
        <f>PLANURI!D$12</f>
        <v>10</v>
      </c>
      <c r="AG583" t="str">
        <f>PLANURI!BW1202</f>
        <v/>
      </c>
    </row>
    <row r="584" spans="1:33" x14ac:dyDescent="0.2">
      <c r="A584" t="str">
        <f>PLANURI!AX1203</f>
        <v/>
      </c>
      <c r="B584">
        <f>PLANURI!AY1203</f>
        <v>10</v>
      </c>
      <c r="C584" t="str">
        <f>PLANURI!AZ1203</f>
        <v/>
      </c>
      <c r="D584" t="str">
        <f>PLANURI!BA1203</f>
        <v/>
      </c>
      <c r="E584" t="str">
        <f>PLANURI!BB1203</f>
        <v/>
      </c>
      <c r="F584" t="str">
        <f>PLANURI!BC1203</f>
        <v/>
      </c>
      <c r="G584" t="str">
        <f>PLANURI!BD1203</f>
        <v/>
      </c>
      <c r="H584">
        <f>PLANURI!BE1203</f>
        <v>0</v>
      </c>
      <c r="I584">
        <f>PLANURI!BF1203</f>
        <v>0</v>
      </c>
      <c r="J584">
        <f>PLANURI!BG1203</f>
        <v>0</v>
      </c>
      <c r="K584">
        <f>PLANURI!BH1203</f>
        <v>0</v>
      </c>
      <c r="L584">
        <f>PLANURI!BI1203</f>
        <v>0</v>
      </c>
      <c r="M584">
        <f>PLANURI!BJ1203</f>
        <v>0</v>
      </c>
      <c r="N584" t="e">
        <f>PLANURI!BK1203</f>
        <v>#VALUE!</v>
      </c>
      <c r="O584">
        <f>PLANURI!BL1203</f>
        <v>0</v>
      </c>
      <c r="P584" t="e">
        <f>PLANURI!BM1203</f>
        <v>#VALUE!</v>
      </c>
      <c r="Q584" t="str">
        <f>PLANURI!BN1203</f>
        <v/>
      </c>
      <c r="R584">
        <f>PLANURI!BO1203</f>
        <v>0</v>
      </c>
      <c r="S584" t="e">
        <f>PLANURI!BP1203</f>
        <v>#VALUE!</v>
      </c>
      <c r="T584" t="str">
        <f>PLANURI!BQ1203</f>
        <v/>
      </c>
      <c r="U584" t="str">
        <f>PLANURI!BR1203</f>
        <v/>
      </c>
      <c r="V584" t="str">
        <f>PLANURI!BS1203</f>
        <v/>
      </c>
      <c r="W584" t="str">
        <f>PLANURI!BT1203</f>
        <v/>
      </c>
      <c r="X584" t="str">
        <f>PLANURI!BU1203</f>
        <v/>
      </c>
      <c r="Y584" t="str">
        <f>PLANURI!BV1203</f>
        <v/>
      </c>
      <c r="Z584" t="str">
        <f>PLANURI!A$4</f>
        <v xml:space="preserve">Facultatea Arhitectură şi Urbanism </v>
      </c>
      <c r="AA584" t="str">
        <f>PLANURI!H$6</f>
        <v>Ştiinţe umaniste şi arte</v>
      </c>
      <c r="AB584">
        <f>PLANURI!C$12</f>
        <v>10</v>
      </c>
      <c r="AC584" t="str">
        <f>PLANURI!H$9</f>
        <v>Arhitectură</v>
      </c>
      <c r="AD584">
        <f>PLANURI!A$12</f>
        <v>50</v>
      </c>
      <c r="AE584">
        <f>PLANURI!B$12</f>
        <v>60</v>
      </c>
      <c r="AF584">
        <f>PLANURI!D$12</f>
        <v>10</v>
      </c>
      <c r="AG584" t="str">
        <f>PLANURI!BW1203</f>
        <v/>
      </c>
    </row>
    <row r="585" spans="1:33" x14ac:dyDescent="0.2">
      <c r="A585" t="str">
        <f>PLANURI!AX1204</f>
        <v>Semestrul 12</v>
      </c>
      <c r="B585">
        <f>PLANURI!AY1204</f>
        <v>0</v>
      </c>
      <c r="C585">
        <f>PLANURI!AZ1204</f>
        <v>0</v>
      </c>
      <c r="D585">
        <f>PLANURI!BA1204</f>
        <v>0</v>
      </c>
      <c r="E585">
        <f>PLANURI!BB1204</f>
        <v>0</v>
      </c>
      <c r="F585">
        <f>PLANURI!BC1204</f>
        <v>0</v>
      </c>
      <c r="G585">
        <f>PLANURI!BD1204</f>
        <v>0</v>
      </c>
      <c r="H585">
        <f>PLANURI!BE1204</f>
        <v>0</v>
      </c>
      <c r="I585">
        <f>PLANURI!BF1204</f>
        <v>0</v>
      </c>
      <c r="J585">
        <f>PLANURI!BG1204</f>
        <v>0</v>
      </c>
      <c r="K585">
        <f>PLANURI!BH1204</f>
        <v>0</v>
      </c>
      <c r="L585">
        <f>PLANURI!BI1204</f>
        <v>0</v>
      </c>
      <c r="M585">
        <f>PLANURI!BJ1204</f>
        <v>0</v>
      </c>
      <c r="N585">
        <f>PLANURI!BK1204</f>
        <v>0</v>
      </c>
      <c r="O585">
        <f>PLANURI!BL1204</f>
        <v>0</v>
      </c>
      <c r="P585">
        <f>PLANURI!BM1204</f>
        <v>0</v>
      </c>
      <c r="Q585">
        <f>PLANURI!BN1204</f>
        <v>0</v>
      </c>
      <c r="R585">
        <f>PLANURI!BO1204</f>
        <v>0</v>
      </c>
      <c r="S585">
        <f>PLANURI!BP1204</f>
        <v>0</v>
      </c>
      <c r="T585">
        <f>PLANURI!BQ1204</f>
        <v>0</v>
      </c>
      <c r="U585">
        <f>PLANURI!BR1204</f>
        <v>0</v>
      </c>
      <c r="V585">
        <f>PLANURI!BS1204</f>
        <v>0</v>
      </c>
      <c r="W585">
        <f>PLANURI!BT1204</f>
        <v>0</v>
      </c>
      <c r="X585">
        <f>PLANURI!BU1204</f>
        <v>0</v>
      </c>
      <c r="Y585">
        <f>PLANURI!BV1204</f>
        <v>0</v>
      </c>
      <c r="Z585" t="str">
        <f>PLANURI!A$4</f>
        <v xml:space="preserve">Facultatea Arhitectură şi Urbanism </v>
      </c>
      <c r="AA585" t="str">
        <f>PLANURI!H$6</f>
        <v>Ştiinţe umaniste şi arte</v>
      </c>
      <c r="AB585">
        <f>PLANURI!C$12</f>
        <v>10</v>
      </c>
      <c r="AC585" t="str">
        <f>PLANURI!H$9</f>
        <v>Arhitectură</v>
      </c>
      <c r="AD585">
        <f>PLANURI!A$12</f>
        <v>50</v>
      </c>
      <c r="AE585">
        <f>PLANURI!B$12</f>
        <v>60</v>
      </c>
      <c r="AF585">
        <f>PLANURI!D$12</f>
        <v>10</v>
      </c>
      <c r="AG585" t="str">
        <f>PLANURI!BW1204</f>
        <v/>
      </c>
    </row>
    <row r="586" spans="1:33" x14ac:dyDescent="0.2">
      <c r="A586" t="str">
        <f>PLANURI!AX1205</f>
        <v/>
      </c>
      <c r="B586">
        <f>PLANURI!AY1205</f>
        <v>1</v>
      </c>
      <c r="C586" t="str">
        <f>PLANURI!AZ1205</f>
        <v/>
      </c>
      <c r="D586" t="str">
        <f>PLANURI!BA1205</f>
        <v/>
      </c>
      <c r="E586" t="str">
        <f>PLANURI!BB1205</f>
        <v/>
      </c>
      <c r="F586" t="str">
        <f>PLANURI!BC1205</f>
        <v/>
      </c>
      <c r="G586" t="str">
        <f>PLANURI!BD1205</f>
        <v/>
      </c>
      <c r="H586">
        <f>PLANURI!BE1205</f>
        <v>0</v>
      </c>
      <c r="I586">
        <f>PLANURI!BF1205</f>
        <v>0</v>
      </c>
      <c r="J586">
        <f>PLANURI!BG1205</f>
        <v>0</v>
      </c>
      <c r="K586">
        <f>PLANURI!BH1205</f>
        <v>0</v>
      </c>
      <c r="L586">
        <f>PLANURI!BI1205</f>
        <v>0</v>
      </c>
      <c r="M586">
        <f>PLANURI!BJ1205</f>
        <v>0</v>
      </c>
      <c r="N586" t="e">
        <f>PLANURI!BK1205</f>
        <v>#VALUE!</v>
      </c>
      <c r="O586">
        <f>PLANURI!BL1205</f>
        <v>0</v>
      </c>
      <c r="P586" t="e">
        <f>PLANURI!BM1205</f>
        <v>#VALUE!</v>
      </c>
      <c r="Q586" t="str">
        <f>PLANURI!BN1205</f>
        <v/>
      </c>
      <c r="R586">
        <f>PLANURI!BO1205</f>
        <v>0</v>
      </c>
      <c r="S586" t="e">
        <f>PLANURI!BP1205</f>
        <v>#VALUE!</v>
      </c>
      <c r="T586" t="str">
        <f>PLANURI!BQ1205</f>
        <v/>
      </c>
      <c r="U586" t="str">
        <f>PLANURI!BR1205</f>
        <v/>
      </c>
      <c r="V586" t="str">
        <f>PLANURI!BS1205</f>
        <v/>
      </c>
      <c r="W586" t="str">
        <f>PLANURI!BT1205</f>
        <v/>
      </c>
      <c r="X586" t="str">
        <f>PLANURI!BU1205</f>
        <v/>
      </c>
      <c r="Y586" t="str">
        <f>PLANURI!BV1205</f>
        <v/>
      </c>
      <c r="Z586" t="str">
        <f>PLANURI!A$4</f>
        <v xml:space="preserve">Facultatea Arhitectură şi Urbanism </v>
      </c>
      <c r="AA586" t="str">
        <f>PLANURI!H$6</f>
        <v>Ştiinţe umaniste şi arte</v>
      </c>
      <c r="AB586">
        <f>PLANURI!C$12</f>
        <v>10</v>
      </c>
      <c r="AC586" t="str">
        <f>PLANURI!H$9</f>
        <v>Arhitectură</v>
      </c>
      <c r="AD586">
        <f>PLANURI!A$12</f>
        <v>50</v>
      </c>
      <c r="AE586">
        <f>PLANURI!B$12</f>
        <v>60</v>
      </c>
      <c r="AF586">
        <f>PLANURI!D$12</f>
        <v>10</v>
      </c>
      <c r="AG586" t="str">
        <f>PLANURI!BW1205</f>
        <v/>
      </c>
    </row>
    <row r="587" spans="1:33" x14ac:dyDescent="0.2">
      <c r="A587" t="str">
        <f>PLANURI!AX1206</f>
        <v/>
      </c>
      <c r="B587">
        <f>PLANURI!AY1206</f>
        <v>2</v>
      </c>
      <c r="C587" t="str">
        <f>PLANURI!AZ1206</f>
        <v/>
      </c>
      <c r="D587" t="str">
        <f>PLANURI!BA1206</f>
        <v/>
      </c>
      <c r="E587" t="str">
        <f>PLANURI!BB1206</f>
        <v/>
      </c>
      <c r="F587" t="str">
        <f>PLANURI!BC1206</f>
        <v/>
      </c>
      <c r="G587" t="str">
        <f>PLANURI!BD1206</f>
        <v/>
      </c>
      <c r="H587">
        <f>PLANURI!BE1206</f>
        <v>0</v>
      </c>
      <c r="I587">
        <f>PLANURI!BF1206</f>
        <v>0</v>
      </c>
      <c r="J587">
        <f>PLANURI!BG1206</f>
        <v>0</v>
      </c>
      <c r="K587">
        <f>PLANURI!BH1206</f>
        <v>0</v>
      </c>
      <c r="L587">
        <f>PLANURI!BI1206</f>
        <v>0</v>
      </c>
      <c r="M587">
        <f>PLANURI!BJ1206</f>
        <v>0</v>
      </c>
      <c r="N587" t="e">
        <f>PLANURI!BK1206</f>
        <v>#VALUE!</v>
      </c>
      <c r="O587">
        <f>PLANURI!BL1206</f>
        <v>0</v>
      </c>
      <c r="P587" t="e">
        <f>PLANURI!BM1206</f>
        <v>#VALUE!</v>
      </c>
      <c r="Q587" t="str">
        <f>PLANURI!BN1206</f>
        <v/>
      </c>
      <c r="R587">
        <f>PLANURI!BO1206</f>
        <v>0</v>
      </c>
      <c r="S587" t="e">
        <f>PLANURI!BP1206</f>
        <v>#VALUE!</v>
      </c>
      <c r="T587" t="str">
        <f>PLANURI!BQ1206</f>
        <v/>
      </c>
      <c r="U587" t="str">
        <f>PLANURI!BR1206</f>
        <v/>
      </c>
      <c r="V587" t="str">
        <f>PLANURI!BS1206</f>
        <v/>
      </c>
      <c r="W587" t="str">
        <f>PLANURI!BT1206</f>
        <v/>
      </c>
      <c r="X587" t="str">
        <f>PLANURI!BU1206</f>
        <v/>
      </c>
      <c r="Y587" t="str">
        <f>PLANURI!BV1206</f>
        <v/>
      </c>
      <c r="Z587" t="str">
        <f>PLANURI!A$4</f>
        <v xml:space="preserve">Facultatea Arhitectură şi Urbanism </v>
      </c>
      <c r="AA587" t="str">
        <f>PLANURI!H$6</f>
        <v>Ştiinţe umaniste şi arte</v>
      </c>
      <c r="AB587">
        <f>PLANURI!C$12</f>
        <v>10</v>
      </c>
      <c r="AC587" t="str">
        <f>PLANURI!H$9</f>
        <v>Arhitectură</v>
      </c>
      <c r="AD587">
        <f>PLANURI!A$12</f>
        <v>50</v>
      </c>
      <c r="AE587">
        <f>PLANURI!B$12</f>
        <v>60</v>
      </c>
      <c r="AF587">
        <f>PLANURI!D$12</f>
        <v>10</v>
      </c>
      <c r="AG587" t="str">
        <f>PLANURI!BW1206</f>
        <v/>
      </c>
    </row>
    <row r="588" spans="1:33" x14ac:dyDescent="0.2">
      <c r="A588" t="str">
        <f>PLANURI!AX1207</f>
        <v/>
      </c>
      <c r="B588">
        <f>PLANURI!AY1207</f>
        <v>3</v>
      </c>
      <c r="C588" t="str">
        <f>PLANURI!AZ1207</f>
        <v/>
      </c>
      <c r="D588" t="str">
        <f>PLANURI!BA1207</f>
        <v/>
      </c>
      <c r="E588" t="str">
        <f>PLANURI!BB1207</f>
        <v/>
      </c>
      <c r="F588" t="str">
        <f>PLANURI!BC1207</f>
        <v/>
      </c>
      <c r="G588" t="str">
        <f>PLANURI!BD1207</f>
        <v/>
      </c>
      <c r="H588">
        <f>PLANURI!BE1207</f>
        <v>0</v>
      </c>
      <c r="I588">
        <f>PLANURI!BF1207</f>
        <v>0</v>
      </c>
      <c r="J588">
        <f>PLANURI!BG1207</f>
        <v>0</v>
      </c>
      <c r="K588">
        <f>PLANURI!BH1207</f>
        <v>0</v>
      </c>
      <c r="L588">
        <f>PLANURI!BI1207</f>
        <v>0</v>
      </c>
      <c r="M588">
        <f>PLANURI!BJ1207</f>
        <v>0</v>
      </c>
      <c r="N588" t="e">
        <f>PLANURI!BK1207</f>
        <v>#VALUE!</v>
      </c>
      <c r="O588">
        <f>PLANURI!BL1207</f>
        <v>0</v>
      </c>
      <c r="P588" t="e">
        <f>PLANURI!BM1207</f>
        <v>#VALUE!</v>
      </c>
      <c r="Q588" t="str">
        <f>PLANURI!BN1207</f>
        <v/>
      </c>
      <c r="R588">
        <f>PLANURI!BO1207</f>
        <v>0</v>
      </c>
      <c r="S588" t="e">
        <f>PLANURI!BP1207</f>
        <v>#VALUE!</v>
      </c>
      <c r="T588" t="str">
        <f>PLANURI!BQ1207</f>
        <v/>
      </c>
      <c r="U588" t="str">
        <f>PLANURI!BR1207</f>
        <v/>
      </c>
      <c r="V588" t="str">
        <f>PLANURI!BS1207</f>
        <v/>
      </c>
      <c r="W588" t="str">
        <f>PLANURI!BT1207</f>
        <v/>
      </c>
      <c r="X588" t="str">
        <f>PLANURI!BU1207</f>
        <v/>
      </c>
      <c r="Y588" t="str">
        <f>PLANURI!BV1207</f>
        <v/>
      </c>
      <c r="Z588" t="str">
        <f>PLANURI!A$4</f>
        <v xml:space="preserve">Facultatea Arhitectură şi Urbanism </v>
      </c>
      <c r="AA588" t="str">
        <f>PLANURI!H$6</f>
        <v>Ştiinţe umaniste şi arte</v>
      </c>
      <c r="AB588">
        <f>PLANURI!C$12</f>
        <v>10</v>
      </c>
      <c r="AC588" t="str">
        <f>PLANURI!H$9</f>
        <v>Arhitectură</v>
      </c>
      <c r="AD588">
        <f>PLANURI!A$12</f>
        <v>50</v>
      </c>
      <c r="AE588">
        <f>PLANURI!B$12</f>
        <v>60</v>
      </c>
      <c r="AF588">
        <f>PLANURI!D$12</f>
        <v>10</v>
      </c>
      <c r="AG588" t="str">
        <f>PLANURI!BW1207</f>
        <v/>
      </c>
    </row>
    <row r="589" spans="1:33" x14ac:dyDescent="0.2">
      <c r="A589" t="str">
        <f>PLANURI!AX1208</f>
        <v/>
      </c>
      <c r="B589">
        <f>PLANURI!AY1208</f>
        <v>4</v>
      </c>
      <c r="C589" t="str">
        <f>PLANURI!AZ1208</f>
        <v/>
      </c>
      <c r="D589" t="str">
        <f>PLANURI!BA1208</f>
        <v/>
      </c>
      <c r="E589" t="str">
        <f>PLANURI!BB1208</f>
        <v/>
      </c>
      <c r="F589" t="str">
        <f>PLANURI!BC1208</f>
        <v/>
      </c>
      <c r="G589" t="str">
        <f>PLANURI!BD1208</f>
        <v/>
      </c>
      <c r="H589">
        <f>PLANURI!BE1208</f>
        <v>0</v>
      </c>
      <c r="I589">
        <f>PLANURI!BF1208</f>
        <v>0</v>
      </c>
      <c r="J589">
        <f>PLANURI!BG1208</f>
        <v>0</v>
      </c>
      <c r="K589">
        <f>PLANURI!BH1208</f>
        <v>0</v>
      </c>
      <c r="L589">
        <f>PLANURI!BI1208</f>
        <v>0</v>
      </c>
      <c r="M589">
        <f>PLANURI!BJ1208</f>
        <v>0</v>
      </c>
      <c r="N589" t="e">
        <f>PLANURI!BK1208</f>
        <v>#VALUE!</v>
      </c>
      <c r="O589">
        <f>PLANURI!BL1208</f>
        <v>0</v>
      </c>
      <c r="P589" t="e">
        <f>PLANURI!BM1208</f>
        <v>#VALUE!</v>
      </c>
      <c r="Q589" t="str">
        <f>PLANURI!BN1208</f>
        <v/>
      </c>
      <c r="R589">
        <f>PLANURI!BO1208</f>
        <v>0</v>
      </c>
      <c r="S589" t="e">
        <f>PLANURI!BP1208</f>
        <v>#VALUE!</v>
      </c>
      <c r="T589" t="str">
        <f>PLANURI!BQ1208</f>
        <v/>
      </c>
      <c r="U589" t="str">
        <f>PLANURI!BR1208</f>
        <v/>
      </c>
      <c r="V589" t="str">
        <f>PLANURI!BS1208</f>
        <v/>
      </c>
      <c r="W589" t="str">
        <f>PLANURI!BT1208</f>
        <v/>
      </c>
      <c r="X589" t="str">
        <f>PLANURI!BU1208</f>
        <v/>
      </c>
      <c r="Y589" t="str">
        <f>PLANURI!BV1208</f>
        <v/>
      </c>
      <c r="Z589" t="str">
        <f>PLANURI!A$4</f>
        <v xml:space="preserve">Facultatea Arhitectură şi Urbanism </v>
      </c>
      <c r="AA589" t="str">
        <f>PLANURI!H$6</f>
        <v>Ştiinţe umaniste şi arte</v>
      </c>
      <c r="AB589">
        <f>PLANURI!C$12</f>
        <v>10</v>
      </c>
      <c r="AC589" t="str">
        <f>PLANURI!H$9</f>
        <v>Arhitectură</v>
      </c>
      <c r="AD589">
        <f>PLANURI!A$12</f>
        <v>50</v>
      </c>
      <c r="AE589">
        <f>PLANURI!B$12</f>
        <v>60</v>
      </c>
      <c r="AF589">
        <f>PLANURI!D$12</f>
        <v>10</v>
      </c>
      <c r="AG589" t="str">
        <f>PLANURI!BW1208</f>
        <v/>
      </c>
    </row>
    <row r="590" spans="1:33" x14ac:dyDescent="0.2">
      <c r="A590" t="str">
        <f>PLANURI!AX1209</f>
        <v/>
      </c>
      <c r="B590">
        <f>PLANURI!AY1209</f>
        <v>5</v>
      </c>
      <c r="C590" t="str">
        <f>PLANURI!AZ1209</f>
        <v/>
      </c>
      <c r="D590" t="str">
        <f>PLANURI!BA1209</f>
        <v/>
      </c>
      <c r="E590" t="str">
        <f>PLANURI!BB1209</f>
        <v/>
      </c>
      <c r="F590" t="str">
        <f>PLANURI!BC1209</f>
        <v/>
      </c>
      <c r="G590" t="str">
        <f>PLANURI!BD1209</f>
        <v/>
      </c>
      <c r="H590">
        <f>PLANURI!BE1209</f>
        <v>0</v>
      </c>
      <c r="I590">
        <f>PLANURI!BF1209</f>
        <v>0</v>
      </c>
      <c r="J590">
        <f>PLANURI!BG1209</f>
        <v>0</v>
      </c>
      <c r="K590">
        <f>PLANURI!BH1209</f>
        <v>0</v>
      </c>
      <c r="L590">
        <f>PLANURI!BI1209</f>
        <v>0</v>
      </c>
      <c r="M590">
        <f>PLANURI!BJ1209</f>
        <v>0</v>
      </c>
      <c r="N590" t="e">
        <f>PLANURI!BK1209</f>
        <v>#VALUE!</v>
      </c>
      <c r="O590">
        <f>PLANURI!BL1209</f>
        <v>0</v>
      </c>
      <c r="P590" t="e">
        <f>PLANURI!BM1209</f>
        <v>#VALUE!</v>
      </c>
      <c r="Q590" t="str">
        <f>PLANURI!BN1209</f>
        <v/>
      </c>
      <c r="R590">
        <f>PLANURI!BO1209</f>
        <v>0</v>
      </c>
      <c r="S590" t="e">
        <f>PLANURI!BP1209</f>
        <v>#VALUE!</v>
      </c>
      <c r="T590" t="str">
        <f>PLANURI!BQ1209</f>
        <v/>
      </c>
      <c r="U590" t="str">
        <f>PLANURI!BR1209</f>
        <v/>
      </c>
      <c r="V590" t="str">
        <f>PLANURI!BS1209</f>
        <v/>
      </c>
      <c r="W590" t="str">
        <f>PLANURI!BT1209</f>
        <v/>
      </c>
      <c r="X590" t="str">
        <f>PLANURI!BU1209</f>
        <v/>
      </c>
      <c r="Y590" t="str">
        <f>PLANURI!BV1209</f>
        <v/>
      </c>
      <c r="Z590" t="str">
        <f>PLANURI!A$4</f>
        <v xml:space="preserve">Facultatea Arhitectură şi Urbanism </v>
      </c>
      <c r="AA590" t="str">
        <f>PLANURI!H$6</f>
        <v>Ştiinţe umaniste şi arte</v>
      </c>
      <c r="AB590">
        <f>PLANURI!C$12</f>
        <v>10</v>
      </c>
      <c r="AC590" t="str">
        <f>PLANURI!H$9</f>
        <v>Arhitectură</v>
      </c>
      <c r="AD590">
        <f>PLANURI!A$12</f>
        <v>50</v>
      </c>
      <c r="AE590">
        <f>PLANURI!B$12</f>
        <v>60</v>
      </c>
      <c r="AF590">
        <f>PLANURI!D$12</f>
        <v>10</v>
      </c>
      <c r="AG590" t="str">
        <f>PLANURI!BW1209</f>
        <v/>
      </c>
    </row>
    <row r="591" spans="1:33" x14ac:dyDescent="0.2">
      <c r="A591" t="str">
        <f>PLANURI!AX1210</f>
        <v/>
      </c>
      <c r="B591">
        <f>PLANURI!AY1210</f>
        <v>6</v>
      </c>
      <c r="C591" t="str">
        <f>PLANURI!AZ1210</f>
        <v/>
      </c>
      <c r="D591" t="str">
        <f>PLANURI!BA1210</f>
        <v/>
      </c>
      <c r="E591" t="str">
        <f>PLANURI!BB1210</f>
        <v/>
      </c>
      <c r="F591" t="str">
        <f>PLANURI!BC1210</f>
        <v/>
      </c>
      <c r="G591" t="str">
        <f>PLANURI!BD1210</f>
        <v/>
      </c>
      <c r="H591">
        <f>PLANURI!BE1210</f>
        <v>0</v>
      </c>
      <c r="I591">
        <f>PLANURI!BF1210</f>
        <v>0</v>
      </c>
      <c r="J591">
        <f>PLANURI!BG1210</f>
        <v>0</v>
      </c>
      <c r="K591">
        <f>PLANURI!BH1210</f>
        <v>0</v>
      </c>
      <c r="L591">
        <f>PLANURI!BI1210</f>
        <v>0</v>
      </c>
      <c r="M591">
        <f>PLANURI!BJ1210</f>
        <v>0</v>
      </c>
      <c r="N591" t="e">
        <f>PLANURI!BK1210</f>
        <v>#VALUE!</v>
      </c>
      <c r="O591">
        <f>PLANURI!BL1210</f>
        <v>0</v>
      </c>
      <c r="P591" t="e">
        <f>PLANURI!BM1210</f>
        <v>#VALUE!</v>
      </c>
      <c r="Q591" t="str">
        <f>PLANURI!BN1210</f>
        <v/>
      </c>
      <c r="R591">
        <f>PLANURI!BO1210</f>
        <v>0</v>
      </c>
      <c r="S591" t="e">
        <f>PLANURI!BP1210</f>
        <v>#VALUE!</v>
      </c>
      <c r="T591" t="str">
        <f>PLANURI!BQ1210</f>
        <v/>
      </c>
      <c r="U591" t="str">
        <f>PLANURI!BR1210</f>
        <v/>
      </c>
      <c r="V591" t="str">
        <f>PLANURI!BS1210</f>
        <v/>
      </c>
      <c r="W591" t="str">
        <f>PLANURI!BT1210</f>
        <v/>
      </c>
      <c r="X591" t="str">
        <f>PLANURI!BU1210</f>
        <v/>
      </c>
      <c r="Y591" t="str">
        <f>PLANURI!BV1210</f>
        <v/>
      </c>
      <c r="Z591" t="str">
        <f>PLANURI!A$4</f>
        <v xml:space="preserve">Facultatea Arhitectură şi Urbanism </v>
      </c>
      <c r="AA591" t="str">
        <f>PLANURI!H$6</f>
        <v>Ştiinţe umaniste şi arte</v>
      </c>
      <c r="AB591">
        <f>PLANURI!C$12</f>
        <v>10</v>
      </c>
      <c r="AC591" t="str">
        <f>PLANURI!H$9</f>
        <v>Arhitectură</v>
      </c>
      <c r="AD591">
        <f>PLANURI!A$12</f>
        <v>50</v>
      </c>
      <c r="AE591">
        <f>PLANURI!B$12</f>
        <v>60</v>
      </c>
      <c r="AF591">
        <f>PLANURI!D$12</f>
        <v>10</v>
      </c>
      <c r="AG591" t="str">
        <f>PLANURI!BW1210</f>
        <v/>
      </c>
    </row>
    <row r="592" spans="1:33" x14ac:dyDescent="0.2">
      <c r="A592" t="str">
        <f>PLANURI!AX1211</f>
        <v/>
      </c>
      <c r="B592">
        <f>PLANURI!AY1211</f>
        <v>7</v>
      </c>
      <c r="C592" t="str">
        <f>PLANURI!AZ1211</f>
        <v/>
      </c>
      <c r="D592" t="str">
        <f>PLANURI!BA1211</f>
        <v/>
      </c>
      <c r="E592" t="str">
        <f>PLANURI!BB1211</f>
        <v/>
      </c>
      <c r="F592" t="str">
        <f>PLANURI!BC1211</f>
        <v/>
      </c>
      <c r="G592" t="str">
        <f>PLANURI!BD1211</f>
        <v/>
      </c>
      <c r="H592">
        <f>PLANURI!BE1211</f>
        <v>0</v>
      </c>
      <c r="I592">
        <f>PLANURI!BF1211</f>
        <v>0</v>
      </c>
      <c r="J592">
        <f>PLANURI!BG1211</f>
        <v>0</v>
      </c>
      <c r="K592">
        <f>PLANURI!BH1211</f>
        <v>0</v>
      </c>
      <c r="L592">
        <f>PLANURI!BI1211</f>
        <v>0</v>
      </c>
      <c r="M592">
        <f>PLANURI!BJ1211</f>
        <v>0</v>
      </c>
      <c r="N592" t="e">
        <f>PLANURI!BK1211</f>
        <v>#VALUE!</v>
      </c>
      <c r="O592">
        <f>PLANURI!BL1211</f>
        <v>0</v>
      </c>
      <c r="P592" t="e">
        <f>PLANURI!BM1211</f>
        <v>#VALUE!</v>
      </c>
      <c r="Q592" t="str">
        <f>PLANURI!BN1211</f>
        <v/>
      </c>
      <c r="R592">
        <f>PLANURI!BO1211</f>
        <v>0</v>
      </c>
      <c r="S592" t="e">
        <f>PLANURI!BP1211</f>
        <v>#VALUE!</v>
      </c>
      <c r="T592" t="str">
        <f>PLANURI!BQ1211</f>
        <v/>
      </c>
      <c r="U592" t="str">
        <f>PLANURI!BR1211</f>
        <v/>
      </c>
      <c r="V592" t="str">
        <f>PLANURI!BS1211</f>
        <v/>
      </c>
      <c r="W592" t="str">
        <f>PLANURI!BT1211</f>
        <v/>
      </c>
      <c r="X592" t="str">
        <f>PLANURI!BU1211</f>
        <v/>
      </c>
      <c r="Y592" t="str">
        <f>PLANURI!BV1211</f>
        <v/>
      </c>
      <c r="Z592" t="str">
        <f>PLANURI!A$4</f>
        <v xml:space="preserve">Facultatea Arhitectură şi Urbanism </v>
      </c>
      <c r="AA592" t="str">
        <f>PLANURI!H$6</f>
        <v>Ştiinţe umaniste şi arte</v>
      </c>
      <c r="AB592">
        <f>PLANURI!C$12</f>
        <v>10</v>
      </c>
      <c r="AC592" t="str">
        <f>PLANURI!H$9</f>
        <v>Arhitectură</v>
      </c>
      <c r="AD592">
        <f>PLANURI!A$12</f>
        <v>50</v>
      </c>
      <c r="AE592">
        <f>PLANURI!B$12</f>
        <v>60</v>
      </c>
      <c r="AF592">
        <f>PLANURI!D$12</f>
        <v>10</v>
      </c>
      <c r="AG592" t="str">
        <f>PLANURI!BW1211</f>
        <v/>
      </c>
    </row>
    <row r="593" spans="1:33" x14ac:dyDescent="0.2">
      <c r="A593" t="str">
        <f>PLANURI!AX1212</f>
        <v/>
      </c>
      <c r="B593">
        <f>PLANURI!AY1212</f>
        <v>8</v>
      </c>
      <c r="C593" t="str">
        <f>PLANURI!AZ1212</f>
        <v/>
      </c>
      <c r="D593" t="str">
        <f>PLANURI!BA1212</f>
        <v/>
      </c>
      <c r="E593" t="str">
        <f>PLANURI!BB1212</f>
        <v/>
      </c>
      <c r="F593" t="str">
        <f>PLANURI!BC1212</f>
        <v/>
      </c>
      <c r="G593" t="str">
        <f>PLANURI!BD1212</f>
        <v/>
      </c>
      <c r="H593">
        <f>PLANURI!BE1212</f>
        <v>0</v>
      </c>
      <c r="I593">
        <f>PLANURI!BF1212</f>
        <v>0</v>
      </c>
      <c r="J593">
        <f>PLANURI!BG1212</f>
        <v>0</v>
      </c>
      <c r="K593">
        <f>PLANURI!BH1212</f>
        <v>0</v>
      </c>
      <c r="L593">
        <f>PLANURI!BI1212</f>
        <v>0</v>
      </c>
      <c r="M593">
        <f>PLANURI!BJ1212</f>
        <v>0</v>
      </c>
      <c r="N593" t="e">
        <f>PLANURI!BK1212</f>
        <v>#VALUE!</v>
      </c>
      <c r="O593">
        <f>PLANURI!BL1212</f>
        <v>0</v>
      </c>
      <c r="P593" t="e">
        <f>PLANURI!BM1212</f>
        <v>#VALUE!</v>
      </c>
      <c r="Q593" t="str">
        <f>PLANURI!BN1212</f>
        <v/>
      </c>
      <c r="R593">
        <f>PLANURI!BO1212</f>
        <v>0</v>
      </c>
      <c r="S593" t="e">
        <f>PLANURI!BP1212</f>
        <v>#VALUE!</v>
      </c>
      <c r="T593" t="str">
        <f>PLANURI!BQ1212</f>
        <v/>
      </c>
      <c r="U593" t="str">
        <f>PLANURI!BR1212</f>
        <v/>
      </c>
      <c r="V593" t="str">
        <f>PLANURI!BS1212</f>
        <v/>
      </c>
      <c r="W593" t="str">
        <f>PLANURI!BT1212</f>
        <v/>
      </c>
      <c r="X593" t="str">
        <f>PLANURI!BU1212</f>
        <v/>
      </c>
      <c r="Y593" t="str">
        <f>PLANURI!BV1212</f>
        <v/>
      </c>
      <c r="Z593" t="str">
        <f>PLANURI!A$4</f>
        <v xml:space="preserve">Facultatea Arhitectură şi Urbanism </v>
      </c>
      <c r="AA593" t="str">
        <f>PLANURI!H$6</f>
        <v>Ştiinţe umaniste şi arte</v>
      </c>
      <c r="AB593">
        <f>PLANURI!C$12</f>
        <v>10</v>
      </c>
      <c r="AC593" t="str">
        <f>PLANURI!H$9</f>
        <v>Arhitectură</v>
      </c>
      <c r="AD593">
        <f>PLANURI!A$12</f>
        <v>50</v>
      </c>
      <c r="AE593">
        <f>PLANURI!B$12</f>
        <v>60</v>
      </c>
      <c r="AF593">
        <f>PLANURI!D$12</f>
        <v>10</v>
      </c>
      <c r="AG593" t="str">
        <f>PLANURI!BW1212</f>
        <v/>
      </c>
    </row>
    <row r="594" spans="1:33" x14ac:dyDescent="0.2">
      <c r="A594" t="str">
        <f>PLANURI!AX1213</f>
        <v/>
      </c>
      <c r="B594">
        <f>PLANURI!AY1213</f>
        <v>9</v>
      </c>
      <c r="C594" t="str">
        <f>PLANURI!AZ1213</f>
        <v/>
      </c>
      <c r="D594" t="str">
        <f>PLANURI!BA1213</f>
        <v/>
      </c>
      <c r="E594" t="str">
        <f>PLANURI!BB1213</f>
        <v/>
      </c>
      <c r="F594" t="str">
        <f>PLANURI!BC1213</f>
        <v/>
      </c>
      <c r="G594" t="str">
        <f>PLANURI!BD1213</f>
        <v/>
      </c>
      <c r="H594">
        <f>PLANURI!BE1213</f>
        <v>0</v>
      </c>
      <c r="I594">
        <f>PLANURI!BF1213</f>
        <v>0</v>
      </c>
      <c r="J594">
        <f>PLANURI!BG1213</f>
        <v>0</v>
      </c>
      <c r="K594">
        <f>PLANURI!BH1213</f>
        <v>0</v>
      </c>
      <c r="L594">
        <f>PLANURI!BI1213</f>
        <v>0</v>
      </c>
      <c r="M594">
        <f>PLANURI!BJ1213</f>
        <v>0</v>
      </c>
      <c r="N594" t="e">
        <f>PLANURI!BK1213</f>
        <v>#VALUE!</v>
      </c>
      <c r="O594">
        <f>PLANURI!BL1213</f>
        <v>0</v>
      </c>
      <c r="P594" t="e">
        <f>PLANURI!BM1213</f>
        <v>#VALUE!</v>
      </c>
      <c r="Q594" t="str">
        <f>PLANURI!BN1213</f>
        <v/>
      </c>
      <c r="R594">
        <f>PLANURI!BO1213</f>
        <v>0</v>
      </c>
      <c r="S594" t="e">
        <f>PLANURI!BP1213</f>
        <v>#VALUE!</v>
      </c>
      <c r="T594" t="str">
        <f>PLANURI!BQ1213</f>
        <v/>
      </c>
      <c r="U594" t="str">
        <f>PLANURI!BR1213</f>
        <v/>
      </c>
      <c r="V594" t="str">
        <f>PLANURI!BS1213</f>
        <v/>
      </c>
      <c r="W594" t="str">
        <f>PLANURI!BT1213</f>
        <v/>
      </c>
      <c r="X594" t="str">
        <f>PLANURI!BU1213</f>
        <v/>
      </c>
      <c r="Y594" t="str">
        <f>PLANURI!BV1213</f>
        <v/>
      </c>
      <c r="Z594" t="str">
        <f>PLANURI!A$4</f>
        <v xml:space="preserve">Facultatea Arhitectură şi Urbanism </v>
      </c>
      <c r="AA594" t="str">
        <f>PLANURI!H$6</f>
        <v>Ştiinţe umaniste şi arte</v>
      </c>
      <c r="AB594">
        <f>PLANURI!C$12</f>
        <v>10</v>
      </c>
      <c r="AC594" t="str">
        <f>PLANURI!H$9</f>
        <v>Arhitectură</v>
      </c>
      <c r="AD594">
        <f>PLANURI!A$12</f>
        <v>50</v>
      </c>
      <c r="AE594">
        <f>PLANURI!B$12</f>
        <v>60</v>
      </c>
      <c r="AF594">
        <f>PLANURI!D$12</f>
        <v>10</v>
      </c>
      <c r="AG594" t="str">
        <f>PLANURI!BW1213</f>
        <v/>
      </c>
    </row>
    <row r="595" spans="1:33" x14ac:dyDescent="0.2">
      <c r="A595" t="str">
        <f>PLANURI!AX1214</f>
        <v/>
      </c>
      <c r="B595">
        <f>PLANURI!AY1214</f>
        <v>10</v>
      </c>
      <c r="C595" t="str">
        <f>PLANURI!AZ1214</f>
        <v/>
      </c>
      <c r="D595" t="str">
        <f>PLANURI!BA1214</f>
        <v/>
      </c>
      <c r="E595" t="str">
        <f>PLANURI!BB1214</f>
        <v/>
      </c>
      <c r="F595" t="str">
        <f>PLANURI!BC1214</f>
        <v/>
      </c>
      <c r="G595" t="str">
        <f>PLANURI!BD1214</f>
        <v/>
      </c>
      <c r="H595">
        <f>PLANURI!BE1214</f>
        <v>0</v>
      </c>
      <c r="I595">
        <f>PLANURI!BF1214</f>
        <v>0</v>
      </c>
      <c r="J595">
        <f>PLANURI!BG1214</f>
        <v>0</v>
      </c>
      <c r="K595">
        <f>PLANURI!BH1214</f>
        <v>0</v>
      </c>
      <c r="L595">
        <f>PLANURI!BI1214</f>
        <v>0</v>
      </c>
      <c r="M595">
        <f>PLANURI!BJ1214</f>
        <v>0</v>
      </c>
      <c r="N595" t="e">
        <f>PLANURI!BK1214</f>
        <v>#VALUE!</v>
      </c>
      <c r="O595">
        <f>PLANURI!BL1214</f>
        <v>0</v>
      </c>
      <c r="P595" t="e">
        <f>PLANURI!BM1214</f>
        <v>#VALUE!</v>
      </c>
      <c r="Q595" t="str">
        <f>PLANURI!BN1214</f>
        <v/>
      </c>
      <c r="R595">
        <f>PLANURI!BO1214</f>
        <v>0</v>
      </c>
      <c r="S595" t="e">
        <f>PLANURI!BP1214</f>
        <v>#VALUE!</v>
      </c>
      <c r="T595" t="str">
        <f>PLANURI!BQ1214</f>
        <v/>
      </c>
      <c r="U595" t="str">
        <f>PLANURI!BR1214</f>
        <v/>
      </c>
      <c r="V595" t="str">
        <f>PLANURI!BS1214</f>
        <v/>
      </c>
      <c r="W595" t="str">
        <f>PLANURI!BT1214</f>
        <v/>
      </c>
      <c r="X595" t="str">
        <f>PLANURI!BU1214</f>
        <v/>
      </c>
      <c r="Y595" t="str">
        <f>PLANURI!BV1214</f>
        <v/>
      </c>
      <c r="Z595" t="str">
        <f>PLANURI!A$4</f>
        <v xml:space="preserve">Facultatea Arhitectură şi Urbanism </v>
      </c>
      <c r="AA595" t="str">
        <f>PLANURI!H$6</f>
        <v>Ştiinţe umaniste şi arte</v>
      </c>
      <c r="AB595">
        <f>PLANURI!C$12</f>
        <v>10</v>
      </c>
      <c r="AC595" t="str">
        <f>PLANURI!H$9</f>
        <v>Arhitectură</v>
      </c>
      <c r="AD595">
        <f>PLANURI!A$12</f>
        <v>50</v>
      </c>
      <c r="AE595">
        <f>PLANURI!B$12</f>
        <v>60</v>
      </c>
      <c r="AF595">
        <f>PLANURI!D$12</f>
        <v>10</v>
      </c>
      <c r="AG595" t="str">
        <f>PLANURI!BW1214</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3C26798FC521B4FB5C5DECCB9AA4306" ma:contentTypeVersion="13" ma:contentTypeDescription="Create a new document." ma:contentTypeScope="" ma:versionID="0a1f199ee227ea3331ed1ef69e41e445">
  <xsd:schema xmlns:xsd="http://www.w3.org/2001/XMLSchema" xmlns:xs="http://www.w3.org/2001/XMLSchema" xmlns:p="http://schemas.microsoft.com/office/2006/metadata/properties" xmlns:ns2="4bb75d77-21b2-4ed4-8baa-3ec07e5e794e" xmlns:ns3="4bce08e8-ef18-49a0-a982-18097697f205" targetNamespace="http://schemas.microsoft.com/office/2006/metadata/properties" ma:root="true" ma:fieldsID="8f58c2eacc191a93190fdc387f553327" ns2:_="" ns3:_="">
    <xsd:import namespace="4bb75d77-21b2-4ed4-8baa-3ec07e5e794e"/>
    <xsd:import namespace="4bce08e8-ef18-49a0-a982-18097697f205"/>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b75d77-21b2-4ed4-8baa-3ec07e5e79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bce08e8-ef18-49a0-a982-18097697f20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B6EAAD-C13A-4716-949B-0C784F40438B}">
  <ds:schemaRefs>
    <ds:schemaRef ds:uri="http://purl.org/dc/dcmitype/"/>
    <ds:schemaRef ds:uri="http://schemas.microsoft.com/office/infopath/2007/PartnerControls"/>
    <ds:schemaRef ds:uri="http://purl.org/dc/elements/1.1/"/>
    <ds:schemaRef ds:uri="http://schemas.microsoft.com/office/2006/metadata/properties"/>
    <ds:schemaRef ds:uri="4bce08e8-ef18-49a0-a982-18097697f205"/>
    <ds:schemaRef ds:uri="http://purl.org/dc/terms/"/>
    <ds:schemaRef ds:uri="http://schemas.microsoft.com/office/2006/documentManagement/types"/>
    <ds:schemaRef ds:uri="http://schemas.openxmlformats.org/package/2006/metadata/core-properties"/>
    <ds:schemaRef ds:uri="4bb75d77-21b2-4ed4-8baa-3ec07e5e794e"/>
    <ds:schemaRef ds:uri="http://www.w3.org/XML/1998/namespace"/>
  </ds:schemaRefs>
</ds:datastoreItem>
</file>

<file path=customXml/itemProps2.xml><?xml version="1.0" encoding="utf-8"?>
<ds:datastoreItem xmlns:ds="http://schemas.openxmlformats.org/officeDocument/2006/customXml" ds:itemID="{8269C728-8967-4523-93AC-B48119B8E034}">
  <ds:schemaRefs>
    <ds:schemaRef ds:uri="http://schemas.microsoft.com/sharepoint/v3/contenttype/forms"/>
  </ds:schemaRefs>
</ds:datastoreItem>
</file>

<file path=customXml/itemProps3.xml><?xml version="1.0" encoding="utf-8"?>
<ds:datastoreItem xmlns:ds="http://schemas.openxmlformats.org/officeDocument/2006/customXml" ds:itemID="{613838D3-BCC2-482A-B2BF-E1994CF6B5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b75d77-21b2-4ed4-8baa-3ec07e5e794e"/>
    <ds:schemaRef ds:uri="4bce08e8-ef18-49a0-a982-18097697f2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Coperta</vt:lpstr>
      <vt:lpstr>PLANURI</vt:lpstr>
      <vt:lpstr>Date sintetice</vt:lpstr>
      <vt:lpstr>Materii</vt:lpstr>
      <vt:lpstr>Coperta!Print_Area</vt:lpstr>
      <vt:lpstr>PLANURI!Print_Area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n.robu</dc:creator>
  <cp:keywords/>
  <dc:description/>
  <cp:lastModifiedBy>Cristian Vasar</cp:lastModifiedBy>
  <cp:revision/>
  <cp:lastPrinted>2024-08-02T06:38:05Z</cp:lastPrinted>
  <dcterms:created xsi:type="dcterms:W3CDTF">2005-09-25T13:40:53Z</dcterms:created>
  <dcterms:modified xsi:type="dcterms:W3CDTF">2025-07-04T11:24:44Z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0x01010023C26798FC521B4FB5C5DECCB9AA4306</vt:lpwstr>
  </property>
</Properties>
</file>